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showInkAnnotation="0" codeName="ThisWorkbook" autoCompressPictures="0"/>
  <mc:AlternateContent xmlns:mc="http://schemas.openxmlformats.org/markup-compatibility/2006">
    <mc:Choice Requires="x15">
      <x15ac:absPath xmlns:x15ac="http://schemas.microsoft.com/office/spreadsheetml/2010/11/ac" url="C:\Users\BrendanF\AppData\Roaming\OpenText\OTEdit\EC_infohub\c54488436\"/>
    </mc:Choice>
  </mc:AlternateContent>
  <xr:revisionPtr revIDLastSave="0" documentId="13_ncr:1_{0032EE29-6852-4076-86F2-CC09D84CA1F6}" xr6:coauthVersionLast="47" xr6:coauthVersionMax="47" xr10:uidLastSave="{00000000-0000-0000-0000-000000000000}"/>
  <workbookProtection workbookAlgorithmName="SHA-512" workbookHashValue="amg0lC1Ekwlkw2g8nZLNBLYc8q8d5LSWScM+U0tJ21JSUV8MJEyJomIMcDl+r26GYNN7qCqewcx/ZXBTMocADw==" workbookSaltValue="B/2qYJ7S+wJNXbfbYVsmMQ==" workbookSpinCount="100000" lockStructure="1"/>
  <bookViews>
    <workbookView xWindow="-15135" yWindow="-16470" windowWidth="29040" windowHeight="15840" tabRatio="733" activeTab="3" xr2:uid="{00000000-000D-0000-FFFF-FFFF00000000}"/>
  </bookViews>
  <sheets>
    <sheet name="AST" sheetId="2" r:id="rId1"/>
    <sheet name="Benefits Framework" sheetId="3" state="hidden" r:id="rId2"/>
    <sheet name="W1 - Summary_Upload" sheetId="67" state="hidden" r:id="rId3"/>
    <sheet name="overview &amp; guide" sheetId="68" r:id="rId4"/>
    <sheet name="SP5-1" sheetId="69" r:id="rId5"/>
    <sheet name="SP5-2" sheetId="70" r:id="rId6"/>
    <sheet name="SP5-3 (1)" sheetId="71" r:id="rId7"/>
    <sheet name="SP5-3 (2)" sheetId="84" r:id="rId8"/>
    <sheet name="SP5-3 (3)" sheetId="85" r:id="rId9"/>
    <sheet name="SP5-4" sheetId="75" r:id="rId10"/>
    <sheet name="SP5-5" sheetId="76" r:id="rId11"/>
    <sheet name="SP5-6" sheetId="77" r:id="rId12"/>
    <sheet name="SP5-7" sheetId="78" r:id="rId13"/>
    <sheet name="Tables" sheetId="62" state="hidden" r:id="rId14"/>
    <sheet name="Cost Estimates" sheetId="80" r:id="rId15"/>
    <sheet name="Sensitivity" sheetId="81" r:id="rId16"/>
    <sheet name="Working" sheetId="82" r:id="rId17"/>
    <sheet name="Notes" sheetId="83" r:id="rId18"/>
  </sheets>
  <definedNames>
    <definedName name="_sp111">#REF!</definedName>
    <definedName name="_sp112">#REF!</definedName>
    <definedName name="_sp1131">#REF!</definedName>
    <definedName name="_sp1132">#REF!</definedName>
    <definedName name="_sp1133">#REF!</definedName>
    <definedName name="_sp114">#REF!</definedName>
    <definedName name="_sp115">#REF!</definedName>
    <definedName name="_sp116">#REF!</definedName>
    <definedName name="_sp117">#REF!</definedName>
    <definedName name="_sp118">#REF!</definedName>
    <definedName name="_sp31">#REF!</definedName>
    <definedName name="_sp32">#REF!</definedName>
    <definedName name="_sp331">#REF!</definedName>
    <definedName name="_sp332">#REF!</definedName>
    <definedName name="_sp333">#REF!</definedName>
    <definedName name="_sp34">#REF!</definedName>
    <definedName name="_sp35">#REF!</definedName>
    <definedName name="_sp36">#REF!</definedName>
    <definedName name="_sp37">#REF!</definedName>
    <definedName name="_sp51">'SP5-1'!$C$7</definedName>
    <definedName name="_sp52">'SP5-2'!$Q$8</definedName>
    <definedName name="_sp531" localSheetId="7">'SP5-3 (2)'!$K$7</definedName>
    <definedName name="_sp531" localSheetId="8">'SP5-3 (3)'!$K$7</definedName>
    <definedName name="_sp531">'SP5-3 (1)'!$K$7</definedName>
    <definedName name="_sp532">#REF!</definedName>
    <definedName name="_sp533">#REF!</definedName>
    <definedName name="_sp534">#REF!</definedName>
    <definedName name="_sp54">'SP5-4'!$K$8</definedName>
    <definedName name="_sp55">'SP5-5'!$J$13</definedName>
    <definedName name="_sp56">'SP5-6'!$E$7</definedName>
    <definedName name="_sp57">'SP5-7'!$E$10</definedName>
    <definedName name="_Toc149723404" localSheetId="13">Tables!$A$55</definedName>
    <definedName name="_Toc149723405" localSheetId="13">Tables!$A$91</definedName>
    <definedName name="_Toc149723406" localSheetId="13">Tables!$A$122</definedName>
    <definedName name="_Toc149723407" localSheetId="13">Tables!$A$158</definedName>
    <definedName name="_Toc149723408" localSheetId="13">Tables!$A$194</definedName>
    <definedName name="_Toc149723409" localSheetId="13">Tables!$A$229</definedName>
    <definedName name="_Toc18127489" localSheetId="13">Tables!$A$56</definedName>
    <definedName name="_Toc18207243" localSheetId="13">Tables!$B$56</definedName>
    <definedName name="_Toc18207244" localSheetId="13">Tables!$A$73</definedName>
    <definedName name="_Toc18207246" localSheetId="13">Tables!$A$108</definedName>
    <definedName name="_Toc18207247" localSheetId="13">Tables!$A$109</definedName>
    <definedName name="_Toc18207248" localSheetId="13">Tables!$A$123</definedName>
    <definedName name="_Toc18207249" localSheetId="13">Tables!$A$140</definedName>
    <definedName name="_Toc18207251" localSheetId="13">Tables!$A$176</definedName>
    <definedName name="_Toc18207253" localSheetId="13">Tables!$A$211</definedName>
    <definedName name="_Toc18207255" localSheetId="13">Tables!$A$246</definedName>
    <definedName name="OG">#REF!</definedName>
    <definedName name="_xlnm.Print_Area" localSheetId="3">'overview &amp; guide'!$B$2:$O$29</definedName>
    <definedName name="_xlnm.Print_Area" localSheetId="4">'SP5-1'!$A$2:$O$44</definedName>
    <definedName name="_xlnm.Print_Area" localSheetId="5">'SP5-2'!$A$2:$T$34</definedName>
    <definedName name="_xlnm.Print_Area" localSheetId="6">'SP5-3 (1)'!$A$2:$T$28</definedName>
    <definedName name="_xlnm.Print_Area" localSheetId="7">'SP5-3 (2)'!$A$2:$T$28</definedName>
    <definedName name="_xlnm.Print_Area" localSheetId="8">'SP5-3 (3)'!$A$2:$T$28</definedName>
    <definedName name="_xlnm.Print_Area" localSheetId="9">'SP5-4'!$A$2:$O$24</definedName>
    <definedName name="_xlnm.Print_Area" localSheetId="10">'SP5-5'!$A$2:$O$21</definedName>
    <definedName name="_xlnm.Print_Area" localSheetId="11">'SP5-6'!$A$2:$R$40</definedName>
    <definedName name="_xlnm.Print_Area" localSheetId="12">'SP5-7'!$A$2:$I$29</definedName>
    <definedName name="_xlnm.Print_Area" localSheetId="2">'W1 - Summary_Upload'!$D$1:$J$92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O15" i="62" l="1"/>
  <c r="D69" i="77" l="1"/>
  <c r="I24" i="2"/>
  <c r="F10" i="2"/>
  <c r="J17" i="76" l="1"/>
  <c r="J18" i="77"/>
  <c r="C72" i="77"/>
  <c r="D66" i="77"/>
  <c r="E72" i="77"/>
  <c r="D68" i="77"/>
  <c r="C68" i="77"/>
  <c r="F270" i="62"/>
  <c r="J127" i="62"/>
  <c r="J34" i="77"/>
  <c r="N16" i="77"/>
  <c r="J24" i="77"/>
  <c r="F8" i="2"/>
  <c r="F12" i="2" s="1"/>
  <c r="G323" i="62"/>
  <c r="H323" i="62" s="1"/>
  <c r="G331" i="62"/>
  <c r="H331" i="62" s="1"/>
  <c r="H330" i="62"/>
  <c r="G330" i="62"/>
  <c r="G329" i="62"/>
  <c r="H329" i="62" s="1"/>
  <c r="G328" i="62"/>
  <c r="H328" i="62" s="1"/>
  <c r="G327" i="62"/>
  <c r="H327" i="62" s="1"/>
  <c r="H326" i="62"/>
  <c r="G326" i="62"/>
  <c r="G325" i="62"/>
  <c r="H325" i="62" s="1"/>
  <c r="G324" i="62"/>
  <c r="H324" i="62" s="1"/>
  <c r="F324" i="62"/>
  <c r="F325" i="62"/>
  <c r="F326" i="62"/>
  <c r="F327" i="62"/>
  <c r="F328" i="62"/>
  <c r="F329" i="62"/>
  <c r="F330" i="62"/>
  <c r="F331" i="62"/>
  <c r="F323" i="62"/>
  <c r="M127" i="62"/>
  <c r="I128" i="62"/>
  <c r="I127" i="62"/>
  <c r="I129" i="62" l="1"/>
  <c r="J128" i="62" s="1"/>
  <c r="J23" i="77" s="1"/>
  <c r="F72" i="77"/>
  <c r="D72" i="77"/>
  <c r="H270" i="62"/>
  <c r="L15" i="77" s="1"/>
  <c r="G270" i="62"/>
  <c r="G72" i="77" l="1"/>
  <c r="J15" i="77"/>
  <c r="J16" i="77" s="1"/>
  <c r="J17" i="77" s="1"/>
  <c r="B52" i="62"/>
  <c r="A52" i="62"/>
  <c r="C46" i="62"/>
  <c r="A32" i="62"/>
  <c r="E3" i="2"/>
  <c r="G25" i="85"/>
  <c r="Q12" i="85"/>
  <c r="G10" i="85"/>
  <c r="O7" i="85"/>
  <c r="Q7" i="85" s="1"/>
  <c r="Q2" i="85"/>
  <c r="G25" i="84"/>
  <c r="Q12" i="84"/>
  <c r="G10" i="84"/>
  <c r="O7" i="84"/>
  <c r="Q7" i="84" s="1"/>
  <c r="Q2" i="84"/>
  <c r="O7" i="71"/>
  <c r="Q7" i="71" s="1"/>
  <c r="G58" i="67" s="1"/>
  <c r="C60" i="67" s="1"/>
  <c r="P30" i="77"/>
  <c r="N30" i="77"/>
  <c r="L30" i="77"/>
  <c r="J30" i="77"/>
  <c r="J33" i="77"/>
  <c r="N17" i="77"/>
  <c r="P16" i="77"/>
  <c r="P17" i="77" s="1"/>
  <c r="L16" i="77"/>
  <c r="L17" i="77" s="1"/>
  <c r="I28" i="78"/>
  <c r="H28" i="78"/>
  <c r="G28" i="78"/>
  <c r="I27" i="78"/>
  <c r="H27" i="78"/>
  <c r="G27" i="78"/>
  <c r="H26" i="78"/>
  <c r="G26" i="78"/>
  <c r="I26" i="78" s="1"/>
  <c r="H25" i="78"/>
  <c r="G25" i="78"/>
  <c r="I25" i="78" s="1"/>
  <c r="H19" i="78"/>
  <c r="G19" i="78"/>
  <c r="I17" i="78"/>
  <c r="I19" i="78" s="1"/>
  <c r="H17" i="78"/>
  <c r="G17" i="78"/>
  <c r="F17" i="78"/>
  <c r="F19" i="78" s="1"/>
  <c r="E17" i="78"/>
  <c r="I13" i="78"/>
  <c r="H13" i="78"/>
  <c r="G13" i="78"/>
  <c r="F13" i="78"/>
  <c r="E13" i="78"/>
  <c r="D6" i="78"/>
  <c r="D5" i="78"/>
  <c r="H2" i="78"/>
  <c r="N9" i="77"/>
  <c r="O2" i="77"/>
  <c r="N16" i="76"/>
  <c r="M16" i="76"/>
  <c r="L16" i="76"/>
  <c r="K16" i="76"/>
  <c r="J16" i="76"/>
  <c r="M2" i="76"/>
  <c r="N19" i="75"/>
  <c r="M19" i="75"/>
  <c r="L19" i="75"/>
  <c r="K19" i="75"/>
  <c r="J19" i="75"/>
  <c r="M2" i="75"/>
  <c r="G25" i="71"/>
  <c r="Q12" i="71"/>
  <c r="G10" i="71"/>
  <c r="Q2" i="71"/>
  <c r="Q16" i="70"/>
  <c r="Q2" i="70"/>
  <c r="K57" i="69"/>
  <c r="C111" i="67"/>
  <c r="C110" i="67"/>
  <c r="C109" i="67"/>
  <c r="C108" i="67"/>
  <c r="C107" i="67"/>
  <c r="C106" i="67"/>
  <c r="C105" i="67"/>
  <c r="C104" i="67"/>
  <c r="C103" i="67"/>
  <c r="C102" i="67"/>
  <c r="C101" i="67"/>
  <c r="C100" i="67"/>
  <c r="C99" i="67"/>
  <c r="C98" i="67"/>
  <c r="C97" i="67"/>
  <c r="C90" i="67"/>
  <c r="C89" i="67"/>
  <c r="C87" i="67"/>
  <c r="C84" i="67"/>
  <c r="C83" i="67"/>
  <c r="C82" i="67"/>
  <c r="C81" i="67"/>
  <c r="C80" i="67"/>
  <c r="C79" i="67"/>
  <c r="C78" i="67"/>
  <c r="C77" i="67"/>
  <c r="C76" i="67"/>
  <c r="C75" i="67"/>
  <c r="C74" i="67"/>
  <c r="C73" i="67"/>
  <c r="C72" i="67"/>
  <c r="C71" i="67"/>
  <c r="C70" i="67"/>
  <c r="C66" i="67"/>
  <c r="C65" i="67"/>
  <c r="C59" i="67"/>
  <c r="C57" i="67"/>
  <c r="G56" i="67"/>
  <c r="C58" i="67" s="1"/>
  <c r="C56" i="67"/>
  <c r="C55" i="67"/>
  <c r="C54" i="67"/>
  <c r="I47" i="67"/>
  <c r="C45" i="67" s="1"/>
  <c r="H47" i="67"/>
  <c r="C44" i="67" s="1"/>
  <c r="G47" i="67"/>
  <c r="C43" i="67" s="1"/>
  <c r="F47" i="67"/>
  <c r="C42" i="67" s="1"/>
  <c r="C41" i="67"/>
  <c r="C40" i="67"/>
  <c r="C39" i="67"/>
  <c r="C38" i="67"/>
  <c r="C37" i="67"/>
  <c r="C36" i="67"/>
  <c r="C35" i="67"/>
  <c r="F34" i="67"/>
  <c r="C27" i="67" s="1"/>
  <c r="C34" i="67"/>
  <c r="C33" i="67"/>
  <c r="C32" i="67"/>
  <c r="C31" i="67"/>
  <c r="F30" i="67"/>
  <c r="C24" i="67" s="1"/>
  <c r="C30" i="67"/>
  <c r="C29" i="67"/>
  <c r="C28" i="67"/>
  <c r="C26" i="67"/>
  <c r="C25" i="67"/>
  <c r="C23" i="67"/>
  <c r="G22" i="67"/>
  <c r="C6" i="67" s="1"/>
  <c r="F22" i="67"/>
  <c r="C5" i="67" s="1"/>
  <c r="C22" i="67"/>
  <c r="C21" i="67"/>
  <c r="C20" i="67"/>
  <c r="F19" i="67"/>
  <c r="C19" i="67"/>
  <c r="F18" i="67"/>
  <c r="C18" i="67"/>
  <c r="C17" i="67"/>
  <c r="F16" i="67"/>
  <c r="C16" i="67"/>
  <c r="F15" i="67"/>
  <c r="C15" i="67"/>
  <c r="F14" i="67"/>
  <c r="C14" i="67"/>
  <c r="C13" i="67"/>
  <c r="F12" i="67"/>
  <c r="C4" i="67" s="1"/>
  <c r="C12" i="67"/>
  <c r="F11" i="67"/>
  <c r="C11" i="67"/>
  <c r="F10" i="67"/>
  <c r="C3" i="67" s="1"/>
  <c r="C10" i="67"/>
  <c r="C9" i="67"/>
  <c r="F8" i="67"/>
  <c r="C2" i="67" s="1"/>
  <c r="C8" i="67"/>
  <c r="F7" i="67"/>
  <c r="C7" i="67"/>
  <c r="F6" i="67"/>
  <c r="F4" i="67"/>
  <c r="F3" i="67"/>
  <c r="G28" i="75" l="1"/>
  <c r="D50" i="69" s="1"/>
  <c r="H66" i="67" s="1"/>
  <c r="J19" i="77"/>
  <c r="J21" i="77" s="1"/>
  <c r="D57" i="69"/>
  <c r="G25" i="76"/>
  <c r="D51" i="69" s="1"/>
  <c r="G29" i="75" l="1"/>
  <c r="H50" i="69" s="1"/>
  <c r="I53" i="67" s="1"/>
  <c r="C93" i="67" s="1"/>
  <c r="J31" i="77"/>
  <c r="L19" i="77"/>
  <c r="L21" i="77" s="1"/>
  <c r="L31" i="77" s="1"/>
  <c r="F48" i="67"/>
  <c r="C46" i="67" s="1"/>
  <c r="C57" i="69"/>
  <c r="X39" i="69"/>
  <c r="I52" i="67"/>
  <c r="C92" i="67" s="1"/>
  <c r="H67" i="67"/>
  <c r="C95" i="67" s="1"/>
  <c r="E57" i="69"/>
  <c r="F57" i="69"/>
  <c r="C94" i="67"/>
  <c r="G24" i="2"/>
  <c r="O13" i="62"/>
  <c r="O6" i="62"/>
  <c r="O14" i="62" s="1"/>
  <c r="O5" i="62"/>
  <c r="O3" i="62"/>
  <c r="C250" i="62"/>
  <c r="C234" i="62"/>
  <c r="D234" i="62"/>
  <c r="E234" i="62"/>
  <c r="F234" i="62"/>
  <c r="G234" i="62"/>
  <c r="H234" i="62"/>
  <c r="C235" i="62"/>
  <c r="D235" i="62"/>
  <c r="E235" i="62"/>
  <c r="F235" i="62"/>
  <c r="G235" i="62"/>
  <c r="H235" i="62"/>
  <c r="C236" i="62"/>
  <c r="D236" i="62"/>
  <c r="E236" i="62"/>
  <c r="F236" i="62"/>
  <c r="G236" i="62"/>
  <c r="H236" i="62"/>
  <c r="C237" i="62"/>
  <c r="D237" i="62"/>
  <c r="E237" i="62"/>
  <c r="F237" i="62"/>
  <c r="G237" i="62"/>
  <c r="H237" i="62"/>
  <c r="C238" i="62"/>
  <c r="D238" i="62"/>
  <c r="E238" i="62"/>
  <c r="F238" i="62"/>
  <c r="G238" i="62"/>
  <c r="H238" i="62"/>
  <c r="C239" i="62"/>
  <c r="D239" i="62"/>
  <c r="E239" i="62"/>
  <c r="F239" i="62"/>
  <c r="G239" i="62"/>
  <c r="H239" i="62"/>
  <c r="C240" i="62"/>
  <c r="D240" i="62"/>
  <c r="E240" i="62"/>
  <c r="F240" i="62"/>
  <c r="G240" i="62"/>
  <c r="H240" i="62"/>
  <c r="C241" i="62"/>
  <c r="D241" i="62"/>
  <c r="E241" i="62"/>
  <c r="F241" i="62"/>
  <c r="G241" i="62"/>
  <c r="H241" i="62"/>
  <c r="C242" i="62"/>
  <c r="D242" i="62"/>
  <c r="E242" i="62"/>
  <c r="F242" i="62"/>
  <c r="G242" i="62"/>
  <c r="H242" i="62"/>
  <c r="C243" i="62"/>
  <c r="D243" i="62"/>
  <c r="E243" i="62"/>
  <c r="F243" i="62"/>
  <c r="G243" i="62"/>
  <c r="H243" i="62"/>
  <c r="C244" i="62"/>
  <c r="D244" i="62"/>
  <c r="E244" i="62"/>
  <c r="F244" i="62"/>
  <c r="G244" i="62"/>
  <c r="H244" i="62"/>
  <c r="C245" i="62"/>
  <c r="D245" i="62"/>
  <c r="E245" i="62"/>
  <c r="F245" i="62"/>
  <c r="G245" i="62"/>
  <c r="H245" i="62"/>
  <c r="D233" i="62"/>
  <c r="E233" i="62"/>
  <c r="F233" i="62"/>
  <c r="G233" i="62"/>
  <c r="H233" i="62"/>
  <c r="C233" i="62"/>
  <c r="C199" i="62"/>
  <c r="D199" i="62"/>
  <c r="E199" i="62"/>
  <c r="F199" i="62"/>
  <c r="G199" i="62"/>
  <c r="H199" i="62"/>
  <c r="C200" i="62"/>
  <c r="D200" i="62"/>
  <c r="E200" i="62"/>
  <c r="F200" i="62"/>
  <c r="G200" i="62"/>
  <c r="H200" i="62"/>
  <c r="C201" i="62"/>
  <c r="D201" i="62"/>
  <c r="E201" i="62"/>
  <c r="F201" i="62"/>
  <c r="G201" i="62"/>
  <c r="H201" i="62"/>
  <c r="C202" i="62"/>
  <c r="D202" i="62"/>
  <c r="E202" i="62"/>
  <c r="F202" i="62"/>
  <c r="G202" i="62"/>
  <c r="H202" i="62"/>
  <c r="C203" i="62"/>
  <c r="D203" i="62"/>
  <c r="E203" i="62"/>
  <c r="F203" i="62"/>
  <c r="G203" i="62"/>
  <c r="H203" i="62"/>
  <c r="C204" i="62"/>
  <c r="D204" i="62"/>
  <c r="E204" i="62"/>
  <c r="F204" i="62"/>
  <c r="G204" i="62"/>
  <c r="H204" i="62"/>
  <c r="C205" i="62"/>
  <c r="D205" i="62"/>
  <c r="E205" i="62"/>
  <c r="F205" i="62"/>
  <c r="G205" i="62"/>
  <c r="H205" i="62"/>
  <c r="C206" i="62"/>
  <c r="D206" i="62"/>
  <c r="E206" i="62"/>
  <c r="F206" i="62"/>
  <c r="G206" i="62"/>
  <c r="H206" i="62"/>
  <c r="C207" i="62"/>
  <c r="D207" i="62"/>
  <c r="E207" i="62"/>
  <c r="F207" i="62"/>
  <c r="G207" i="62"/>
  <c r="H207" i="62"/>
  <c r="C208" i="62"/>
  <c r="D208" i="62"/>
  <c r="E208" i="62"/>
  <c r="F208" i="62"/>
  <c r="G208" i="62"/>
  <c r="H208" i="62"/>
  <c r="C209" i="62"/>
  <c r="D209" i="62"/>
  <c r="E209" i="62"/>
  <c r="F209" i="62"/>
  <c r="G209" i="62"/>
  <c r="H209" i="62"/>
  <c r="C210" i="62"/>
  <c r="D210" i="62"/>
  <c r="E210" i="62"/>
  <c r="F210" i="62"/>
  <c r="G210" i="62"/>
  <c r="H210" i="62"/>
  <c r="D198" i="62"/>
  <c r="E198" i="62"/>
  <c r="F198" i="62"/>
  <c r="G198" i="62"/>
  <c r="H198" i="62"/>
  <c r="C198" i="62"/>
  <c r="C216" i="62"/>
  <c r="D216" i="62"/>
  <c r="E216" i="62"/>
  <c r="F216" i="62"/>
  <c r="G216" i="62"/>
  <c r="H216" i="62"/>
  <c r="C217" i="62"/>
  <c r="D217" i="62"/>
  <c r="E217" i="62"/>
  <c r="F217" i="62"/>
  <c r="G217" i="62"/>
  <c r="H217" i="62"/>
  <c r="C218" i="62"/>
  <c r="D218" i="62"/>
  <c r="E218" i="62"/>
  <c r="F218" i="62"/>
  <c r="G218" i="62"/>
  <c r="H218" i="62"/>
  <c r="C219" i="62"/>
  <c r="D219" i="62"/>
  <c r="E219" i="62"/>
  <c r="F219" i="62"/>
  <c r="G219" i="62"/>
  <c r="H219" i="62"/>
  <c r="C220" i="62"/>
  <c r="D220" i="62"/>
  <c r="E220" i="62"/>
  <c r="F220" i="62"/>
  <c r="G220" i="62"/>
  <c r="H220" i="62"/>
  <c r="C221" i="62"/>
  <c r="D221" i="62"/>
  <c r="E221" i="62"/>
  <c r="F221" i="62"/>
  <c r="G221" i="62"/>
  <c r="H221" i="62"/>
  <c r="C222" i="62"/>
  <c r="D222" i="62"/>
  <c r="E222" i="62"/>
  <c r="F222" i="62"/>
  <c r="G222" i="62"/>
  <c r="H222" i="62"/>
  <c r="C223" i="62"/>
  <c r="D223" i="62"/>
  <c r="E223" i="62"/>
  <c r="F223" i="62"/>
  <c r="G223" i="62"/>
  <c r="H223" i="62"/>
  <c r="C224" i="62"/>
  <c r="D224" i="62"/>
  <c r="E224" i="62"/>
  <c r="F224" i="62"/>
  <c r="G224" i="62"/>
  <c r="H224" i="62"/>
  <c r="C225" i="62"/>
  <c r="D225" i="62"/>
  <c r="E225" i="62"/>
  <c r="F225" i="62"/>
  <c r="G225" i="62"/>
  <c r="H225" i="62"/>
  <c r="C226" i="62"/>
  <c r="D226" i="62"/>
  <c r="E226" i="62"/>
  <c r="F226" i="62"/>
  <c r="G226" i="62"/>
  <c r="H226" i="62"/>
  <c r="C227" i="62"/>
  <c r="D227" i="62"/>
  <c r="E227" i="62"/>
  <c r="F227" i="62"/>
  <c r="G227" i="62"/>
  <c r="H227" i="62"/>
  <c r="D215" i="62"/>
  <c r="E215" i="62"/>
  <c r="F215" i="62"/>
  <c r="G215" i="62"/>
  <c r="H215" i="62"/>
  <c r="C215" i="62"/>
  <c r="C181" i="62"/>
  <c r="D181" i="62"/>
  <c r="E181" i="62"/>
  <c r="F181" i="62"/>
  <c r="G181" i="62"/>
  <c r="H181" i="62"/>
  <c r="C182" i="62"/>
  <c r="D182" i="62"/>
  <c r="E182" i="62"/>
  <c r="F182" i="62"/>
  <c r="G182" i="62"/>
  <c r="H182" i="62"/>
  <c r="C183" i="62"/>
  <c r="D183" i="62"/>
  <c r="E183" i="62"/>
  <c r="F183" i="62"/>
  <c r="G183" i="62"/>
  <c r="H183" i="62"/>
  <c r="C184" i="62"/>
  <c r="D184" i="62"/>
  <c r="E184" i="62"/>
  <c r="F184" i="62"/>
  <c r="G184" i="62"/>
  <c r="H184" i="62"/>
  <c r="C185" i="62"/>
  <c r="D185" i="62"/>
  <c r="E185" i="62"/>
  <c r="F185" i="62"/>
  <c r="G185" i="62"/>
  <c r="H185" i="62"/>
  <c r="C186" i="62"/>
  <c r="D186" i="62"/>
  <c r="E186" i="62"/>
  <c r="F186" i="62"/>
  <c r="G186" i="62"/>
  <c r="H186" i="62"/>
  <c r="C187" i="62"/>
  <c r="D187" i="62"/>
  <c r="E187" i="62"/>
  <c r="F187" i="62"/>
  <c r="G187" i="62"/>
  <c r="H187" i="62"/>
  <c r="C188" i="62"/>
  <c r="D188" i="62"/>
  <c r="E188" i="62"/>
  <c r="F188" i="62"/>
  <c r="G188" i="62"/>
  <c r="H188" i="62"/>
  <c r="C189" i="62"/>
  <c r="D189" i="62"/>
  <c r="E189" i="62"/>
  <c r="F189" i="62"/>
  <c r="G189" i="62"/>
  <c r="H189" i="62"/>
  <c r="C190" i="62"/>
  <c r="D190" i="62"/>
  <c r="E190" i="62"/>
  <c r="F190" i="62"/>
  <c r="G190" i="62"/>
  <c r="H190" i="62"/>
  <c r="C191" i="62"/>
  <c r="D191" i="62"/>
  <c r="E191" i="62"/>
  <c r="F191" i="62"/>
  <c r="G191" i="62"/>
  <c r="H191" i="62"/>
  <c r="C192" i="62"/>
  <c r="D192" i="62"/>
  <c r="E192" i="62"/>
  <c r="F192" i="62"/>
  <c r="G192" i="62"/>
  <c r="H192" i="62"/>
  <c r="D180" i="62"/>
  <c r="E180" i="62"/>
  <c r="F180" i="62"/>
  <c r="G180" i="62"/>
  <c r="H180" i="62"/>
  <c r="C180" i="62"/>
  <c r="C156" i="62"/>
  <c r="H156" i="62"/>
  <c r="C164" i="62"/>
  <c r="D164" i="62"/>
  <c r="E164" i="62"/>
  <c r="F164" i="62"/>
  <c r="G164" i="62"/>
  <c r="H164" i="62"/>
  <c r="C165" i="62"/>
  <c r="D165" i="62"/>
  <c r="E165" i="62"/>
  <c r="F165" i="62"/>
  <c r="G165" i="62"/>
  <c r="H165" i="62"/>
  <c r="C166" i="62"/>
  <c r="D166" i="62"/>
  <c r="E166" i="62"/>
  <c r="F166" i="62"/>
  <c r="G166" i="62"/>
  <c r="H166" i="62"/>
  <c r="C167" i="62"/>
  <c r="D167" i="62"/>
  <c r="E167" i="62"/>
  <c r="F167" i="62"/>
  <c r="G167" i="62"/>
  <c r="H167" i="62"/>
  <c r="C168" i="62"/>
  <c r="D168" i="62"/>
  <c r="E168" i="62"/>
  <c r="F168" i="62"/>
  <c r="G168" i="62"/>
  <c r="H168" i="62"/>
  <c r="C169" i="62"/>
  <c r="D169" i="62"/>
  <c r="E169" i="62"/>
  <c r="F169" i="62"/>
  <c r="G169" i="62"/>
  <c r="H169" i="62"/>
  <c r="C170" i="62"/>
  <c r="D170" i="62"/>
  <c r="E170" i="62"/>
  <c r="F170" i="62"/>
  <c r="G170" i="62"/>
  <c r="H170" i="62"/>
  <c r="C171" i="62"/>
  <c r="D171" i="62"/>
  <c r="E171" i="62"/>
  <c r="F171" i="62"/>
  <c r="G171" i="62"/>
  <c r="H171" i="62"/>
  <c r="C172" i="62"/>
  <c r="D172" i="62"/>
  <c r="E172" i="62"/>
  <c r="F172" i="62"/>
  <c r="G172" i="62"/>
  <c r="H172" i="62"/>
  <c r="C173" i="62"/>
  <c r="D173" i="62"/>
  <c r="E173" i="62"/>
  <c r="F173" i="62"/>
  <c r="G173" i="62"/>
  <c r="H173" i="62"/>
  <c r="C174" i="62"/>
  <c r="D174" i="62"/>
  <c r="E174" i="62"/>
  <c r="F174" i="62"/>
  <c r="G174" i="62"/>
  <c r="H174" i="62"/>
  <c r="C175" i="62"/>
  <c r="D175" i="62"/>
  <c r="E175" i="62"/>
  <c r="F175" i="62"/>
  <c r="G175" i="62"/>
  <c r="H175" i="62"/>
  <c r="D163" i="62"/>
  <c r="E163" i="62"/>
  <c r="F163" i="62"/>
  <c r="G163" i="62"/>
  <c r="H163" i="62"/>
  <c r="C163" i="62"/>
  <c r="H253" i="62"/>
  <c r="H262" i="62"/>
  <c r="G262" i="62"/>
  <c r="F262" i="62"/>
  <c r="E262" i="62"/>
  <c r="D262" i="62"/>
  <c r="C262" i="62"/>
  <c r="H261" i="62"/>
  <c r="G261" i="62"/>
  <c r="F261" i="62"/>
  <c r="E261" i="62"/>
  <c r="D261" i="62"/>
  <c r="C261" i="62"/>
  <c r="H260" i="62"/>
  <c r="G260" i="62"/>
  <c r="F260" i="62"/>
  <c r="E260" i="62"/>
  <c r="D260" i="62"/>
  <c r="C260" i="62"/>
  <c r="H259" i="62"/>
  <c r="G259" i="62"/>
  <c r="F259" i="62"/>
  <c r="E259" i="62"/>
  <c r="D259" i="62"/>
  <c r="C259" i="62"/>
  <c r="H258" i="62"/>
  <c r="G258" i="62"/>
  <c r="F258" i="62"/>
  <c r="E258" i="62"/>
  <c r="D258" i="62"/>
  <c r="C258" i="62"/>
  <c r="H257" i="62"/>
  <c r="G257" i="62"/>
  <c r="F257" i="62"/>
  <c r="E257" i="62"/>
  <c r="D257" i="62"/>
  <c r="C257" i="62"/>
  <c r="H256" i="62"/>
  <c r="G256" i="62"/>
  <c r="F256" i="62"/>
  <c r="E256" i="62"/>
  <c r="D256" i="62"/>
  <c r="C256" i="62"/>
  <c r="H255" i="62"/>
  <c r="G255" i="62"/>
  <c r="F255" i="62"/>
  <c r="E255" i="62"/>
  <c r="D255" i="62"/>
  <c r="C255" i="62"/>
  <c r="H254" i="62"/>
  <c r="G254" i="62"/>
  <c r="F254" i="62"/>
  <c r="E254" i="62"/>
  <c r="D254" i="62"/>
  <c r="C254" i="62"/>
  <c r="G253" i="62"/>
  <c r="F253" i="62"/>
  <c r="E253" i="62"/>
  <c r="D253" i="62"/>
  <c r="C253" i="62"/>
  <c r="H252" i="62"/>
  <c r="G252" i="62"/>
  <c r="F252" i="62"/>
  <c r="E252" i="62"/>
  <c r="D252" i="62"/>
  <c r="C252" i="62"/>
  <c r="H251" i="62"/>
  <c r="G251" i="62"/>
  <c r="F251" i="62"/>
  <c r="E251" i="62"/>
  <c r="D251" i="62"/>
  <c r="C251" i="62"/>
  <c r="H250" i="62"/>
  <c r="G250" i="62"/>
  <c r="F250" i="62"/>
  <c r="E250" i="62"/>
  <c r="D250" i="62"/>
  <c r="C145" i="62"/>
  <c r="D145" i="62"/>
  <c r="E145" i="62"/>
  <c r="F145" i="62"/>
  <c r="G145" i="62"/>
  <c r="H145" i="62"/>
  <c r="C146" i="62"/>
  <c r="D146" i="62"/>
  <c r="E146" i="62"/>
  <c r="F146" i="62"/>
  <c r="G146" i="62"/>
  <c r="H146" i="62"/>
  <c r="C147" i="62"/>
  <c r="D147" i="62"/>
  <c r="E147" i="62"/>
  <c r="F147" i="62"/>
  <c r="G147" i="62"/>
  <c r="H147" i="62"/>
  <c r="C148" i="62"/>
  <c r="D148" i="62"/>
  <c r="E148" i="62"/>
  <c r="F148" i="62"/>
  <c r="G148" i="62"/>
  <c r="H148" i="62"/>
  <c r="C149" i="62"/>
  <c r="D149" i="62"/>
  <c r="E149" i="62"/>
  <c r="F149" i="62"/>
  <c r="G149" i="62"/>
  <c r="H149" i="62"/>
  <c r="C150" i="62"/>
  <c r="D150" i="62"/>
  <c r="E150" i="62"/>
  <c r="F150" i="62"/>
  <c r="G150" i="62"/>
  <c r="H150" i="62"/>
  <c r="C151" i="62"/>
  <c r="D151" i="62"/>
  <c r="E151" i="62"/>
  <c r="F151" i="62"/>
  <c r="G151" i="62"/>
  <c r="H151" i="62"/>
  <c r="C152" i="62"/>
  <c r="D152" i="62"/>
  <c r="E152" i="62"/>
  <c r="F152" i="62"/>
  <c r="G152" i="62"/>
  <c r="H152" i="62"/>
  <c r="C153" i="62"/>
  <c r="D153" i="62"/>
  <c r="E153" i="62"/>
  <c r="F153" i="62"/>
  <c r="G153" i="62"/>
  <c r="H153" i="62"/>
  <c r="C154" i="62"/>
  <c r="D154" i="62"/>
  <c r="E154" i="62"/>
  <c r="F154" i="62"/>
  <c r="G154" i="62"/>
  <c r="H154" i="62"/>
  <c r="C155" i="62"/>
  <c r="D155" i="62"/>
  <c r="E155" i="62"/>
  <c r="F155" i="62"/>
  <c r="G155" i="62"/>
  <c r="H155" i="62"/>
  <c r="D156" i="62"/>
  <c r="E156" i="62"/>
  <c r="F156" i="62"/>
  <c r="G156" i="62"/>
  <c r="D144" i="62"/>
  <c r="E144" i="62"/>
  <c r="F144" i="62"/>
  <c r="G144" i="62"/>
  <c r="H144" i="62"/>
  <c r="C144" i="62"/>
  <c r="C128" i="62"/>
  <c r="D128" i="62"/>
  <c r="E128" i="62"/>
  <c r="F128" i="62"/>
  <c r="G128" i="62"/>
  <c r="H128" i="62"/>
  <c r="C129" i="62"/>
  <c r="D129" i="62"/>
  <c r="E129" i="62"/>
  <c r="F129" i="62"/>
  <c r="G129" i="62"/>
  <c r="H129" i="62"/>
  <c r="C130" i="62"/>
  <c r="D130" i="62"/>
  <c r="E130" i="62"/>
  <c r="F130" i="62"/>
  <c r="G130" i="62"/>
  <c r="H130" i="62"/>
  <c r="C131" i="62"/>
  <c r="D131" i="62"/>
  <c r="E131" i="62"/>
  <c r="F131" i="62"/>
  <c r="G131" i="62"/>
  <c r="H131" i="62"/>
  <c r="C132" i="62"/>
  <c r="D132" i="62"/>
  <c r="E132" i="62"/>
  <c r="F132" i="62"/>
  <c r="G132" i="62"/>
  <c r="H132" i="62"/>
  <c r="C133" i="62"/>
  <c r="D133" i="62"/>
  <c r="E133" i="62"/>
  <c r="F133" i="62"/>
  <c r="G133" i="62"/>
  <c r="H133" i="62"/>
  <c r="C134" i="62"/>
  <c r="D134" i="62"/>
  <c r="E134" i="62"/>
  <c r="F134" i="62"/>
  <c r="G134" i="62"/>
  <c r="H134" i="62"/>
  <c r="C135" i="62"/>
  <c r="D135" i="62"/>
  <c r="E135" i="62"/>
  <c r="F135" i="62"/>
  <c r="G135" i="62"/>
  <c r="H135" i="62"/>
  <c r="C136" i="62"/>
  <c r="D136" i="62"/>
  <c r="E136" i="62"/>
  <c r="F136" i="62"/>
  <c r="G136" i="62"/>
  <c r="H136" i="62"/>
  <c r="C137" i="62"/>
  <c r="D137" i="62"/>
  <c r="E137" i="62"/>
  <c r="F137" i="62"/>
  <c r="G137" i="62"/>
  <c r="H137" i="62"/>
  <c r="C138" i="62"/>
  <c r="D138" i="62"/>
  <c r="E138" i="62"/>
  <c r="F138" i="62"/>
  <c r="G138" i="62"/>
  <c r="H138" i="62"/>
  <c r="C139" i="62"/>
  <c r="D139" i="62"/>
  <c r="E139" i="62"/>
  <c r="F139" i="62"/>
  <c r="G139" i="62"/>
  <c r="H139" i="62"/>
  <c r="D127" i="62"/>
  <c r="E127" i="62"/>
  <c r="F127" i="62"/>
  <c r="G127" i="62"/>
  <c r="H127" i="62"/>
  <c r="C127" i="62"/>
  <c r="D63" i="77" l="1"/>
  <c r="H52" i="69" s="1"/>
  <c r="I51" i="67" s="1"/>
  <c r="C91" i="67" s="1"/>
  <c r="O12" i="62"/>
  <c r="F49" i="67"/>
  <c r="C50" i="67" s="1"/>
  <c r="X37" i="69"/>
  <c r="X38" i="69"/>
  <c r="H57" i="69"/>
  <c r="N27" i="70" l="1"/>
  <c r="Q27" i="70" s="1"/>
  <c r="N26" i="70"/>
  <c r="Q26" i="70" s="1"/>
  <c r="N25" i="70"/>
  <c r="Q25" i="70" s="1"/>
  <c r="N24" i="70"/>
  <c r="Q24" i="70" s="1"/>
  <c r="N20" i="70"/>
  <c r="Q20" i="70" s="1"/>
  <c r="B37" i="62"/>
  <c r="N19" i="85" l="1"/>
  <c r="Q19" i="85" s="1"/>
  <c r="N19" i="84"/>
  <c r="Q19" i="84" s="1"/>
  <c r="N19" i="71"/>
  <c r="Q19" i="71" s="1"/>
  <c r="N14" i="84"/>
  <c r="Q14" i="84" s="1"/>
  <c r="N14" i="71"/>
  <c r="Q14" i="71" s="1"/>
  <c r="N14" i="85"/>
  <c r="Q14" i="85" s="1"/>
  <c r="B372" i="62"/>
  <c r="N16" i="85"/>
  <c r="Q16" i="85" s="1"/>
  <c r="N16" i="71"/>
  <c r="Q16" i="71" s="1"/>
  <c r="N16" i="84"/>
  <c r="Q16" i="84" s="1"/>
  <c r="N18" i="85"/>
  <c r="Q18" i="85" s="1"/>
  <c r="N18" i="84"/>
  <c r="Q18" i="84" s="1"/>
  <c r="N18" i="71"/>
  <c r="Q18" i="71" s="1"/>
  <c r="N20" i="84"/>
  <c r="Q20" i="84" s="1"/>
  <c r="N20" i="71"/>
  <c r="Q20" i="71" s="1"/>
  <c r="N20" i="85"/>
  <c r="Q20" i="85" s="1"/>
  <c r="N22" i="71"/>
  <c r="Q22" i="71" s="1"/>
  <c r="N22" i="85"/>
  <c r="Q22" i="85" s="1"/>
  <c r="N22" i="84"/>
  <c r="Q22" i="84" s="1"/>
  <c r="N17" i="85"/>
  <c r="Q17" i="85" s="1"/>
  <c r="N17" i="71"/>
  <c r="Q17" i="71" s="1"/>
  <c r="N17" i="84"/>
  <c r="Q17" i="84" s="1"/>
  <c r="N21" i="84"/>
  <c r="Q21" i="84" s="1"/>
  <c r="N21" i="71"/>
  <c r="Q21" i="71" s="1"/>
  <c r="N21" i="85"/>
  <c r="Q21" i="85" s="1"/>
  <c r="N15" i="71"/>
  <c r="Q15" i="71" s="1"/>
  <c r="N15" i="84"/>
  <c r="Q15" i="84" s="1"/>
  <c r="N15" i="85"/>
  <c r="Q15" i="85" s="1"/>
  <c r="C11" i="62"/>
  <c r="J145" i="62"/>
  <c r="L23" i="77" s="1"/>
  <c r="J164" i="62"/>
  <c r="N23" i="77" s="1"/>
  <c r="C12" i="62"/>
  <c r="J234" i="62"/>
  <c r="N22" i="77" s="1"/>
  <c r="N23" i="70"/>
  <c r="Q23" i="70" s="1"/>
  <c r="N22" i="70"/>
  <c r="Q22" i="70" s="1"/>
  <c r="N21" i="70"/>
  <c r="Q21" i="70" s="1"/>
  <c r="N19" i="70"/>
  <c r="Q19" i="70" s="1"/>
  <c r="Q28" i="70" s="1"/>
  <c r="C52" i="62"/>
  <c r="J251" i="62"/>
  <c r="P22" i="77" s="1"/>
  <c r="J216" i="62"/>
  <c r="L22" i="77" s="1"/>
  <c r="J199" i="62"/>
  <c r="J22" i="77" s="1"/>
  <c r="J181" i="62"/>
  <c r="P23" i="77" s="1"/>
  <c r="P33" i="77" l="1"/>
  <c r="I49" i="67" s="1"/>
  <c r="C53" i="67" s="1"/>
  <c r="I48" i="67"/>
  <c r="C49" i="67" s="1"/>
  <c r="P25" i="77"/>
  <c r="P32" i="77"/>
  <c r="N33" i="77"/>
  <c r="H49" i="67" s="1"/>
  <c r="C52" i="67" s="1"/>
  <c r="H48" i="67"/>
  <c r="C48" i="67" s="1"/>
  <c r="N32" i="77"/>
  <c r="N25" i="77"/>
  <c r="L33" i="77"/>
  <c r="G49" i="67" s="1"/>
  <c r="C51" i="67" s="1"/>
  <c r="G48" i="67"/>
  <c r="C47" i="67" s="1"/>
  <c r="L32" i="77"/>
  <c r="L25" i="77"/>
  <c r="L26" i="77" s="1"/>
  <c r="J32" i="77"/>
  <c r="J35" i="77" s="1"/>
  <c r="J36" i="77" s="1"/>
  <c r="J25" i="77"/>
  <c r="J26" i="77" s="1"/>
  <c r="N19" i="77"/>
  <c r="N21" i="77" s="1"/>
  <c r="Q23" i="85"/>
  <c r="Q23" i="71"/>
  <c r="Q23" i="84"/>
  <c r="N17" i="76"/>
  <c r="N20" i="75"/>
  <c r="M20" i="75"/>
  <c r="M17" i="76"/>
  <c r="L20" i="75"/>
  <c r="L17" i="76"/>
  <c r="M20" i="76" s="1"/>
  <c r="I22" i="2" s="1"/>
  <c r="K20" i="75"/>
  <c r="K17" i="76"/>
  <c r="O10" i="71"/>
  <c r="O10" i="85"/>
  <c r="O10" i="84"/>
  <c r="O14" i="70"/>
  <c r="J20" i="75"/>
  <c r="O11" i="62"/>
  <c r="M23" i="75" l="1"/>
  <c r="E38" i="69" s="1"/>
  <c r="P35" i="77"/>
  <c r="N35" i="77"/>
  <c r="L35" i="77"/>
  <c r="L36" i="77" s="1"/>
  <c r="P19" i="77"/>
  <c r="P21" i="77" s="1"/>
  <c r="P31" i="77" s="1"/>
  <c r="E39" i="69"/>
  <c r="M39" i="69" s="1"/>
  <c r="F67" i="67" s="1"/>
  <c r="C68" i="67" s="1"/>
  <c r="O30" i="70"/>
  <c r="Q30" i="70" s="1"/>
  <c r="Q14" i="70"/>
  <c r="O25" i="84"/>
  <c r="Q25" i="84" s="1"/>
  <c r="Q10" i="84"/>
  <c r="O25" i="85"/>
  <c r="Q25" i="85" s="1"/>
  <c r="Q10" i="85"/>
  <c r="H59" i="69"/>
  <c r="O25" i="71"/>
  <c r="Q25" i="71" s="1"/>
  <c r="Q10" i="71"/>
  <c r="N26" i="77"/>
  <c r="N31" i="77"/>
  <c r="O8" i="62"/>
  <c r="O7" i="62"/>
  <c r="M38" i="69" l="1"/>
  <c r="F66" i="67" s="1"/>
  <c r="C67" i="67" s="1"/>
  <c r="I21" i="2"/>
  <c r="N36" i="77"/>
  <c r="P36" i="77"/>
  <c r="Q27" i="85"/>
  <c r="P26" i="77"/>
  <c r="J27" i="77" s="1"/>
  <c r="Q27" i="84"/>
  <c r="Q33" i="70"/>
  <c r="M35" i="69" s="1"/>
  <c r="F60" i="67" s="1"/>
  <c r="C63" i="67" s="1"/>
  <c r="G59" i="67"/>
  <c r="C62" i="67" s="1"/>
  <c r="Q27" i="71"/>
  <c r="X35" i="69"/>
  <c r="J37" i="77" l="1"/>
  <c r="J38" i="77" s="1"/>
  <c r="F59" i="67"/>
  <c r="C61" i="67" s="1"/>
  <c r="X36" i="69"/>
  <c r="M36" i="69"/>
  <c r="J39" i="77" l="1"/>
  <c r="I17" i="2" s="1"/>
  <c r="D52" i="69"/>
  <c r="H68" i="67" s="1"/>
  <c r="C96" i="67" s="1"/>
  <c r="G60" i="67"/>
  <c r="C64" i="67" s="1"/>
  <c r="J42" i="69"/>
  <c r="M43" i="69"/>
  <c r="F90" i="67" s="1"/>
  <c r="C88" i="67" s="1"/>
  <c r="E40" i="69" l="1"/>
  <c r="M40" i="69" s="1"/>
  <c r="J41" i="69" s="1"/>
  <c r="I8" i="2" s="1"/>
  <c r="M41" i="69"/>
  <c r="I11" i="2" s="1"/>
  <c r="I10" i="2"/>
  <c r="H84" i="67"/>
  <c r="C112" i="67" s="1"/>
  <c r="F68" i="67" l="1"/>
  <c r="C69" i="67" s="1"/>
  <c r="F88" i="67"/>
  <c r="C86" i="67" s="1"/>
  <c r="R42" i="69"/>
  <c r="P42" i="69"/>
  <c r="C3" i="2"/>
  <c r="F84" i="67" l="1"/>
  <c r="C85" i="6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Sara Kilonback</author>
    <author>Shan Lu</author>
  </authors>
  <commentList>
    <comment ref="B4" authorId="0" shapeId="0" xr:uid="{00000000-0006-0000-0000-000001000000}">
      <text>
        <r>
          <rPr>
            <sz val="10"/>
            <color indexed="9"/>
            <rFont val="Calibri"/>
            <family val="2"/>
          </rPr>
          <t>Problem/opportunity statement as defined by the business case.</t>
        </r>
      </text>
    </comment>
    <comment ref="D4" authorId="0" shapeId="0" xr:uid="{00000000-0006-0000-0000-000002000000}">
      <text>
        <r>
          <rPr>
            <sz val="10"/>
            <color indexed="9"/>
            <rFont val="Calibri"/>
            <family val="2"/>
          </rPr>
          <t>The intended outcomes or goals of an investment.</t>
        </r>
      </text>
    </comment>
    <comment ref="F4" authorId="0" shapeId="0" xr:uid="{00000000-0006-0000-0000-000003000000}">
      <text>
        <r>
          <rPr>
            <sz val="10"/>
            <color indexed="9"/>
            <rFont val="Calibri"/>
            <family val="2"/>
          </rPr>
          <t>Summary of how a project gives effect to GPS priorities (high level outcome).</t>
        </r>
      </text>
    </comment>
    <comment ref="H4" authorId="0" shapeId="0" xr:uid="{00000000-0006-0000-0000-000004000000}">
      <text>
        <r>
          <rPr>
            <sz val="10"/>
            <color indexed="9"/>
            <rFont val="Calibri"/>
            <family val="2"/>
          </rPr>
          <t>Summary of how a project gives effect to local community outcomes.</t>
        </r>
      </text>
    </comment>
    <comment ref="B7" authorId="0" shapeId="0" xr:uid="{00000000-0006-0000-0000-000014000000}">
      <text>
        <r>
          <rPr>
            <sz val="10"/>
            <color theme="0"/>
            <rFont val="Calibri"/>
            <family val="2"/>
          </rPr>
          <t>Aggregate description of non-monetised impacts of this option, including quantative and qualitative description.</t>
        </r>
        <r>
          <rPr>
            <sz val="11"/>
            <color theme="0"/>
            <rFont val="Calibri"/>
            <family val="2"/>
          </rPr>
          <t xml:space="preserve">
</t>
        </r>
      </text>
    </comment>
    <comment ref="E7" authorId="0" shapeId="0" xr:uid="{00000000-0006-0000-0000-000015000000}">
      <text>
        <r>
          <rPr>
            <sz val="10"/>
            <color indexed="9"/>
            <rFont val="Calibri"/>
            <family val="2"/>
          </rPr>
          <t xml:space="preserve">Total dollars in nominal, non-discounted terms provided for context only ahead of financial case.
</t>
        </r>
      </text>
    </comment>
    <comment ref="G7" authorId="0" shapeId="0" xr:uid="{00000000-0006-0000-0000-000016000000}">
      <text>
        <r>
          <rPr>
            <sz val="10"/>
            <color indexed="9"/>
            <rFont val="Calibri"/>
            <family val="2"/>
          </rPr>
          <t>Summary of monetised option benefits to provide context for economic case. Total dollars in discounted terms Figures should be consistent with information within the main body of the table.</t>
        </r>
      </text>
    </comment>
    <comment ref="E8" authorId="0" shapeId="0" xr:uid="{00000000-0006-0000-0000-000017000000}">
      <text>
        <r>
          <rPr>
            <sz val="10"/>
            <color indexed="9"/>
            <rFont val="Calibri"/>
            <family val="2"/>
          </rPr>
          <t>Costs of building / developing the asset. They include all costs incurred from the project planning phase until the implementation phase. Typically, investigation costs prior to planning are not capitalised, and neither are the costs incurred after implementation (e.g. training).</t>
        </r>
      </text>
    </comment>
    <comment ref="G8" authorId="0" shapeId="0" xr:uid="{00000000-0006-0000-0000-000018000000}">
      <text>
        <r>
          <rPr>
            <sz val="10"/>
            <color indexed="9"/>
            <rFont val="Calibri"/>
            <family val="2"/>
          </rPr>
          <t xml:space="preserve">Total Monetised benefits are the standard monetised benefits as per the MBCM.
</t>
        </r>
      </text>
    </comment>
    <comment ref="E10" authorId="0" shapeId="0" xr:uid="{00000000-0006-0000-0000-000019000000}">
      <text>
        <r>
          <rPr>
            <sz val="10"/>
            <color theme="0"/>
            <rFont val="Calibri"/>
            <family val="2"/>
          </rPr>
          <t xml:space="preserve"> In the life-cycle of an asset, they are the costs that precede the project planning, design and  “build” (e.g. investigation costs) and those that are incurred after implementation (training, operating and / or maintenance costs). </t>
        </r>
        <r>
          <rPr>
            <sz val="11"/>
            <color theme="0"/>
            <rFont val="Calibri"/>
            <family val="2"/>
          </rPr>
          <t xml:space="preserve">
</t>
        </r>
      </text>
    </comment>
    <comment ref="G11" authorId="0" shapeId="0" xr:uid="{00000000-0006-0000-0000-00001A000000}">
      <text>
        <r>
          <rPr>
            <sz val="10"/>
            <color theme="0"/>
            <rFont val="Calibri"/>
            <family val="2"/>
          </rPr>
          <t>Benefit Cost Ratios (BCRs) represent present value of total benefits divided by present value of total costs.</t>
        </r>
        <r>
          <rPr>
            <sz val="11"/>
            <color theme="0"/>
            <rFont val="Calibri"/>
            <family val="2"/>
          </rPr>
          <t xml:space="preserve">  
</t>
        </r>
      </text>
    </comment>
    <comment ref="E12" authorId="0" shapeId="0" xr:uid="{00000000-0006-0000-0000-00001B000000}">
      <text>
        <r>
          <rPr>
            <sz val="10"/>
            <color theme="0"/>
            <rFont val="Calibri"/>
            <family val="2"/>
          </rPr>
          <t>Total Costs of the summation of Capital and Operating costs.</t>
        </r>
        <r>
          <rPr>
            <sz val="11"/>
            <color theme="0"/>
            <rFont val="Calibri"/>
            <family val="2"/>
          </rPr>
          <t xml:space="preserve">
</t>
        </r>
      </text>
    </comment>
    <comment ref="B14" authorId="0" shapeId="0" xr:uid="{00000000-0006-0000-0000-000005000000}">
      <text>
        <r>
          <rPr>
            <sz val="10"/>
            <color indexed="9"/>
            <rFont val="Calibri"/>
            <family val="2"/>
          </rPr>
          <t xml:space="preserve">The Waka Kotahi benefits framework is constructed around five key outcomes for transport, as identified in the Ministry of Transport's Outcomes Framework, that is: healthy and safe people, resilience and security, economic prosperity, environmental sustainability and inclusive access.  The transport sector outcomes are the first level of the benefit framework structure.  
</t>
        </r>
      </text>
    </comment>
    <comment ref="B15" authorId="0" shapeId="0" xr:uid="{00000000-0006-0000-0000-000006000000}">
      <text>
        <r>
          <rPr>
            <sz val="10"/>
            <color indexed="9"/>
            <rFont val="Calibri"/>
            <family val="2"/>
          </rPr>
          <t xml:space="preserve">Name of benefit as per the benefits framework.  Each benefit begins with the word ‘impact’ to reflect the multi-directional flow of benefits which could be positive or negative.  Benefits outside of the benefits framework should have previously been agreed by Waka Kotahi. 
</t>
        </r>
      </text>
    </comment>
    <comment ref="D15" authorId="0" shapeId="0" xr:uid="{00000000-0006-0000-0000-000007000000}">
      <text>
        <r>
          <rPr>
            <sz val="10"/>
            <color indexed="9"/>
            <rFont val="Calibri"/>
            <family val="2"/>
          </rPr>
          <t xml:space="preserve">Number and name of the quantitative or qualitative measure as per the Benefits Framework.   Waka Kotahi will accept measures outside the benefits framework with good explanation and evidence to support these being included.  
</t>
        </r>
      </text>
    </comment>
    <comment ref="E15" authorId="0" shapeId="0" xr:uid="{00000000-0006-0000-0000-000008000000}">
      <text>
        <r>
          <rPr>
            <sz val="10"/>
            <color indexed="9"/>
            <rFont val="Calibri"/>
            <family val="2"/>
          </rPr>
          <t xml:space="preserve">Baseline quantitative result, using the latest data available, or qualitative description of measure at year zero of the assessment period. 
</t>
        </r>
      </text>
    </comment>
    <comment ref="F15" authorId="0" shapeId="0" xr:uid="{00000000-0006-0000-0000-000009000000}">
      <text>
        <r>
          <rPr>
            <sz val="10"/>
            <color indexed="9"/>
            <rFont val="Calibri"/>
            <family val="2"/>
          </rPr>
          <t xml:space="preserve">Forecast expected change over time if there was no intervention or investment beyond the do minimum.  Using forecast data or qualitative description.
</t>
        </r>
      </text>
    </comment>
    <comment ref="G15" authorId="0" shapeId="0" xr:uid="{00000000-0006-0000-0000-00000A000000}">
      <text>
        <r>
          <rPr>
            <sz val="10"/>
            <color indexed="9"/>
            <rFont val="Calibri"/>
            <family val="2"/>
          </rPr>
          <t>Forecast of expected change over time, should the option be implemented.  Using forecast data or qualitative description.  
Accumulated impacts</t>
        </r>
      </text>
    </comment>
    <comment ref="H15" authorId="0" shapeId="0" xr:uid="{00000000-0006-0000-0000-00000B000000}">
      <text>
        <r>
          <rPr>
            <sz val="10"/>
            <color indexed="9"/>
            <rFont val="Calibri"/>
            <family val="2"/>
          </rPr>
          <t xml:space="preserve">Forecast expected change of monetised impacts over time if there was no intervention or investment beyond the do minimum.   
</t>
        </r>
      </text>
    </comment>
    <comment ref="I15" authorId="0" shapeId="0" xr:uid="{00000000-0006-0000-0000-00000C000000}">
      <text>
        <r>
          <rPr>
            <sz val="10"/>
            <color indexed="9"/>
            <rFont val="Calibri"/>
            <family val="2"/>
          </rPr>
          <t xml:space="preserve">Positive or negative benefit in dollar terms, non-discounted to allow comparison with the do minimum.  
</t>
        </r>
      </text>
    </comment>
    <comment ref="B17" authorId="1" shapeId="0" xr:uid="{C85D740D-6FE4-43F3-9BB1-E4789620A299}">
      <text>
        <r>
          <rPr>
            <sz val="10"/>
            <color indexed="9"/>
            <rFont val="Calibri"/>
            <family val="2"/>
          </rPr>
          <t>1.1 Impact on spcial cost and incidents of crashes measure 1.1.3 Deaths and serious injuries is mandatory</t>
        </r>
        <r>
          <rPr>
            <sz val="12"/>
            <color indexed="9"/>
            <rFont val="Calibri"/>
            <family val="2"/>
          </rPr>
          <t>.</t>
        </r>
      </text>
    </comment>
    <comment ref="D19" authorId="0" shapeId="0" xr:uid="{F9D5B861-87A8-46E1-9FE0-CB07AE28E388}">
      <text>
        <r>
          <rPr>
            <sz val="10"/>
            <color indexed="9"/>
            <rFont val="Calibri"/>
            <family val="2"/>
          </rPr>
          <t>Measures can be selected from anywhere in the benefits framework.</t>
        </r>
        <r>
          <rPr>
            <b/>
            <sz val="12"/>
            <color indexed="9"/>
            <rFont val="Calibri"/>
            <family val="2"/>
          </rPr>
          <t xml:space="preserve">
</t>
        </r>
      </text>
    </comment>
    <comment ref="D21" authorId="0" shapeId="0" xr:uid="{7FD248A2-2BF2-414E-93D7-F4F7DE6C46A4}">
      <text>
        <r>
          <rPr>
            <sz val="10"/>
            <color indexed="9"/>
            <rFont val="Calibri"/>
            <family val="2"/>
          </rPr>
          <t>Measures can be selected from anywhere in the benefits framework.</t>
        </r>
        <r>
          <rPr>
            <b/>
            <sz val="12"/>
            <color indexed="9"/>
            <rFont val="Calibri"/>
            <family val="2"/>
          </rPr>
          <t xml:space="preserve">
</t>
        </r>
      </text>
    </comment>
    <comment ref="D22" authorId="0" shapeId="0" xr:uid="{1B6508C4-2C19-49B2-A2A3-7A43362E073B}">
      <text>
        <r>
          <rPr>
            <sz val="10"/>
            <color indexed="9"/>
            <rFont val="Calibri"/>
            <family val="2"/>
          </rPr>
          <t>Measures can be selected from anywhere in the benefits framework.</t>
        </r>
        <r>
          <rPr>
            <b/>
            <sz val="12"/>
            <color indexed="9"/>
            <rFont val="Calibri"/>
            <family val="2"/>
          </rPr>
          <t xml:space="preserve">
</t>
        </r>
      </text>
    </comment>
    <comment ref="B24" authorId="1" shapeId="0" xr:uid="{F866F04F-A570-4505-903F-F2DD3373F2BE}">
      <text>
        <r>
          <rPr>
            <sz val="10"/>
            <color indexed="9"/>
            <rFont val="Calibri"/>
            <family val="2"/>
          </rPr>
          <t>8.1 Impact on greenhouse gas emissions measure 8.1.1 CO2 emissions is mandatory</t>
        </r>
        <r>
          <rPr>
            <sz val="12"/>
            <color indexed="9"/>
            <rFont val="Calibri"/>
            <family val="2"/>
          </rPr>
          <t>.</t>
        </r>
      </text>
    </comment>
    <comment ref="D25" authorId="0" shapeId="0" xr:uid="{B6C610E4-99B4-4947-8DCE-5D9BBB734A97}">
      <text>
        <r>
          <rPr>
            <sz val="10"/>
            <color indexed="9"/>
            <rFont val="Calibri"/>
            <family val="2"/>
          </rPr>
          <t>Measures can be selected from anywhere in the benefits framework.</t>
        </r>
      </text>
    </comment>
    <comment ref="D26" authorId="0" shapeId="0" xr:uid="{CC1F544B-22F9-4F61-95A1-FC46075A45E6}">
      <text>
        <r>
          <rPr>
            <sz val="10"/>
            <color indexed="9"/>
            <rFont val="Calibri"/>
            <family val="2"/>
          </rPr>
          <t>Measures can be selected from anywhere in the benefits framework.</t>
        </r>
      </text>
    </comment>
    <comment ref="B28" authorId="1" shapeId="0" xr:uid="{6EEF9DF9-28CE-4D78-B346-03510045CCA1}">
      <text>
        <r>
          <rPr>
            <sz val="10"/>
            <color indexed="9"/>
            <rFont val="Calibri"/>
            <family val="2"/>
          </rPr>
          <t>12.1 Impact on Te Ao Māori benefit / name of benefit measure 12.1.1 Te Ao Māori is mandatory.</t>
        </r>
      </text>
    </comment>
    <comment ref="D29" authorId="0" shapeId="0" xr:uid="{87CBD3EA-DBA7-4F48-8312-12C64C7BEB7E}">
      <text>
        <r>
          <rPr>
            <sz val="10"/>
            <color indexed="9"/>
            <rFont val="Calibri"/>
            <family val="2"/>
          </rPr>
          <t>Measures can be selected from anywhere in the benefits framework.</t>
        </r>
      </text>
    </comment>
    <comment ref="B31" authorId="0" shapeId="0" xr:uid="{00000000-0006-0000-0000-00001D000000}">
      <text>
        <r>
          <rPr>
            <sz val="10"/>
            <color theme="0"/>
            <rFont val="Calibri"/>
            <family val="2"/>
          </rPr>
          <t>Reason why the option was not selected or why preferred option was chosen. i.e. consideration of non-monetised impacts reasons for best performing. Groups or individuals impacted by positive and negative externalities. Include results of incremental analysis and first year rate of return.</t>
        </r>
        <r>
          <rPr>
            <sz val="11"/>
            <color theme="0"/>
            <rFont val="Calibri"/>
            <family val="2"/>
          </rPr>
          <t xml:space="preserv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Infrastructural Services</author>
  </authors>
  <commentList>
    <comment ref="A8" authorId="0" shapeId="0" xr:uid="{F2905F54-5910-4B8E-93C9-C53F009A9263}">
      <text>
        <r>
          <rPr>
            <b/>
            <sz val="8"/>
            <color indexed="81"/>
            <rFont val="Verdana"/>
            <family val="2"/>
          </rPr>
          <t>Cost benefit analysis</t>
        </r>
        <r>
          <rPr>
            <sz val="8"/>
            <color indexed="81"/>
            <rFont val="Verdana"/>
            <family val="2"/>
          </rPr>
          <t xml:space="preserve">
1. Under benefits, enter the discounted values for the public transport user benefits and the road traffic reduction benefits for each option. Add together the benefits to obtain the total benefits for each option.
2. Under costs, enter the discounted value of the funding assistance for each option.
3. Calculate the benefit cost ratio (BCR) for each option by dividing the PV of the total benefits by the PV of the funding assistance.</t>
        </r>
      </text>
    </comment>
    <comment ref="A23" authorId="0" shapeId="0" xr:uid="{566FA0B3-BB83-4407-9400-FB354F30D438}">
      <text>
        <r>
          <rPr>
            <sz val="8"/>
            <color indexed="81"/>
            <rFont val="Verdana"/>
            <family val="2"/>
          </rPr>
          <t>Incremental analysis
1. Rank the options, including the do-minimum, in order of increasing cost to government.
2. Compare the lowest cost option (usually the do-minimum) with the next higher cost option to calculate the incremental BCR.
3. If the incremental BCR is less than the target incremental BCR specified in sectoin 6.3 of the MBCM, discard the second (higher cost) option in favour of the first. Compare the first option with the next higher cost option.
4. If the incremental BCR is greater than the target incremental BCR, the second (higher cost) option becomes the basis for comparison against the next higher cost option.
5. Repeat the procedure until no higher cost options are available that have an incremental BCR greater than the target incremental BCR.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Infrastructural Services</author>
  </authors>
  <commentList>
    <comment ref="B7" authorId="0" shapeId="0" xr:uid="{E5530BFC-0344-49C6-84DF-79BC78692430}">
      <text>
        <r>
          <rPr>
            <sz val="8"/>
            <color indexed="81"/>
            <rFont val="Verdana"/>
            <family val="2"/>
          </rPr>
          <t>1. Enter the full name, contact details, name of organisation, office location of the evaluator(s) and reviewer(s).</t>
        </r>
      </text>
    </comment>
    <comment ref="B9" authorId="0" shapeId="0" xr:uid="{313EF2B6-8DF8-4732-BB93-32113DB7721D}">
      <text>
        <r>
          <rPr>
            <sz val="8"/>
            <color indexed="81"/>
            <rFont val="Verdana"/>
            <family val="2"/>
          </rPr>
          <t>2. Provide a general description of the activity and package/programme (where relevant). Describe the issues with the existing intersection.</t>
        </r>
      </text>
    </comment>
    <comment ref="B15" authorId="0" shapeId="0" xr:uid="{552846B1-16E1-4C94-9BB4-D37F715F4BEC}">
      <text>
        <r>
          <rPr>
            <sz val="8"/>
            <color indexed="81"/>
            <rFont val="Verdana"/>
            <family val="2"/>
          </rPr>
          <t>3. Provide a brief description of the activity location including page references to route map and layout plan within the documentation, used as the foundation of the economics.</t>
        </r>
      </text>
    </comment>
    <comment ref="B17" authorId="0" shapeId="0" xr:uid="{BB78BB75-7268-4151-AC32-D61128A7A6A1}">
      <text>
        <r>
          <rPr>
            <sz val="8"/>
            <color indexed="81"/>
            <rFont val="Verdana"/>
            <family val="2"/>
          </rPr>
          <t>4. Describe the do-minimum, which is usually the least cost option to maintain the intersection in an unimproved state. Describe the options assessed and how the preferred option will improve the intersection.</t>
        </r>
      </text>
    </comment>
    <comment ref="B20" authorId="0" shapeId="0" xr:uid="{393B1038-760E-49B7-96B2-516AD5CA235C}">
      <text>
        <r>
          <rPr>
            <sz val="8"/>
            <color indexed="81"/>
            <rFont val="Verdana"/>
            <family val="2"/>
          </rPr>
          <t>5. For purposes of the economic efficiency evaluation, the construction start is assumed to be 1 July of the financial year in which the activity is submitted for a commitment to funding.</t>
        </r>
      </text>
    </comment>
    <comment ref="B26" authorId="0" shapeId="0" xr:uid="{AAB441CB-E79E-4F13-B280-4FDD1F367DFD}">
      <text>
        <r>
          <rPr>
            <sz val="8"/>
            <color indexed="81"/>
            <rFont val="Verdana"/>
            <family val="2"/>
          </rPr>
          <t>6. Enter the timeframe information, road and traffic data, posted speed limit and traffic volume entering the intersection.</t>
        </r>
      </text>
    </comment>
    <comment ref="B35" authorId="0" shapeId="0" xr:uid="{5F39EBCD-0D22-4FA7-8B4F-0D7597BA78F3}">
      <text>
        <r>
          <rPr>
            <sz val="8"/>
            <color indexed="81"/>
            <rFont val="Verdana"/>
            <family val="2"/>
          </rPr>
          <t>7. Use worksheet 2 to calculate the PV cost of the do-minimum. This should be the lowest cost option that will keep the road in service. It will provide no improvements.</t>
        </r>
      </text>
    </comment>
    <comment ref="B36" authorId="0" shapeId="0" xr:uid="{D8FF10DD-0EEB-4BA1-8E53-7073AE5A0143}">
      <text>
        <r>
          <rPr>
            <sz val="8"/>
            <color indexed="81"/>
            <rFont val="Verdana"/>
            <family val="2"/>
          </rPr>
          <t>8. Use worksheet 3 to estimate the preferred option PV cost.</t>
        </r>
      </text>
    </comment>
    <comment ref="B37" authorId="0" shapeId="0" xr:uid="{4ACFE5F0-3607-4BE5-BB1F-6D11261E02B4}">
      <text>
        <r>
          <rPr>
            <sz val="8"/>
            <color indexed="81"/>
            <rFont val="Verdana"/>
            <family val="2"/>
          </rPr>
          <t>9. Enter the benefits values from worksheets 4 (travel time cost savings), 5 (vehicle operating cost savings) and 6 crash cost savings). To bring the benefits up to the base date values, use the appropriate update factors supplied on the MBCM web page. The base VOC incorporates the CO</t>
        </r>
        <r>
          <rPr>
            <vertAlign val="subscript"/>
            <sz val="8"/>
            <color indexed="81"/>
            <rFont val="Verdana"/>
            <family val="2"/>
          </rPr>
          <t>2</t>
        </r>
        <r>
          <rPr>
            <sz val="8"/>
            <color indexed="81"/>
            <rFont val="Verdana"/>
            <family val="2"/>
          </rPr>
          <t xml:space="preserve"> costs and no separate adjustment is required.</t>
        </r>
      </text>
    </comment>
    <comment ref="B41" authorId="0" shapeId="0" xr:uid="{7B6FEA26-E5C5-48E1-9D6B-AAADDA04071F}">
      <text>
        <r>
          <rPr>
            <sz val="8"/>
            <color indexed="81"/>
            <rFont val="Verdana"/>
            <family val="2"/>
          </rPr>
          <t>10. The BCR</t>
        </r>
        <r>
          <rPr>
            <vertAlign val="subscript"/>
            <sz val="8"/>
            <color indexed="81"/>
            <rFont val="Verdana"/>
            <family val="2"/>
          </rPr>
          <t>N</t>
        </r>
        <r>
          <rPr>
            <sz val="8"/>
            <color indexed="81"/>
            <rFont val="Verdana"/>
            <family val="2"/>
          </rPr>
          <t xml:space="preserve"> is calculated by dividing the PV of the net benefits (PV benefits of the do-minimum subtracted from the PV benefits of the option) by PV of the net costs (PV costs of the do-minimum subtracted from the PV costs of the option).</t>
        </r>
      </text>
    </comment>
    <comment ref="B43" authorId="0" shapeId="0" xr:uid="{0CE19FDB-EE4A-4E3B-BDC5-97CFAB80A450}">
      <text>
        <r>
          <rPr>
            <sz val="8"/>
            <color indexed="81"/>
            <rFont val="Verdana"/>
            <family val="2"/>
          </rPr>
          <t xml:space="preserve">11. First year rate of return is calculated as the benefits in the first full year following completion divided by the activity costs. The first year benefits are calculated by dividing the totals at </t>
        </r>
        <r>
          <rPr>
            <b/>
            <sz val="8"/>
            <color indexed="81"/>
            <rFont val="Verdana"/>
            <family val="2"/>
          </rPr>
          <t>W</t>
        </r>
        <r>
          <rPr>
            <sz val="8"/>
            <color indexed="81"/>
            <rFont val="Verdana"/>
            <family val="2"/>
          </rPr>
          <t xml:space="preserve">, </t>
        </r>
        <r>
          <rPr>
            <b/>
            <sz val="8"/>
            <color indexed="81"/>
            <rFont val="Verdana"/>
            <family val="2"/>
          </rPr>
          <t>Y</t>
        </r>
        <r>
          <rPr>
            <sz val="8"/>
            <color indexed="81"/>
            <rFont val="Verdana"/>
            <family val="2"/>
          </rPr>
          <t xml:space="preserve"> and </t>
        </r>
        <r>
          <rPr>
            <b/>
            <sz val="8"/>
            <color indexed="81"/>
            <rFont val="Verdana"/>
            <family val="2"/>
          </rPr>
          <t>Z</t>
        </r>
        <r>
          <rPr>
            <sz val="8"/>
            <color indexed="81"/>
            <rFont val="Verdana"/>
            <family val="2"/>
          </rPr>
          <t xml:space="preserve"> by the discount factors for travel time cost, VOC and crashes respectively. Then multiplying by 0.96 to get the PV.
</t>
        </r>
        <r>
          <rPr>
            <b/>
            <sz val="8"/>
            <color indexed="81"/>
            <rFont val="Verdana"/>
            <family val="2"/>
          </rPr>
          <t>Note:</t>
        </r>
        <r>
          <rPr>
            <sz val="8"/>
            <color indexed="81"/>
            <rFont val="Verdana"/>
            <family val="2"/>
          </rPr>
          <t xml:space="preserve"> The discount factor for crashes (see explanation for worksheet 6) is different to the discount factor for VOC and travel time cost (see explanation for worksheets 4 and 5).</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Infrastructural Services</author>
  </authors>
  <commentList>
    <comment ref="B7" authorId="0" shapeId="0" xr:uid="{7565084C-3DC7-4100-82FB-6F1AF85A9DED}">
      <text>
        <r>
          <rPr>
            <sz val="8"/>
            <color indexed="81"/>
            <rFont val="Verdana"/>
            <family val="2"/>
          </rPr>
          <t>1. Enter the historic maintenance cost data. The annual and periodic maintenance costs should be obtained from maintenance records and resealing records.</t>
        </r>
      </text>
    </comment>
    <comment ref="B13" authorId="0" shapeId="0" xr:uid="{4A07CC0F-FEB5-4317-85C6-3F56E35D82F3}">
      <text>
        <r>
          <rPr>
            <sz val="8"/>
            <color indexed="81"/>
            <rFont val="Verdana"/>
            <family val="2"/>
          </rPr>
          <t xml:space="preserve">2. Calculate the PV of annual maintenance costs </t>
        </r>
        <r>
          <rPr>
            <b/>
            <sz val="8"/>
            <color indexed="81"/>
            <rFont val="Verdana"/>
            <family val="2"/>
          </rPr>
          <t>(a)</t>
        </r>
        <r>
          <rPr>
            <sz val="8"/>
            <color indexed="81"/>
            <rFont val="Verdana"/>
            <family val="2"/>
          </rPr>
          <t xml:space="preserve"> for the do-minimum by multiplying the annual cost by the discount factor of 20.19.</t>
        </r>
      </text>
    </comment>
    <comment ref="B15" authorId="0" shapeId="0" xr:uid="{160FCBF6-D549-4444-AA0C-9BB719771DE1}">
      <text>
        <r>
          <rPr>
            <sz val="8"/>
            <color indexed="81"/>
            <rFont val="Verdana"/>
            <family val="2"/>
          </rPr>
          <t xml:space="preserve">3. Schedule any periodic maintenance, according to the year in which this work is expected to be undertaken. Apply the appropriate SPPWF to determine the PV at time zero. Sum the PV of the periodic costs to determine the PV of total periodic maintenance costs </t>
        </r>
        <r>
          <rPr>
            <b/>
            <sz val="8"/>
            <color indexed="81"/>
            <rFont val="Verdana"/>
            <family val="2"/>
          </rPr>
          <t>(b)</t>
        </r>
        <r>
          <rPr>
            <sz val="8"/>
            <color indexed="81"/>
            <rFont val="Verdana"/>
            <family val="2"/>
          </rPr>
          <t>.</t>
        </r>
      </text>
    </comment>
    <comment ref="B29" authorId="0" shapeId="0" xr:uid="{F67B2606-1878-4F5E-BA55-79CE77C54117}">
      <text>
        <r>
          <rPr>
            <sz val="8"/>
            <color indexed="81"/>
            <rFont val="Verdana"/>
            <family val="2"/>
          </rPr>
          <t xml:space="preserve">4. Calculate the PV of the annual costs associated with operating the intersection </t>
        </r>
        <r>
          <rPr>
            <b/>
            <sz val="8"/>
            <color indexed="81"/>
            <rFont val="Verdana"/>
            <family val="2"/>
          </rPr>
          <t xml:space="preserve">(c) </t>
        </r>
        <r>
          <rPr>
            <sz val="8"/>
            <color indexed="81"/>
            <rFont val="Verdana"/>
            <family val="2"/>
          </rPr>
          <t xml:space="preserve">for the do-minimum by multiplying the annual cost by the discount factor of 20.19. 
</t>
        </r>
        <r>
          <rPr>
            <b/>
            <sz val="8"/>
            <color indexed="81"/>
            <rFont val="Verdana"/>
            <family val="2"/>
          </rPr>
          <t>Note:</t>
        </r>
        <r>
          <rPr>
            <sz val="8"/>
            <color indexed="81"/>
            <rFont val="Verdana"/>
            <family val="2"/>
          </rPr>
          <t xml:space="preserve"> Operating costs must be distinct from, and in addition to, maintenance costs.</t>
        </r>
      </text>
    </comment>
    <comment ref="B32" authorId="0" shapeId="0" xr:uid="{E211EC9B-CBD2-4604-9915-15F837CBEDB5}">
      <text>
        <r>
          <rPr>
            <sz val="8"/>
            <color indexed="81"/>
            <rFont val="Verdana"/>
            <family val="2"/>
          </rPr>
          <t xml:space="preserve">5. Calculate the PV total costs of the do-minimum by adding </t>
        </r>
        <r>
          <rPr>
            <b/>
            <sz val="8"/>
            <color indexed="81"/>
            <rFont val="Verdana"/>
            <family val="2"/>
          </rPr>
          <t>(a)</t>
        </r>
        <r>
          <rPr>
            <sz val="8"/>
            <color indexed="81"/>
            <rFont val="Verdana"/>
            <family val="2"/>
          </rPr>
          <t xml:space="preserve"> + </t>
        </r>
        <r>
          <rPr>
            <b/>
            <sz val="8"/>
            <color indexed="81"/>
            <rFont val="Verdana"/>
            <family val="2"/>
          </rPr>
          <t>(b)</t>
        </r>
        <r>
          <rPr>
            <sz val="8"/>
            <color indexed="81"/>
            <rFont val="Verdana"/>
            <family val="2"/>
          </rPr>
          <t xml:space="preserve"> + </t>
        </r>
        <r>
          <rPr>
            <b/>
            <sz val="8"/>
            <color indexed="81"/>
            <rFont val="Verdana"/>
            <family val="2"/>
          </rPr>
          <t>(c)</t>
        </r>
        <r>
          <rPr>
            <sz val="8"/>
            <color indexed="81"/>
            <rFont val="Verdana"/>
            <family val="2"/>
          </rPr>
          <t xml:space="preserve">. Transfer the PV cost of the do-minimum </t>
        </r>
        <r>
          <rPr>
            <b/>
            <sz val="8"/>
            <color indexed="81"/>
            <rFont val="Verdana"/>
            <family val="2"/>
          </rPr>
          <t>A</t>
        </r>
        <r>
          <rPr>
            <sz val="8"/>
            <color indexed="81"/>
            <rFont val="Verdana"/>
            <family val="2"/>
          </rPr>
          <t xml:space="preserve">, to </t>
        </r>
        <r>
          <rPr>
            <b/>
            <sz val="8"/>
            <color indexed="81"/>
            <rFont val="Verdana"/>
            <family val="2"/>
          </rPr>
          <t>A</t>
        </r>
        <r>
          <rPr>
            <sz val="8"/>
            <color indexed="81"/>
            <rFont val="Verdana"/>
            <family val="2"/>
          </rPr>
          <t xml:space="preserve"> on worksheet 1.</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Infrastructural Services</author>
  </authors>
  <commentList>
    <comment ref="B6" authorId="0" shapeId="0" xr:uid="{AB63E811-1924-49CE-AA15-07C212D05620}">
      <text>
        <r>
          <rPr>
            <sz val="8"/>
            <color indexed="81"/>
            <rFont val="Verdana"/>
            <family val="2"/>
          </rPr>
          <t>1. Enter the capital cost (including professional services for design and supervision) of the proposed option. The cost is estimated separately on an estimate sheet, which should be attached to this worksheet. Where construction items have an estimated life of less than 40 years, the cost of the item should be multiplied by the factor (MF) given in table 1 to obtain the total cost for that item over 40 years. Add the cost of the works together, including the adjusted capital items costs. Multiply the cost by the discount factor 0.96 and enter at</t>
        </r>
        <r>
          <rPr>
            <b/>
            <sz val="8"/>
            <color indexed="81"/>
            <rFont val="Verdana"/>
            <family val="2"/>
          </rPr>
          <t xml:space="preserve"> (a)</t>
        </r>
        <r>
          <rPr>
            <sz val="8"/>
            <color indexed="81"/>
            <rFont val="Verdana"/>
            <family val="2"/>
          </rPr>
          <t>.</t>
        </r>
      </text>
    </comment>
    <comment ref="B8" authorId="0" shapeId="0" xr:uid="{602D9C31-2015-41C6-ABAB-C138A3390544}">
      <text>
        <r>
          <rPr>
            <sz val="8"/>
            <color indexed="81"/>
            <rFont val="Verdana"/>
            <family val="2"/>
          </rPr>
          <t xml:space="preserve">2. Enter the cost of maintenance for year 1 at </t>
        </r>
        <r>
          <rPr>
            <b/>
            <sz val="8"/>
            <color indexed="81"/>
            <rFont val="Verdana"/>
            <family val="2"/>
          </rPr>
          <t>(b)</t>
        </r>
        <r>
          <rPr>
            <sz val="8"/>
            <color indexed="81"/>
            <rFont val="Verdana"/>
            <family val="2"/>
          </rPr>
          <t>. As this is assumed to be the year that the proposed option works are carried out, this cost will commonly be the same as that for the existing maintenance strategy, as per step 2 on worksheet 2.</t>
        </r>
      </text>
    </comment>
    <comment ref="B9" authorId="0" shapeId="0" xr:uid="{0E4F6A49-DA45-4631-9634-7C31EA61DE4A}">
      <text>
        <r>
          <rPr>
            <sz val="8"/>
            <color indexed="81"/>
            <rFont val="Verdana"/>
            <family val="2"/>
          </rPr>
          <t xml:space="preserve">3. Enter the cost for annual maintenance following completion of the works. Where periodic renewal of capital items (including traffic signs, delineation, spray plastic and road markings) have been included in the cost of works at </t>
        </r>
        <r>
          <rPr>
            <b/>
            <sz val="8"/>
            <color indexed="81"/>
            <rFont val="Verdana"/>
            <family val="2"/>
          </rPr>
          <t>(a)</t>
        </r>
        <r>
          <rPr>
            <sz val="8"/>
            <color indexed="81"/>
            <rFont val="Verdana"/>
            <family val="2"/>
          </rPr>
          <t xml:space="preserve">, these should be excluded from the maintenance cost stream. Multiply the annual maintenance costs by 19.21 to get the PV of annual maintenance costs </t>
        </r>
        <r>
          <rPr>
            <b/>
            <sz val="8"/>
            <color indexed="81"/>
            <rFont val="Verdana"/>
            <family val="2"/>
          </rPr>
          <t>(c)</t>
        </r>
        <r>
          <rPr>
            <sz val="8"/>
            <color indexed="81"/>
            <rFont val="Verdana"/>
            <family val="2"/>
          </rPr>
          <t xml:space="preserve"> for years two to 40 inclusive.</t>
        </r>
      </text>
    </comment>
    <comment ref="B11" authorId="0" shapeId="0" xr:uid="{FAD09401-A4C0-4A42-B18C-B2187941F14E}">
      <text>
        <r>
          <rPr>
            <sz val="8"/>
            <color indexed="81"/>
            <rFont val="Verdana"/>
            <family val="2"/>
          </rPr>
          <t xml:space="preserve">4. Enter the costs of periodic maintenance. Determine which years this maintenance will be required (if at all) and enter the year, estimated cost and SPPWF. Calculate the PV (estimated cost x SPPWF) for each type of cost and sum these to obtain the PV of the total periodic maintenance cost </t>
        </r>
        <r>
          <rPr>
            <b/>
            <sz val="8"/>
            <color indexed="81"/>
            <rFont val="Verdana"/>
            <family val="2"/>
          </rPr>
          <t>(d)</t>
        </r>
        <r>
          <rPr>
            <sz val="8"/>
            <color indexed="81"/>
            <rFont val="Verdana"/>
            <family val="2"/>
          </rPr>
          <t>.</t>
        </r>
      </text>
    </comment>
    <comment ref="B24" authorId="0" shapeId="0" xr:uid="{28C4D25F-9EDF-4808-9FCD-F63E4FEF8A49}">
      <text>
        <r>
          <rPr>
            <sz val="8"/>
            <color indexed="81"/>
            <rFont val="Verdana"/>
            <family val="2"/>
          </rPr>
          <t xml:space="preserve">5. Calculate the PV of the annual costs associated with operating the intersection </t>
        </r>
        <r>
          <rPr>
            <b/>
            <sz val="8"/>
            <color indexed="81"/>
            <rFont val="Verdana"/>
            <family val="2"/>
          </rPr>
          <t>(e)</t>
        </r>
        <r>
          <rPr>
            <sz val="8"/>
            <color indexed="81"/>
            <rFont val="Verdana"/>
            <family val="2"/>
          </rPr>
          <t xml:space="preserve"> for the option by multiplying the annual cost by the discount factor of 19.21
</t>
        </r>
        <r>
          <rPr>
            <b/>
            <sz val="8"/>
            <color indexed="81"/>
            <rFont val="Verdana"/>
            <family val="2"/>
          </rPr>
          <t>Note:</t>
        </r>
        <r>
          <rPr>
            <sz val="8"/>
            <color indexed="81"/>
            <rFont val="Verdana"/>
            <family val="2"/>
          </rPr>
          <t xml:space="preserve"> Operating costs must be distinct from, and in addition to, maintenance costs.</t>
        </r>
      </text>
    </comment>
    <comment ref="B26" authorId="0" shapeId="0" xr:uid="{9A46F32D-2EB7-4D4D-82F0-D34CE42AF8A1}">
      <text>
        <r>
          <rPr>
            <sz val="8"/>
            <color indexed="81"/>
            <rFont val="Verdana"/>
            <family val="2"/>
          </rPr>
          <t xml:space="preserve">6. The sum of </t>
        </r>
        <r>
          <rPr>
            <b/>
            <sz val="8"/>
            <color indexed="81"/>
            <rFont val="Verdana"/>
            <family val="2"/>
          </rPr>
          <t>(a)</t>
        </r>
        <r>
          <rPr>
            <sz val="8"/>
            <color indexed="81"/>
            <rFont val="Verdana"/>
            <family val="2"/>
          </rPr>
          <t xml:space="preserve"> + </t>
        </r>
        <r>
          <rPr>
            <b/>
            <sz val="8"/>
            <color indexed="81"/>
            <rFont val="Verdana"/>
            <family val="2"/>
          </rPr>
          <t>(b)</t>
        </r>
        <r>
          <rPr>
            <sz val="8"/>
            <color indexed="81"/>
            <rFont val="Verdana"/>
            <family val="2"/>
          </rPr>
          <t xml:space="preserve"> + </t>
        </r>
        <r>
          <rPr>
            <b/>
            <sz val="8"/>
            <color indexed="81"/>
            <rFont val="Verdana"/>
            <family val="2"/>
          </rPr>
          <t>(c)</t>
        </r>
        <r>
          <rPr>
            <sz val="8"/>
            <color indexed="81"/>
            <rFont val="Verdana"/>
            <family val="2"/>
          </rPr>
          <t xml:space="preserve"> + </t>
        </r>
        <r>
          <rPr>
            <b/>
            <sz val="8"/>
            <color indexed="81"/>
            <rFont val="Verdana"/>
            <family val="2"/>
          </rPr>
          <t>(d)</t>
        </r>
        <r>
          <rPr>
            <sz val="8"/>
            <color indexed="81"/>
            <rFont val="Verdana"/>
            <family val="2"/>
          </rPr>
          <t xml:space="preserve"> + </t>
        </r>
        <r>
          <rPr>
            <b/>
            <sz val="8"/>
            <color indexed="81"/>
            <rFont val="Verdana"/>
            <family val="2"/>
          </rPr>
          <t>(e)</t>
        </r>
        <r>
          <rPr>
            <sz val="8"/>
            <color indexed="81"/>
            <rFont val="Verdana"/>
            <family val="2"/>
          </rPr>
          <t xml:space="preserve"> gives the PV cost of the preferred option </t>
        </r>
        <r>
          <rPr>
            <b/>
            <sz val="8"/>
            <color indexed="81"/>
            <rFont val="Verdana"/>
            <family val="2"/>
          </rPr>
          <t>B</t>
        </r>
        <r>
          <rPr>
            <sz val="8"/>
            <color indexed="81"/>
            <rFont val="Verdana"/>
            <family val="2"/>
          </rPr>
          <t xml:space="preserve">. Transfer </t>
        </r>
        <r>
          <rPr>
            <b/>
            <sz val="8"/>
            <color indexed="81"/>
            <rFont val="Verdana"/>
            <family val="2"/>
          </rPr>
          <t>B</t>
        </r>
        <r>
          <rPr>
            <sz val="8"/>
            <color indexed="81"/>
            <rFont val="Verdana"/>
            <family val="2"/>
          </rPr>
          <t xml:space="preserve"> for the preferred option to worksheet 1.</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Infrastructural Services</author>
  </authors>
  <commentList>
    <comment ref="B6" authorId="0" shapeId="0" xr:uid="{5E49FD6C-27E3-4F83-8BBD-8BD150EDFC1D}">
      <text>
        <r>
          <rPr>
            <sz val="8"/>
            <color indexed="81"/>
            <rFont val="Verdana"/>
            <family val="2"/>
          </rPr>
          <t>1. Enter the capital cost (including professional services for design and supervision) of the proposed option. The cost is estimated separately on an estimate sheet, which should be attached to this worksheet. Where construction items have an estimated life of less than 40 years, the cost of the item should be multiplied by the factor (MF) given in table 1 to obtain the total cost for that item over 40 years. Add the cost of the works together, including the adjusted capital items costs. Multiply the cost by the discount factor 0.96 and enter at</t>
        </r>
        <r>
          <rPr>
            <b/>
            <sz val="8"/>
            <color indexed="81"/>
            <rFont val="Verdana"/>
            <family val="2"/>
          </rPr>
          <t xml:space="preserve"> (a)</t>
        </r>
        <r>
          <rPr>
            <sz val="8"/>
            <color indexed="81"/>
            <rFont val="Verdana"/>
            <family val="2"/>
          </rPr>
          <t>.</t>
        </r>
      </text>
    </comment>
    <comment ref="B8" authorId="0" shapeId="0" xr:uid="{0885F9D7-3E83-4F40-95CB-EF1FC36F4698}">
      <text>
        <r>
          <rPr>
            <sz val="8"/>
            <color indexed="81"/>
            <rFont val="Verdana"/>
            <family val="2"/>
          </rPr>
          <t xml:space="preserve">2. Enter the cost of maintenance for year 1 at </t>
        </r>
        <r>
          <rPr>
            <b/>
            <sz val="8"/>
            <color indexed="81"/>
            <rFont val="Verdana"/>
            <family val="2"/>
          </rPr>
          <t>(b)</t>
        </r>
        <r>
          <rPr>
            <sz val="8"/>
            <color indexed="81"/>
            <rFont val="Verdana"/>
            <family val="2"/>
          </rPr>
          <t>. As this is assumed to be the year that the proposed option works are carried out, this cost will commonly be the same as that for the existing maintenance strategy, as per step 2 on worksheet 2.</t>
        </r>
      </text>
    </comment>
    <comment ref="B9" authorId="0" shapeId="0" xr:uid="{3B8ED0D1-002E-4A9E-A235-73A792687E6E}">
      <text>
        <r>
          <rPr>
            <sz val="8"/>
            <color indexed="81"/>
            <rFont val="Verdana"/>
            <family val="2"/>
          </rPr>
          <t xml:space="preserve">3. Enter the cost for annual maintenance following completion of the works. Where periodic renewal of capital items (including traffic signs, delineation, spray plastic and road markings) have been included in the cost of works at </t>
        </r>
        <r>
          <rPr>
            <b/>
            <sz val="8"/>
            <color indexed="81"/>
            <rFont val="Verdana"/>
            <family val="2"/>
          </rPr>
          <t>(a)</t>
        </r>
        <r>
          <rPr>
            <sz val="8"/>
            <color indexed="81"/>
            <rFont val="Verdana"/>
            <family val="2"/>
          </rPr>
          <t xml:space="preserve">, these should be excluded from the maintenance cost stream. Multiply the annual maintenance costs by 19.21 to get the PV of annual maintenance costs </t>
        </r>
        <r>
          <rPr>
            <b/>
            <sz val="8"/>
            <color indexed="81"/>
            <rFont val="Verdana"/>
            <family val="2"/>
          </rPr>
          <t>(c)</t>
        </r>
        <r>
          <rPr>
            <sz val="8"/>
            <color indexed="81"/>
            <rFont val="Verdana"/>
            <family val="2"/>
          </rPr>
          <t xml:space="preserve"> for years two to 40 inclusive.</t>
        </r>
      </text>
    </comment>
    <comment ref="B11" authorId="0" shapeId="0" xr:uid="{6BA1D8C6-2B7E-4DA9-BDA6-3BF48E074AAD}">
      <text>
        <r>
          <rPr>
            <sz val="8"/>
            <color indexed="81"/>
            <rFont val="Verdana"/>
            <family val="2"/>
          </rPr>
          <t xml:space="preserve">4. Enter the costs of periodic maintenance. Determine which years this maintenance will be required (if at all) and enter the year, estimated cost and SPPWF. Calculate the PV (estimated cost x SPPWF) for each type of cost and sum these to obtain the PV of the total periodic maintenance cost </t>
        </r>
        <r>
          <rPr>
            <b/>
            <sz val="8"/>
            <color indexed="81"/>
            <rFont val="Verdana"/>
            <family val="2"/>
          </rPr>
          <t>(d)</t>
        </r>
        <r>
          <rPr>
            <sz val="8"/>
            <color indexed="81"/>
            <rFont val="Verdana"/>
            <family val="2"/>
          </rPr>
          <t>.</t>
        </r>
      </text>
    </comment>
    <comment ref="B24" authorId="0" shapeId="0" xr:uid="{6507B6F3-A81B-460E-848D-B0A7ABF953A0}">
      <text>
        <r>
          <rPr>
            <sz val="8"/>
            <color indexed="81"/>
            <rFont val="Verdana"/>
            <family val="2"/>
          </rPr>
          <t xml:space="preserve">5. Calculate the PV of the annual costs associated with operating the intersection </t>
        </r>
        <r>
          <rPr>
            <b/>
            <sz val="8"/>
            <color indexed="81"/>
            <rFont val="Verdana"/>
            <family val="2"/>
          </rPr>
          <t>(e)</t>
        </r>
        <r>
          <rPr>
            <sz val="8"/>
            <color indexed="81"/>
            <rFont val="Verdana"/>
            <family val="2"/>
          </rPr>
          <t xml:space="preserve"> for the option by multiplying the annual cost by the discount factor of 19.21
</t>
        </r>
        <r>
          <rPr>
            <b/>
            <sz val="8"/>
            <color indexed="81"/>
            <rFont val="Verdana"/>
            <family val="2"/>
          </rPr>
          <t>Note:</t>
        </r>
        <r>
          <rPr>
            <sz val="8"/>
            <color indexed="81"/>
            <rFont val="Verdana"/>
            <family val="2"/>
          </rPr>
          <t xml:space="preserve"> Operating costs must be distinct from, and in addition to, maintenance costs.</t>
        </r>
      </text>
    </comment>
    <comment ref="B26" authorId="0" shapeId="0" xr:uid="{9819F6C3-2803-4856-BD53-1BFC7CF32DCE}">
      <text>
        <r>
          <rPr>
            <sz val="8"/>
            <color indexed="81"/>
            <rFont val="Verdana"/>
            <family val="2"/>
          </rPr>
          <t xml:space="preserve">6. The sum of </t>
        </r>
        <r>
          <rPr>
            <b/>
            <sz val="8"/>
            <color indexed="81"/>
            <rFont val="Verdana"/>
            <family val="2"/>
          </rPr>
          <t>(a)</t>
        </r>
        <r>
          <rPr>
            <sz val="8"/>
            <color indexed="81"/>
            <rFont val="Verdana"/>
            <family val="2"/>
          </rPr>
          <t xml:space="preserve"> + </t>
        </r>
        <r>
          <rPr>
            <b/>
            <sz val="8"/>
            <color indexed="81"/>
            <rFont val="Verdana"/>
            <family val="2"/>
          </rPr>
          <t>(b)</t>
        </r>
        <r>
          <rPr>
            <sz val="8"/>
            <color indexed="81"/>
            <rFont val="Verdana"/>
            <family val="2"/>
          </rPr>
          <t xml:space="preserve"> + </t>
        </r>
        <r>
          <rPr>
            <b/>
            <sz val="8"/>
            <color indexed="81"/>
            <rFont val="Verdana"/>
            <family val="2"/>
          </rPr>
          <t>(c)</t>
        </r>
        <r>
          <rPr>
            <sz val="8"/>
            <color indexed="81"/>
            <rFont val="Verdana"/>
            <family val="2"/>
          </rPr>
          <t xml:space="preserve"> + </t>
        </r>
        <r>
          <rPr>
            <b/>
            <sz val="8"/>
            <color indexed="81"/>
            <rFont val="Verdana"/>
            <family val="2"/>
          </rPr>
          <t>(d)</t>
        </r>
        <r>
          <rPr>
            <sz val="8"/>
            <color indexed="81"/>
            <rFont val="Verdana"/>
            <family val="2"/>
          </rPr>
          <t xml:space="preserve"> + </t>
        </r>
        <r>
          <rPr>
            <b/>
            <sz val="8"/>
            <color indexed="81"/>
            <rFont val="Verdana"/>
            <family val="2"/>
          </rPr>
          <t>(e)</t>
        </r>
        <r>
          <rPr>
            <sz val="8"/>
            <color indexed="81"/>
            <rFont val="Verdana"/>
            <family val="2"/>
          </rPr>
          <t xml:space="preserve"> gives the PV cost of the preferred option </t>
        </r>
        <r>
          <rPr>
            <b/>
            <sz val="8"/>
            <color indexed="81"/>
            <rFont val="Verdana"/>
            <family val="2"/>
          </rPr>
          <t>B</t>
        </r>
        <r>
          <rPr>
            <sz val="8"/>
            <color indexed="81"/>
            <rFont val="Verdana"/>
            <family val="2"/>
          </rPr>
          <t xml:space="preserve">. Transfer </t>
        </r>
        <r>
          <rPr>
            <b/>
            <sz val="8"/>
            <color indexed="81"/>
            <rFont val="Verdana"/>
            <family val="2"/>
          </rPr>
          <t>B</t>
        </r>
        <r>
          <rPr>
            <sz val="8"/>
            <color indexed="81"/>
            <rFont val="Verdana"/>
            <family val="2"/>
          </rPr>
          <t xml:space="preserve"> for the preferred option to worksheet 1.</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Infrastructural Services</author>
  </authors>
  <commentList>
    <comment ref="B6" authorId="0" shapeId="0" xr:uid="{9F083DC9-A24B-4453-AC25-8B00A7FBEFB4}">
      <text>
        <r>
          <rPr>
            <sz val="8"/>
            <color indexed="81"/>
            <rFont val="Verdana"/>
            <family val="2"/>
          </rPr>
          <t>1. Enter the capital cost (including professional services for design and supervision) of the proposed option. The cost is estimated separately on an estimate sheet, which should be attached to this worksheet. Where construction items have an estimated life of less than 40 years, the cost of the item should be multiplied by the factor (MF) given in table 1 to obtain the total cost for that item over 40 years. Add the cost of the works together, including the adjusted capital items costs. Multiply the cost by the discount factor 0.96 and enter at</t>
        </r>
        <r>
          <rPr>
            <b/>
            <sz val="8"/>
            <color indexed="81"/>
            <rFont val="Verdana"/>
            <family val="2"/>
          </rPr>
          <t xml:space="preserve"> (a)</t>
        </r>
        <r>
          <rPr>
            <sz val="8"/>
            <color indexed="81"/>
            <rFont val="Verdana"/>
            <family val="2"/>
          </rPr>
          <t>.</t>
        </r>
      </text>
    </comment>
    <comment ref="B8" authorId="0" shapeId="0" xr:uid="{82365783-7E4F-4C69-93D2-0A641F99CB15}">
      <text>
        <r>
          <rPr>
            <sz val="8"/>
            <color indexed="81"/>
            <rFont val="Verdana"/>
            <family val="2"/>
          </rPr>
          <t xml:space="preserve">2. Enter the cost of maintenance for year 1 at </t>
        </r>
        <r>
          <rPr>
            <b/>
            <sz val="8"/>
            <color indexed="81"/>
            <rFont val="Verdana"/>
            <family val="2"/>
          </rPr>
          <t>(b)</t>
        </r>
        <r>
          <rPr>
            <sz val="8"/>
            <color indexed="81"/>
            <rFont val="Verdana"/>
            <family val="2"/>
          </rPr>
          <t>. As this is assumed to be the year that the proposed option works are carried out, this cost will commonly be the same as that for the existing maintenance strategy, as per step 2 on worksheet 2.</t>
        </r>
      </text>
    </comment>
    <comment ref="B9" authorId="0" shapeId="0" xr:uid="{ECA57064-8F25-4C4D-8297-F1735E6DA891}">
      <text>
        <r>
          <rPr>
            <sz val="8"/>
            <color indexed="81"/>
            <rFont val="Verdana"/>
            <family val="2"/>
          </rPr>
          <t xml:space="preserve">3. Enter the cost for annual maintenance following completion of the works. Where periodic renewal of capital items (including traffic signs, delineation, spray plastic and road markings) have been included in the cost of works at </t>
        </r>
        <r>
          <rPr>
            <b/>
            <sz val="8"/>
            <color indexed="81"/>
            <rFont val="Verdana"/>
            <family val="2"/>
          </rPr>
          <t>(a)</t>
        </r>
        <r>
          <rPr>
            <sz val="8"/>
            <color indexed="81"/>
            <rFont val="Verdana"/>
            <family val="2"/>
          </rPr>
          <t xml:space="preserve">, these should be excluded from the maintenance cost stream. Multiply the annual maintenance costs by 19.21 to get the PV of annual maintenance costs </t>
        </r>
        <r>
          <rPr>
            <b/>
            <sz val="8"/>
            <color indexed="81"/>
            <rFont val="Verdana"/>
            <family val="2"/>
          </rPr>
          <t>(c)</t>
        </r>
        <r>
          <rPr>
            <sz val="8"/>
            <color indexed="81"/>
            <rFont val="Verdana"/>
            <family val="2"/>
          </rPr>
          <t xml:space="preserve"> for years two to 40 inclusive.</t>
        </r>
      </text>
    </comment>
    <comment ref="B11" authorId="0" shapeId="0" xr:uid="{30C76E78-58F1-4BB9-8144-DDE491C9CA59}">
      <text>
        <r>
          <rPr>
            <sz val="8"/>
            <color indexed="81"/>
            <rFont val="Verdana"/>
            <family val="2"/>
          </rPr>
          <t xml:space="preserve">4. Enter the costs of periodic maintenance. Determine which years this maintenance will be required (if at all) and enter the year, estimated cost and SPPWF. Calculate the PV (estimated cost x SPPWF) for each type of cost and sum these to obtain the PV of the total periodic maintenance cost </t>
        </r>
        <r>
          <rPr>
            <b/>
            <sz val="8"/>
            <color indexed="81"/>
            <rFont val="Verdana"/>
            <family val="2"/>
          </rPr>
          <t>(d)</t>
        </r>
        <r>
          <rPr>
            <sz val="8"/>
            <color indexed="81"/>
            <rFont val="Verdana"/>
            <family val="2"/>
          </rPr>
          <t>.</t>
        </r>
      </text>
    </comment>
    <comment ref="B24" authorId="0" shapeId="0" xr:uid="{4CC38F1F-0FF9-4B07-A7E1-3C30C57BD130}">
      <text>
        <r>
          <rPr>
            <sz val="8"/>
            <color indexed="81"/>
            <rFont val="Verdana"/>
            <family val="2"/>
          </rPr>
          <t xml:space="preserve">5. Calculate the PV of the annual costs associated with operating the intersection </t>
        </r>
        <r>
          <rPr>
            <b/>
            <sz val="8"/>
            <color indexed="81"/>
            <rFont val="Verdana"/>
            <family val="2"/>
          </rPr>
          <t>(e)</t>
        </r>
        <r>
          <rPr>
            <sz val="8"/>
            <color indexed="81"/>
            <rFont val="Verdana"/>
            <family val="2"/>
          </rPr>
          <t xml:space="preserve"> for the option by multiplying the annual cost by the discount factor of 19.21
</t>
        </r>
        <r>
          <rPr>
            <b/>
            <sz val="8"/>
            <color indexed="81"/>
            <rFont val="Verdana"/>
            <family val="2"/>
          </rPr>
          <t>Note:</t>
        </r>
        <r>
          <rPr>
            <sz val="8"/>
            <color indexed="81"/>
            <rFont val="Verdana"/>
            <family val="2"/>
          </rPr>
          <t xml:space="preserve"> Operating costs must be distinct from, and in addition to, maintenance costs.</t>
        </r>
      </text>
    </comment>
    <comment ref="B26" authorId="0" shapeId="0" xr:uid="{10C1C18E-0BFB-467E-AAB5-9667D4A6D120}">
      <text>
        <r>
          <rPr>
            <sz val="8"/>
            <color indexed="81"/>
            <rFont val="Verdana"/>
            <family val="2"/>
          </rPr>
          <t xml:space="preserve">6. The sum of </t>
        </r>
        <r>
          <rPr>
            <b/>
            <sz val="8"/>
            <color indexed="81"/>
            <rFont val="Verdana"/>
            <family val="2"/>
          </rPr>
          <t>(a)</t>
        </r>
        <r>
          <rPr>
            <sz val="8"/>
            <color indexed="81"/>
            <rFont val="Verdana"/>
            <family val="2"/>
          </rPr>
          <t xml:space="preserve"> + </t>
        </r>
        <r>
          <rPr>
            <b/>
            <sz val="8"/>
            <color indexed="81"/>
            <rFont val="Verdana"/>
            <family val="2"/>
          </rPr>
          <t>(b)</t>
        </r>
        <r>
          <rPr>
            <sz val="8"/>
            <color indexed="81"/>
            <rFont val="Verdana"/>
            <family val="2"/>
          </rPr>
          <t xml:space="preserve"> + </t>
        </r>
        <r>
          <rPr>
            <b/>
            <sz val="8"/>
            <color indexed="81"/>
            <rFont val="Verdana"/>
            <family val="2"/>
          </rPr>
          <t>(c)</t>
        </r>
        <r>
          <rPr>
            <sz val="8"/>
            <color indexed="81"/>
            <rFont val="Verdana"/>
            <family val="2"/>
          </rPr>
          <t xml:space="preserve"> + </t>
        </r>
        <r>
          <rPr>
            <b/>
            <sz val="8"/>
            <color indexed="81"/>
            <rFont val="Verdana"/>
            <family val="2"/>
          </rPr>
          <t>(d)</t>
        </r>
        <r>
          <rPr>
            <sz val="8"/>
            <color indexed="81"/>
            <rFont val="Verdana"/>
            <family val="2"/>
          </rPr>
          <t xml:space="preserve"> + </t>
        </r>
        <r>
          <rPr>
            <b/>
            <sz val="8"/>
            <color indexed="81"/>
            <rFont val="Verdana"/>
            <family val="2"/>
          </rPr>
          <t>(e)</t>
        </r>
        <r>
          <rPr>
            <sz val="8"/>
            <color indexed="81"/>
            <rFont val="Verdana"/>
            <family val="2"/>
          </rPr>
          <t xml:space="preserve"> gives the PV cost of the preferred option </t>
        </r>
        <r>
          <rPr>
            <b/>
            <sz val="8"/>
            <color indexed="81"/>
            <rFont val="Verdana"/>
            <family val="2"/>
          </rPr>
          <t>B</t>
        </r>
        <r>
          <rPr>
            <sz val="8"/>
            <color indexed="81"/>
            <rFont val="Verdana"/>
            <family val="2"/>
          </rPr>
          <t xml:space="preserve">. Transfer </t>
        </r>
        <r>
          <rPr>
            <b/>
            <sz val="8"/>
            <color indexed="81"/>
            <rFont val="Verdana"/>
            <family val="2"/>
          </rPr>
          <t>B</t>
        </r>
        <r>
          <rPr>
            <sz val="8"/>
            <color indexed="81"/>
            <rFont val="Verdana"/>
            <family val="2"/>
          </rPr>
          <t xml:space="preserve"> for the preferred option to worksheet 1.</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Infrastructural Services</author>
    <author>Coral</author>
    <author>Graeme Belliss</author>
  </authors>
  <commentList>
    <comment ref="B16" authorId="0" shapeId="0" xr:uid="{262C439C-D06E-4A59-A111-E0B2BCE9FFAB}">
      <text>
        <r>
          <rPr>
            <sz val="8"/>
            <color indexed="81"/>
            <rFont val="Verdana"/>
            <family val="2"/>
          </rPr>
          <t xml:space="preserve">1. For each eight-year period, enter the value of the TTC at the midpoint for the do-minimum </t>
        </r>
        <r>
          <rPr>
            <b/>
            <sz val="8"/>
            <color indexed="81"/>
            <rFont val="Verdana"/>
            <family val="2"/>
          </rPr>
          <t>(1)</t>
        </r>
        <r>
          <rPr>
            <sz val="8"/>
            <color indexed="81"/>
            <rFont val="Verdana"/>
            <family val="2"/>
          </rPr>
          <t>. For example, in the first eight-year period (years 2 – 9), the end of year 5 is the midpoint; in years 34 – 40, the midpoint is the end of year 37.</t>
        </r>
      </text>
    </comment>
    <comment ref="B17" authorId="0" shapeId="0" xr:uid="{BC5E0739-F050-4E6C-9A27-9C294C7BCAFB}">
      <text>
        <r>
          <rPr>
            <sz val="8"/>
            <color indexed="81"/>
            <rFont val="Verdana"/>
            <family val="2"/>
          </rPr>
          <t xml:space="preserve">2. For each eight-year period, enter the value of the TTC at the midpoint for the activity option </t>
        </r>
        <r>
          <rPr>
            <b/>
            <sz val="8"/>
            <color indexed="81"/>
            <rFont val="Verdana"/>
            <family val="2"/>
          </rPr>
          <t>(2)</t>
        </r>
        <r>
          <rPr>
            <sz val="8"/>
            <color indexed="81"/>
            <rFont val="Verdana"/>
            <family val="2"/>
          </rPr>
          <t>.</t>
        </r>
      </text>
    </comment>
    <comment ref="B19" authorId="0" shapeId="0" xr:uid="{ACCC3C14-2A90-4144-A7DE-E13303704129}">
      <text>
        <r>
          <rPr>
            <sz val="8"/>
            <color indexed="81"/>
            <rFont val="Verdana"/>
            <family val="2"/>
          </rPr>
          <t xml:space="preserve">3. For each eight-year period, calculate the midpoint benefits </t>
        </r>
        <r>
          <rPr>
            <b/>
            <sz val="8"/>
            <color indexed="81"/>
            <rFont val="Verdana"/>
            <family val="2"/>
          </rPr>
          <t>(3)</t>
        </r>
        <r>
          <rPr>
            <sz val="8"/>
            <color indexed="81"/>
            <rFont val="Verdana"/>
            <family val="2"/>
          </rPr>
          <t xml:space="preserve"> by subtracting the option TTC </t>
        </r>
        <r>
          <rPr>
            <b/>
            <sz val="8"/>
            <color indexed="81"/>
            <rFont val="Verdana"/>
            <family val="2"/>
          </rPr>
          <t>(2)</t>
        </r>
        <r>
          <rPr>
            <sz val="8"/>
            <color indexed="81"/>
            <rFont val="Verdana"/>
            <family val="2"/>
          </rPr>
          <t xml:space="preserve"> from the do-minimum TTC </t>
        </r>
        <r>
          <rPr>
            <b/>
            <sz val="8"/>
            <color indexed="81"/>
            <rFont val="Verdana"/>
            <family val="2"/>
          </rPr>
          <t>(1)</t>
        </r>
        <r>
          <rPr>
            <sz val="8"/>
            <color indexed="81"/>
            <rFont val="Verdana"/>
            <family val="2"/>
          </rPr>
          <t xml:space="preserve"> to obtain </t>
        </r>
        <r>
          <rPr>
            <b/>
            <sz val="8"/>
            <color indexed="81"/>
            <rFont val="Verdana"/>
            <family val="2"/>
          </rPr>
          <t>c</t>
        </r>
        <r>
          <rPr>
            <b/>
            <vertAlign val="superscript"/>
            <sz val="8"/>
            <color indexed="81"/>
            <rFont val="Verdana"/>
            <family val="2"/>
          </rPr>
          <t>1</t>
        </r>
        <r>
          <rPr>
            <sz val="8"/>
            <color indexed="81"/>
            <rFont val="Verdana"/>
            <family val="2"/>
          </rPr>
          <t xml:space="preserve">, </t>
        </r>
        <r>
          <rPr>
            <b/>
            <sz val="8"/>
            <color indexed="81"/>
            <rFont val="Verdana"/>
            <family val="2"/>
          </rPr>
          <t>c</t>
        </r>
        <r>
          <rPr>
            <b/>
            <vertAlign val="superscript"/>
            <sz val="8"/>
            <color indexed="81"/>
            <rFont val="Verdana"/>
            <family val="2"/>
          </rPr>
          <t>2</t>
        </r>
        <r>
          <rPr>
            <sz val="8"/>
            <color indexed="81"/>
            <rFont val="Verdana"/>
            <family val="2"/>
          </rPr>
          <t xml:space="preserve">, </t>
        </r>
        <r>
          <rPr>
            <b/>
            <sz val="8"/>
            <color indexed="81"/>
            <rFont val="Verdana"/>
            <family val="2"/>
          </rPr>
          <t>c</t>
        </r>
        <r>
          <rPr>
            <b/>
            <vertAlign val="superscript"/>
            <sz val="8"/>
            <color indexed="81"/>
            <rFont val="Verdana"/>
            <family val="2"/>
          </rPr>
          <t>3</t>
        </r>
        <r>
          <rPr>
            <sz val="8"/>
            <color indexed="81"/>
            <rFont val="Verdana"/>
            <family val="2"/>
          </rPr>
          <t xml:space="preserve">, </t>
        </r>
        <r>
          <rPr>
            <b/>
            <sz val="8"/>
            <color indexed="81"/>
            <rFont val="Verdana"/>
            <family val="2"/>
          </rPr>
          <t>c</t>
        </r>
        <r>
          <rPr>
            <b/>
            <vertAlign val="superscript"/>
            <sz val="8"/>
            <color indexed="81"/>
            <rFont val="Verdana"/>
            <family val="2"/>
          </rPr>
          <t>4</t>
        </r>
        <r>
          <rPr>
            <sz val="8"/>
            <color indexed="81"/>
            <rFont val="Verdana"/>
            <family val="2"/>
          </rPr>
          <t xml:space="preserve">, and </t>
        </r>
        <r>
          <rPr>
            <b/>
            <sz val="8"/>
            <color indexed="81"/>
            <rFont val="Verdana"/>
            <family val="2"/>
          </rPr>
          <t>c</t>
        </r>
        <r>
          <rPr>
            <b/>
            <vertAlign val="superscript"/>
            <sz val="8"/>
            <color indexed="81"/>
            <rFont val="Verdana"/>
            <family val="2"/>
          </rPr>
          <t>5</t>
        </r>
        <r>
          <rPr>
            <sz val="8"/>
            <color indexed="81"/>
            <rFont val="Verdana"/>
            <family val="2"/>
          </rPr>
          <t>.</t>
        </r>
      </text>
    </comment>
    <comment ref="B20" authorId="1" shapeId="0" xr:uid="{489C0651-CAA2-47C4-A947-9C0559C19C9C}">
      <text>
        <r>
          <rPr>
            <sz val="8"/>
            <color indexed="81"/>
            <rFont val="Verdana"/>
            <family val="2"/>
          </rPr>
          <t xml:space="preserve">4. Using the formula provided, calculate the PV of the travel time cost savings for the activity option </t>
        </r>
        <r>
          <rPr>
            <b/>
            <sz val="8"/>
            <color indexed="81"/>
            <rFont val="Verdana"/>
            <family val="2"/>
          </rPr>
          <t>Cx</t>
        </r>
        <r>
          <rPr>
            <sz val="8"/>
            <color indexed="81"/>
            <rFont val="Verdana"/>
            <family val="2"/>
          </rPr>
          <t xml:space="preserve">. In the formula, each midpoint benefit value is multiplied by eight to obtain the eight yearly totals, which is then discounted to get the PV for each eight-year interval. </t>
        </r>
      </text>
    </comment>
    <comment ref="B22" authorId="0" shapeId="0" xr:uid="{4545EFDB-B587-4C16-A78D-400881EFDBFD}">
      <text>
        <r>
          <rPr>
            <sz val="8"/>
            <color indexed="81"/>
            <rFont val="Verdana"/>
            <family val="2"/>
          </rPr>
          <t xml:space="preserve">5. The results for each eight-year period are summed to obtain the PV total travel time savings, </t>
        </r>
        <r>
          <rPr>
            <b/>
            <sz val="8"/>
            <color indexed="81"/>
            <rFont val="Verdana"/>
            <family val="2"/>
          </rPr>
          <t>C</t>
        </r>
        <r>
          <rPr>
            <sz val="8"/>
            <color indexed="81"/>
            <rFont val="Verdana"/>
            <family val="2"/>
          </rPr>
          <t xml:space="preserve">. Transfer </t>
        </r>
        <r>
          <rPr>
            <b/>
            <sz val="8"/>
            <color indexed="81"/>
            <rFont val="Verdana"/>
            <family val="2"/>
          </rPr>
          <t>C</t>
        </r>
        <r>
          <rPr>
            <sz val="8"/>
            <color indexed="81"/>
            <rFont val="Verdana"/>
            <family val="2"/>
          </rPr>
          <t xml:space="preserve"> for the preferred option to worksheet 1.</t>
        </r>
      </text>
    </comment>
    <comment ref="C28" authorId="2" shapeId="0" xr:uid="{EAFCBEE9-65BB-4814-8DDB-8DD3F97D914C}">
      <text>
        <r>
          <rPr>
            <b/>
            <sz val="9"/>
            <color indexed="81"/>
            <rFont val="Tahoma"/>
            <family val="2"/>
          </rPr>
          <t>Graeme Belliss:</t>
        </r>
        <r>
          <rPr>
            <sz val="9"/>
            <color indexed="81"/>
            <rFont val="Tahoma"/>
            <family val="2"/>
          </rPr>
          <t xml:space="preserve">
Total undiscounted TT savings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Infrastructural Services</author>
    <author>Coral</author>
    <author>Graeme Belliss</author>
  </authors>
  <commentList>
    <comment ref="B13" authorId="0" shapeId="0" xr:uid="{223460F0-D7F0-4260-821B-478491AA02F2}">
      <text>
        <r>
          <rPr>
            <sz val="8"/>
            <color indexed="81"/>
            <rFont val="Verdana"/>
            <family val="2"/>
          </rPr>
          <t xml:space="preserve">1. For each eight year time period, enter the value of the VOC at the midpoint for the do-minimum </t>
        </r>
        <r>
          <rPr>
            <b/>
            <sz val="8"/>
            <color indexed="81"/>
            <rFont val="Verdana"/>
            <family val="2"/>
          </rPr>
          <t>(1)</t>
        </r>
        <r>
          <rPr>
            <sz val="8"/>
            <color indexed="81"/>
            <rFont val="Verdana"/>
            <family val="2"/>
          </rPr>
          <t>. For example, in the first eight-year period (years 2 – 9), the end of year 5 is the midpoint; in years 34 – 40, the midpoint is the end of year 37.</t>
        </r>
      </text>
    </comment>
    <comment ref="B14" authorId="0" shapeId="0" xr:uid="{C7085DC9-4D0A-45B2-B558-B5B2D8FBBAC8}">
      <text>
        <r>
          <rPr>
            <sz val="8"/>
            <color indexed="81"/>
            <rFont val="Verdana"/>
            <family val="2"/>
          </rPr>
          <t xml:space="preserve">2. For each eight year time period, enter the value of the VOC at the midpoint for the activity option </t>
        </r>
        <r>
          <rPr>
            <b/>
            <sz val="8"/>
            <color indexed="81"/>
            <rFont val="Verdana"/>
            <family val="2"/>
          </rPr>
          <t>(2)</t>
        </r>
        <r>
          <rPr>
            <sz val="8"/>
            <color indexed="81"/>
            <rFont val="Verdana"/>
            <family val="2"/>
          </rPr>
          <t>.</t>
        </r>
      </text>
    </comment>
    <comment ref="B16" authorId="0" shapeId="0" xr:uid="{73889BC4-4223-4A4C-AB42-8600C508D926}">
      <text>
        <r>
          <rPr>
            <sz val="8"/>
            <color indexed="81"/>
            <rFont val="Verdana"/>
            <family val="2"/>
          </rPr>
          <t xml:space="preserve">3. For each six year time period, calculate the mid–point benefits </t>
        </r>
        <r>
          <rPr>
            <b/>
            <sz val="8"/>
            <color indexed="81"/>
            <rFont val="Verdana"/>
            <family val="2"/>
          </rPr>
          <t>(3)</t>
        </r>
        <r>
          <rPr>
            <sz val="8"/>
            <color indexed="81"/>
            <rFont val="Verdana"/>
            <family val="2"/>
          </rPr>
          <t xml:space="preserve"> by subtracting the option VOC </t>
        </r>
        <r>
          <rPr>
            <b/>
            <sz val="8"/>
            <color indexed="81"/>
            <rFont val="Verdana"/>
            <family val="2"/>
          </rPr>
          <t>(2)</t>
        </r>
        <r>
          <rPr>
            <sz val="8"/>
            <color indexed="81"/>
            <rFont val="Verdana"/>
            <family val="2"/>
          </rPr>
          <t xml:space="preserve"> from the do minimum VOC </t>
        </r>
        <r>
          <rPr>
            <b/>
            <sz val="8"/>
            <color indexed="81"/>
            <rFont val="Verdana"/>
            <family val="2"/>
          </rPr>
          <t>(1)</t>
        </r>
        <r>
          <rPr>
            <sz val="8"/>
            <color indexed="81"/>
            <rFont val="Verdana"/>
            <family val="2"/>
          </rPr>
          <t xml:space="preserve"> from to obtain </t>
        </r>
        <r>
          <rPr>
            <b/>
            <sz val="8"/>
            <color indexed="81"/>
            <rFont val="Verdana"/>
            <family val="2"/>
          </rPr>
          <t>c</t>
        </r>
        <r>
          <rPr>
            <b/>
            <vertAlign val="superscript"/>
            <sz val="8"/>
            <color indexed="81"/>
            <rFont val="Verdana"/>
            <family val="2"/>
          </rPr>
          <t>1</t>
        </r>
        <r>
          <rPr>
            <sz val="8"/>
            <color indexed="81"/>
            <rFont val="Verdana"/>
            <family val="2"/>
          </rPr>
          <t xml:space="preserve">, </t>
        </r>
        <r>
          <rPr>
            <b/>
            <sz val="8"/>
            <color indexed="81"/>
            <rFont val="Verdana"/>
            <family val="2"/>
          </rPr>
          <t>c</t>
        </r>
        <r>
          <rPr>
            <b/>
            <vertAlign val="superscript"/>
            <sz val="8"/>
            <color indexed="81"/>
            <rFont val="Verdana"/>
            <family val="2"/>
          </rPr>
          <t>2</t>
        </r>
        <r>
          <rPr>
            <sz val="8"/>
            <color indexed="81"/>
            <rFont val="Verdana"/>
            <family val="2"/>
          </rPr>
          <t xml:space="preserve">, </t>
        </r>
        <r>
          <rPr>
            <b/>
            <sz val="8"/>
            <color indexed="81"/>
            <rFont val="Verdana"/>
            <family val="2"/>
          </rPr>
          <t>c</t>
        </r>
        <r>
          <rPr>
            <b/>
            <vertAlign val="superscript"/>
            <sz val="8"/>
            <color indexed="81"/>
            <rFont val="Verdana"/>
            <family val="2"/>
          </rPr>
          <t>3</t>
        </r>
        <r>
          <rPr>
            <sz val="8"/>
            <color indexed="81"/>
            <rFont val="Verdana"/>
            <family val="2"/>
          </rPr>
          <t>,</t>
        </r>
        <r>
          <rPr>
            <b/>
            <sz val="8"/>
            <color indexed="81"/>
            <rFont val="Verdana"/>
            <family val="2"/>
          </rPr>
          <t xml:space="preserve"> c</t>
        </r>
        <r>
          <rPr>
            <b/>
            <vertAlign val="superscript"/>
            <sz val="8"/>
            <color indexed="81"/>
            <rFont val="Verdana"/>
            <family val="2"/>
          </rPr>
          <t>4</t>
        </r>
        <r>
          <rPr>
            <sz val="8"/>
            <color indexed="81"/>
            <rFont val="Verdana"/>
            <family val="2"/>
          </rPr>
          <t>, and</t>
        </r>
        <r>
          <rPr>
            <b/>
            <sz val="8"/>
            <color indexed="81"/>
            <rFont val="Verdana"/>
            <family val="2"/>
          </rPr>
          <t xml:space="preserve"> c</t>
        </r>
        <r>
          <rPr>
            <b/>
            <vertAlign val="superscript"/>
            <sz val="8"/>
            <color indexed="81"/>
            <rFont val="Verdana"/>
            <family val="2"/>
          </rPr>
          <t>5</t>
        </r>
        <r>
          <rPr>
            <sz val="8"/>
            <color indexed="81"/>
            <rFont val="Verdana"/>
            <family val="2"/>
          </rPr>
          <t>.</t>
        </r>
      </text>
    </comment>
    <comment ref="B17" authorId="1" shapeId="0" xr:uid="{BDF1EE24-D391-4FC8-989A-65348A1B8669}">
      <text>
        <r>
          <rPr>
            <sz val="8"/>
            <color indexed="81"/>
            <rFont val="Verdana"/>
            <family val="2"/>
          </rPr>
          <t xml:space="preserve">4. For each eight year time period, using the formula provided, calculate the PV of the VOC and CO2 benefits for the project option </t>
        </r>
        <r>
          <rPr>
            <b/>
            <sz val="8"/>
            <color indexed="81"/>
            <rFont val="Verdana"/>
            <family val="2"/>
          </rPr>
          <t>D</t>
        </r>
        <r>
          <rPr>
            <sz val="8"/>
            <color indexed="81"/>
            <rFont val="Verdana"/>
            <family val="2"/>
          </rPr>
          <t xml:space="preserve">. In the formula, each mid–point benefit value is multiplied by 8 to obtain the 8 yearly total, which is then discounted to get the PV for each 8 year interval. </t>
        </r>
      </text>
    </comment>
    <comment ref="B19" authorId="0" shapeId="0" xr:uid="{8E9B7E8A-68A3-4252-AC3A-695B72B0DE54}">
      <text>
        <r>
          <rPr>
            <sz val="8"/>
            <color indexed="81"/>
            <rFont val="Verdana"/>
            <family val="2"/>
          </rPr>
          <t>5. The results for each 8 year period are summed and multiplied by a factor of 1.04 to account for CO</t>
        </r>
        <r>
          <rPr>
            <vertAlign val="subscript"/>
            <sz val="8"/>
            <color indexed="81"/>
            <rFont val="Verdana"/>
            <family val="2"/>
          </rPr>
          <t>2</t>
        </r>
        <r>
          <rPr>
            <sz val="8"/>
            <color indexed="81"/>
            <rFont val="Verdana"/>
            <family val="2"/>
          </rPr>
          <t>, to obtain the PV total VOC and CO</t>
        </r>
        <r>
          <rPr>
            <vertAlign val="subscript"/>
            <sz val="8"/>
            <color indexed="81"/>
            <rFont val="Verdana"/>
            <family val="2"/>
          </rPr>
          <t>2</t>
        </r>
        <r>
          <rPr>
            <sz val="8"/>
            <color indexed="81"/>
            <rFont val="Verdana"/>
            <family val="2"/>
          </rPr>
          <t xml:space="preserve"> savings, </t>
        </r>
        <r>
          <rPr>
            <b/>
            <sz val="8"/>
            <color indexed="81"/>
            <rFont val="Verdana"/>
            <family val="2"/>
          </rPr>
          <t>D</t>
        </r>
        <r>
          <rPr>
            <sz val="8"/>
            <color indexed="81"/>
            <rFont val="Verdana"/>
            <family val="2"/>
          </rPr>
          <t xml:space="preserve">. Transfer </t>
        </r>
        <r>
          <rPr>
            <b/>
            <sz val="8"/>
            <color indexed="81"/>
            <rFont val="Verdana"/>
            <family val="2"/>
          </rPr>
          <t>D</t>
        </r>
        <r>
          <rPr>
            <sz val="8"/>
            <color indexed="81"/>
            <rFont val="Verdana"/>
            <family val="2"/>
          </rPr>
          <t xml:space="preserve"> for the preferred option to worksheet 1.</t>
        </r>
      </text>
    </comment>
    <comment ref="C25" authorId="2" shapeId="0" xr:uid="{DF045AD3-B9B2-40BD-8AD3-38E8C14B8405}">
      <text>
        <r>
          <rPr>
            <b/>
            <sz val="9"/>
            <color indexed="81"/>
            <rFont val="Tahoma"/>
            <family val="2"/>
          </rPr>
          <t>Graeme Belliss:</t>
        </r>
        <r>
          <rPr>
            <sz val="9"/>
            <color indexed="81"/>
            <rFont val="Tahoma"/>
            <family val="2"/>
          </rPr>
          <t xml:space="preserve">
Total undiscounted TT savings</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Information Services</author>
    <author>Graeme Belliss</author>
  </authors>
  <commentList>
    <comment ref="A13" authorId="0" shapeId="0" xr:uid="{7AA009E7-8717-4510-BCCB-072AAC2901AB}">
      <text>
        <r>
          <rPr>
            <sz val="8"/>
            <color indexed="81"/>
            <rFont val="Tahoma"/>
            <family val="2"/>
          </rPr>
          <t>3. Enter number of years of typical crash rate records</t>
        </r>
      </text>
    </comment>
    <comment ref="A14" authorId="0" shapeId="0" xr:uid="{5BC197F0-2C8F-4344-9DCD-E015916BDB05}">
      <text>
        <r>
          <rPr>
            <sz val="8"/>
            <color indexed="81"/>
            <rFont val="Tahoma"/>
            <family val="2"/>
          </rPr>
          <t>4. Enter the number of reported crashes in the reporting period for each of the severity categories</t>
        </r>
      </text>
    </comment>
    <comment ref="A17" authorId="0" shapeId="0" xr:uid="{F628BE2D-694C-4B8A-A4F2-FD7F58CC0186}">
      <text>
        <r>
          <rPr>
            <sz val="8"/>
            <color indexed="81"/>
            <rFont val="Tahoma"/>
            <family val="2"/>
          </rPr>
          <t>7. To get the crashes per year, divide (6) by (3).</t>
        </r>
      </text>
    </comment>
    <comment ref="A18" authorId="0" shapeId="0" xr:uid="{5F7CA793-AD77-4A45-8408-FB955286EE68}">
      <text>
        <r>
          <rPr>
            <sz val="8"/>
            <color indexed="81"/>
            <rFont val="Tahoma"/>
            <family val="2"/>
          </rPr>
          <t>8. Enter the adjustment factor for the crash trend from table A13</t>
        </r>
      </text>
    </comment>
    <comment ref="A19" authorId="0" shapeId="0" xr:uid="{BEE5069A-34B8-4E6B-9FBB-1D8735BE18E9}">
      <text>
        <r>
          <rPr>
            <sz val="8"/>
            <color indexed="81"/>
            <rFont val="Tahoma"/>
            <family val="2"/>
          </rPr>
          <t>9. Multiply (7) by (8) to obtain the crashes per year (at time zero) for each crash category</t>
        </r>
      </text>
    </comment>
    <comment ref="A21" authorId="0" shapeId="0" xr:uid="{39A98D66-B177-4437-AC72-D1768B4CBB93}">
      <text>
        <r>
          <rPr>
            <sz val="8"/>
            <color indexed="81"/>
            <rFont val="Tahoma"/>
            <family val="2"/>
          </rPr>
          <t>11. Multiply (9) by (10) to get the total estimated crashes per year</t>
        </r>
      </text>
    </comment>
    <comment ref="A24" authorId="0" shapeId="0" xr:uid="{51B71B4C-E7F4-4112-85C0-F8E80B1CBCC2}">
      <text>
        <r>
          <rPr>
            <sz val="8"/>
            <color indexed="81"/>
            <rFont val="Tahoma"/>
            <family val="2"/>
          </rPr>
          <t>14. Calculate the mean speed adjustment for the do minimum [((1) – 50) divided by 50]</t>
        </r>
      </text>
    </comment>
    <comment ref="A25" authorId="0" shapeId="0" xr:uid="{9B2314EA-19EE-4F18-A248-2B526DAA5409}">
      <text>
        <r>
          <rPr>
            <sz val="8"/>
            <color indexed="81"/>
            <rFont val="Tahoma"/>
            <family val="2"/>
          </rPr>
          <t>15. Calculate the cost per crash for the do minimum by adding (13) and (14) and then multiplying this by the difference between crash costs in (12) and (13).</t>
        </r>
      </text>
    </comment>
    <comment ref="A26" authorId="0" shapeId="0" xr:uid="{FF287EA3-58B2-41E1-B6FD-788901D11254}">
      <text>
        <r>
          <rPr>
            <sz val="8"/>
            <color indexed="81"/>
            <rFont val="Tahoma"/>
            <family val="2"/>
          </rPr>
          <t>16. Multiply crashes per year (11) by (15) to get cost per crash per year</t>
        </r>
      </text>
    </comment>
    <comment ref="A27" authorId="0" shapeId="0" xr:uid="{5921267D-365A-479A-B869-B1D9C2A0F086}">
      <text>
        <r>
          <rPr>
            <sz val="8"/>
            <color indexed="81"/>
            <rFont val="Tahoma"/>
            <family val="2"/>
          </rPr>
          <t>17. Add the costs for fatal, serious, minor and non–injury crashes in line (16) to get the total crash cost per year</t>
        </r>
      </text>
    </comment>
    <comment ref="A29" authorId="0" shapeId="0" xr:uid="{B3512728-630A-4446-BD46-E37528ECA6F5}">
      <text>
        <r>
          <rPr>
            <sz val="8"/>
            <color indexed="81"/>
            <rFont val="Tahoma"/>
            <family val="2"/>
          </rPr>
          <t xml:space="preserve">18. Determine the forecast percentage crash reduction for each crash category </t>
        </r>
      </text>
    </comment>
    <comment ref="A30" authorId="0" shapeId="0" xr:uid="{7D9E5813-ACCC-43A1-9B6A-8D2B14CBA36F}">
      <text>
        <r>
          <rPr>
            <sz val="8"/>
            <color indexed="81"/>
            <rFont val="Tahoma"/>
            <family val="2"/>
          </rPr>
          <t>19. Determine the proportion of crashes remaining [100% minus the percentage reduction in (18)]</t>
        </r>
      </text>
    </comment>
    <comment ref="A31" authorId="0" shapeId="0" xr:uid="{58BFC740-ECD4-4A4A-B23B-483C98C649CD}">
      <text>
        <r>
          <rPr>
            <sz val="8"/>
            <color indexed="81"/>
            <rFont val="Tahoma"/>
            <family val="2"/>
          </rPr>
          <t>20. Calculate the predicted crashes per year by multiplying the crashes per year of the do minimum (11) by the percentage of crashes remaining (19)</t>
        </r>
      </text>
    </comment>
    <comment ref="A36" authorId="0" shapeId="0" xr:uid="{4C33EBAA-9ACA-4068-912D-6D1A21CC2BF2}">
      <text>
        <r>
          <rPr>
            <sz val="8"/>
            <color indexed="81"/>
            <rFont val="Tahoma"/>
            <family val="2"/>
          </rPr>
          <t>25. Multiply the predicted number of crashes per year (20) by the cost per crash (24) to get the total crash costs per year for each crash category</t>
        </r>
      </text>
    </comment>
    <comment ref="A37" authorId="0" shapeId="0" xr:uid="{4DD43482-056F-424C-949F-00FBAED59C94}">
      <text>
        <r>
          <rPr>
            <sz val="8"/>
            <color indexed="81"/>
            <rFont val="Tahoma"/>
            <family val="2"/>
          </rPr>
          <t xml:space="preserve">26. Add together the costs for fatal, serious, minor and non–injury crashes to get total crash costs per year </t>
        </r>
      </text>
    </comment>
    <comment ref="A38" authorId="0" shapeId="0" xr:uid="{2E35E8A5-046D-4F7E-85BA-69060196EF48}">
      <text>
        <r>
          <rPr>
            <sz val="8"/>
            <color indexed="81"/>
            <rFont val="Tahoma"/>
            <family val="2"/>
          </rPr>
          <t xml:space="preserve">27. Calculate the annual crash cost savings by subtracting the values in (26) from (17). </t>
        </r>
      </text>
    </comment>
    <comment ref="A39" authorId="0" shapeId="0" xr:uid="{F85D1776-8055-478A-8703-8C2C8FBCF161}">
      <text>
        <r>
          <rPr>
            <sz val="8"/>
            <color indexed="81"/>
            <rFont val="Tahoma"/>
            <family val="2"/>
          </rPr>
          <t>28. Multiply the annual crash cost savings (27) – or the total from the crash rate or weighted crash analysis – by the discount factor for the appropriate speed limit and traffic growth rate to determine the PV crash cost savings.</t>
        </r>
      </text>
    </comment>
    <comment ref="B63" authorId="1" shapeId="0" xr:uid="{3A9141CD-0FE5-49DE-B1F4-6FEA8EB2AA86}">
      <text>
        <r>
          <rPr>
            <sz val="9"/>
            <color indexed="81"/>
            <rFont val="Tahoma"/>
            <family val="2"/>
          </rPr>
          <t>= F+S saved per year * 1.33 * (39+780*growth)</t>
        </r>
      </text>
    </comment>
  </commentList>
</comments>
</file>

<file path=xl/sharedStrings.xml><?xml version="1.0" encoding="utf-8"?>
<sst xmlns="http://schemas.openxmlformats.org/spreadsheetml/2006/main" count="2284" uniqueCount="913">
  <si>
    <t>Appraisal Summary Table Template</t>
  </si>
  <si>
    <t>Option number</t>
  </si>
  <si>
    <t>Date:</t>
  </si>
  <si>
    <t>Evaluation Period: 
(baseline and forecast year) 
e.g 2020 - 2060</t>
  </si>
  <si>
    <t>Option Name:</t>
  </si>
  <si>
    <t>This is the preferred option</t>
  </si>
  <si>
    <t>One</t>
  </si>
  <si>
    <t>Problem/opportunity statement:</t>
  </si>
  <si>
    <t>Investment objectives:</t>
  </si>
  <si>
    <t>How project gives effect to GPS:</t>
  </si>
  <si>
    <t>How project gives effect to local community outcomes:</t>
  </si>
  <si>
    <t>… type</t>
  </si>
  <si>
    <t>1.  Summary of Non-Monetised Impacts (Description)</t>
  </si>
  <si>
    <t>2.  Summary of Financial Impacts (nominal, non-discounted)</t>
  </si>
  <si>
    <t>3.  Summary of Monetised Option Impacts (present value, discounted)</t>
  </si>
  <si>
    <t>Summary description of non-monetised measures and impacts</t>
  </si>
  <si>
    <t>Capital Costs</t>
  </si>
  <si>
    <t>N/A</t>
  </si>
  <si>
    <t>Operating Costs</t>
  </si>
  <si>
    <t>Total Economic Costs</t>
  </si>
  <si>
    <t>Total Financial Costs</t>
  </si>
  <si>
    <t>Transport Outcomes</t>
  </si>
  <si>
    <r>
      <t xml:space="preserve">Non-Monetised Impact:
</t>
    </r>
    <r>
      <rPr>
        <sz val="12"/>
        <color indexed="63"/>
        <rFont val="Calibri"/>
        <family val="2"/>
      </rPr>
      <t>(description in numerical or narrative terms)</t>
    </r>
  </si>
  <si>
    <r>
      <rPr>
        <b/>
        <sz val="12"/>
        <color indexed="56"/>
        <rFont val="Calibri"/>
        <family val="2"/>
      </rPr>
      <t>Monetised Impact:</t>
    </r>
    <r>
      <rPr>
        <sz val="12"/>
        <color indexed="56"/>
        <rFont val="Whitney Semibold"/>
      </rPr>
      <t xml:space="preserve">
</t>
    </r>
    <r>
      <rPr>
        <sz val="12"/>
        <color indexed="63"/>
        <rFont val="Calibri"/>
        <family val="2"/>
      </rPr>
      <t>(description in dollar terms in real terms, non-discounted)</t>
    </r>
  </si>
  <si>
    <t>Name of Benefit</t>
  </si>
  <si>
    <t>Name of Measure:</t>
  </si>
  <si>
    <t>Baseline:</t>
  </si>
  <si>
    <t>Do Minimum Impact:</t>
  </si>
  <si>
    <t>Option Impact:</t>
  </si>
  <si>
    <r>
      <rPr>
        <b/>
        <sz val="12"/>
        <color indexed="50"/>
        <rFont val="Calibri"/>
        <family val="2"/>
      </rPr>
      <t>Healthy and safe people</t>
    </r>
    <r>
      <rPr>
        <sz val="12"/>
        <color indexed="50"/>
        <rFont val="Whitney Semibold"/>
      </rPr>
      <t xml:space="preserve"> </t>
    </r>
    <r>
      <rPr>
        <i/>
        <sz val="12"/>
        <color indexed="63"/>
        <rFont val="Calibri"/>
        <family val="2"/>
      </rPr>
      <t>(Please insert a row below to add an additional benefit or measure, and delete rows as appropriate)</t>
    </r>
  </si>
  <si>
    <t>1.1 Impact on social cost and incidents of crashes</t>
  </si>
  <si>
    <t>1.1.3 Deaths and serious injuries</t>
  </si>
  <si>
    <t>3.1 Impact of mode on physical and mental health</t>
  </si>
  <si>
    <t>3.1.1 Physical health benefits from active modes</t>
  </si>
  <si>
    <r>
      <rPr>
        <b/>
        <sz val="12"/>
        <color indexed="52"/>
        <rFont val="Calibri"/>
        <family val="2"/>
      </rPr>
      <t>Resilience and security</t>
    </r>
    <r>
      <rPr>
        <sz val="12"/>
        <color indexed="53"/>
        <rFont val="Whitney Semibold"/>
      </rPr>
      <t xml:space="preserve"> </t>
    </r>
    <r>
      <rPr>
        <i/>
        <sz val="12"/>
        <color indexed="63"/>
        <rFont val="Calibri"/>
        <family val="2"/>
      </rPr>
      <t>(Please insert a row below to add an additional benefit or measure, and delete rows as appropriate)</t>
    </r>
  </si>
  <si>
    <r>
      <rPr>
        <b/>
        <sz val="12"/>
        <color indexed="53"/>
        <rFont val="Calibri"/>
        <family val="2"/>
      </rPr>
      <t xml:space="preserve">Economic prosperity - excluding wider economic impacts </t>
    </r>
    <r>
      <rPr>
        <i/>
        <sz val="12"/>
        <color indexed="63"/>
        <rFont val="Calibri"/>
        <family val="2"/>
      </rPr>
      <t>(Please insert a row below to add an additional benefit or measure, and delete rows as appropriate)</t>
    </r>
  </si>
  <si>
    <t>5.2 Impact on network productivity and utilisation</t>
  </si>
  <si>
    <t>10.1.9 Travel time</t>
  </si>
  <si>
    <r>
      <rPr>
        <b/>
        <sz val="12"/>
        <color indexed="17"/>
        <rFont val="Calibri"/>
        <family val="2"/>
      </rPr>
      <t>Environmental sustainability</t>
    </r>
    <r>
      <rPr>
        <i/>
        <sz val="12"/>
        <color indexed="50"/>
        <rFont val="Calibri"/>
        <family val="2"/>
      </rPr>
      <t xml:space="preserve"> </t>
    </r>
    <r>
      <rPr>
        <i/>
        <sz val="12"/>
        <rFont val="Calibri"/>
        <family val="2"/>
      </rPr>
      <t>(Please insert a row below to add an additional benefit or measure, and delete rows as appropriate)</t>
    </r>
  </si>
  <si>
    <t>8.1 Impact on greenhouse gas emissions</t>
  </si>
  <si>
    <t>8.1.1 CO2 emissions</t>
  </si>
  <si>
    <t>8.1.2 VKT</t>
  </si>
  <si>
    <t>9.1 Impact on resource efficiency</t>
  </si>
  <si>
    <t>9.1.1 Resource efficiency</t>
  </si>
  <si>
    <r>
      <rPr>
        <b/>
        <sz val="12"/>
        <color indexed="57"/>
        <rFont val="Calibri"/>
        <family val="2"/>
      </rPr>
      <t>Inclusive access</t>
    </r>
    <r>
      <rPr>
        <i/>
        <sz val="12"/>
        <color indexed="57"/>
        <rFont val="Calibri"/>
        <family val="2"/>
      </rPr>
      <t xml:space="preserve"> </t>
    </r>
    <r>
      <rPr>
        <i/>
        <sz val="12"/>
        <rFont val="Calibri"/>
        <family val="2"/>
      </rPr>
      <t>(Please insert a row below to add an additional benefit or measure, and delete rows as appropriate)</t>
    </r>
  </si>
  <si>
    <t>12.1 Impact on Te Ao Māori</t>
  </si>
  <si>
    <t>12.1.1 Te Ao Māori</t>
  </si>
  <si>
    <t>10.1 Impact on user experience of the transport system</t>
  </si>
  <si>
    <t>Rationale for option selection decision</t>
  </si>
  <si>
    <t>Healthy and safe people benefits</t>
  </si>
  <si>
    <t>Resilience and security benefits</t>
  </si>
  <si>
    <t>Economic Prosperity benefits</t>
  </si>
  <si>
    <t>Environmental sustainability benefits</t>
  </si>
  <si>
    <t>Inclusive access benefits</t>
  </si>
  <si>
    <t>4.1 Impact on system vunerabilities and redundancies</t>
  </si>
  <si>
    <t>5.1 Impact on system reliability</t>
  </si>
  <si>
    <t>7.1 Impact on water</t>
  </si>
  <si>
    <t>1.2 Impact on a safe system</t>
  </si>
  <si>
    <t>Double click to add alternative benefit</t>
  </si>
  <si>
    <t>7.2 Impact on land and biodiversity</t>
  </si>
  <si>
    <t>10.2 Impact on mode choice</t>
  </si>
  <si>
    <t>2.1 Impact on perceptions of safety and security</t>
  </si>
  <si>
    <t>6.1 Wider economic benefit (productivity)</t>
  </si>
  <si>
    <t>10.3 Impact on access to opportunities</t>
  </si>
  <si>
    <t>6.2 Wider economic benefit (employment impact)</t>
  </si>
  <si>
    <t>10.4 Impact on community cohesion</t>
  </si>
  <si>
    <t>3.2 Impact of air emissions on health</t>
  </si>
  <si>
    <t>6.3 Wider economic benefit (imperfect competition)</t>
  </si>
  <si>
    <t>11.1 Impact on heritage and cultural values</t>
  </si>
  <si>
    <t>3.3 Impact of noise and vibration on health</t>
  </si>
  <si>
    <t>6.4 Wider economic benefit (regional economic development)</t>
  </si>
  <si>
    <t>11.2 Impact on landscape</t>
  </si>
  <si>
    <t>Measures</t>
  </si>
  <si>
    <t>11.3 Impact on townscape</t>
  </si>
  <si>
    <t>1.1.1 Collective risk (crash density)</t>
  </si>
  <si>
    <t>1.1.2 Crashes by severity</t>
  </si>
  <si>
    <t>1.1.4 Personal risk (crash rate)</t>
  </si>
  <si>
    <t>1.1 Impact on social cost of deaths and serious injuries</t>
  </si>
  <si>
    <t>1.2.1 Road assessment rating - roads</t>
  </si>
  <si>
    <t>1.2.2 Road assessment rating - state highways</t>
  </si>
  <si>
    <t>1.2.3 Travel speed gap</t>
  </si>
  <si>
    <t>2.1.1 Access - perception</t>
  </si>
  <si>
    <t>3.2.1 Ambient air quality - NO2</t>
  </si>
  <si>
    <t>3.2.2 Ambient air quality - PM10</t>
  </si>
  <si>
    <t>3.3.1 Noise level</t>
  </si>
  <si>
    <t>4.1.1 Availablity of a viable alternative to high-risk and high-impact route</t>
  </si>
  <si>
    <t>4.1.2 Level of service and risk</t>
  </si>
  <si>
    <t>5.1.1 Punctuality - public transport</t>
  </si>
  <si>
    <t>5.1.2 Travel time reliability - motor vehicles</t>
  </si>
  <si>
    <t>5.1.3 Travel time delay</t>
  </si>
  <si>
    <t>5.1.4 Temporal availability - road</t>
  </si>
  <si>
    <t>5.2.1 Spatial coverage - freight</t>
  </si>
  <si>
    <t>5.2.2 Freight - mode share value</t>
  </si>
  <si>
    <t>5.2.3 Freight - mode share weight</t>
  </si>
  <si>
    <t>5.2.4 Freight - throughput value</t>
  </si>
  <si>
    <t>5.2.5 Freight - throughput weight</t>
  </si>
  <si>
    <t>5.2.6 Access to key economic destinations (all modes)</t>
  </si>
  <si>
    <t>7.1.1 Water quality</t>
  </si>
  <si>
    <t>7.2.1 Biodiversity</t>
  </si>
  <si>
    <t>7.2.2 Productive land</t>
  </si>
  <si>
    <t>9.1.2 Embodied carbon</t>
  </si>
  <si>
    <t>9.1.3 Energy use</t>
  </si>
  <si>
    <t>10.1.1 People - throughput of pedestrians, cyclists and public transport boardings</t>
  </si>
  <si>
    <t>(Repeat) 2.1.1 Access - perception</t>
  </si>
  <si>
    <t>10.1.2 Pedestrian delay</t>
  </si>
  <si>
    <t>10.1.3 Ease of getting on/off public transport services</t>
  </si>
  <si>
    <t>10.1.4 Network condition - cycling</t>
  </si>
  <si>
    <t>10.1.5 Network condition - road</t>
  </si>
  <si>
    <t>10.1.6 People - throughput</t>
  </si>
  <si>
    <t>10.1.7 People - throughput (UCP)</t>
  </si>
  <si>
    <t>10.1.8 Traffic - throughput</t>
  </si>
  <si>
    <t>10.2.1 People - mode share</t>
  </si>
  <si>
    <t>(Repeat) 8.1.2 Mode shift from single occupancy private vehicle</t>
  </si>
  <si>
    <t>8.1.2 Mode shift from single occupancy private vehicle</t>
  </si>
  <si>
    <t>10.2.2 Accessibility - public transport facilities</t>
  </si>
  <si>
    <t>10.2.3 Spatial coverage - cycle lanes and paths</t>
  </si>
  <si>
    <t>10.2.4 Spatial coverage - cycling facilities</t>
  </si>
  <si>
    <t>10.2.5 Spatial coverage - public transport - employees</t>
  </si>
  <si>
    <t>10.2.6 Spatial coverage - public transport - resident population</t>
  </si>
  <si>
    <t>10.2.6a Spatial coverage - public transport - new residential dwellings</t>
  </si>
  <si>
    <t>10.2.7 Temporal availability - public transport</t>
  </si>
  <si>
    <t>10.2.8 Cost of access to key destinations - all modes</t>
  </si>
  <si>
    <t>10.2.9 Pricing - more efficient</t>
  </si>
  <si>
    <t>10.2.10 Traffic - mode share (number)</t>
  </si>
  <si>
    <t>10.2.10b Traffic - mode share (distance)</t>
  </si>
  <si>
    <t>10.3.1 Access to key social destinations (all modes)</t>
  </si>
  <si>
    <t>10.4.1 Social connectedness</t>
  </si>
  <si>
    <t>10.4.2 Isolation</t>
  </si>
  <si>
    <t>10.4.3 Severance</t>
  </si>
  <si>
    <t>11.1.1 Amenity value - natural and built environment</t>
  </si>
  <si>
    <t>11.1.2 Heritage and cultural values</t>
  </si>
  <si>
    <t>11.2.1 Landscape</t>
  </si>
  <si>
    <t>11.3.1 Townscape</t>
  </si>
  <si>
    <t>Please type in alternate measure</t>
  </si>
  <si>
    <t>Discount rate</t>
  </si>
  <si>
    <t xml:space="preserve">Base year </t>
  </si>
  <si>
    <t>Traffic growth</t>
  </si>
  <si>
    <t>Period of analysis</t>
  </si>
  <si>
    <t>Uniform series conversion factor</t>
  </si>
  <si>
    <t>Arithmetic series conversion factor</t>
  </si>
  <si>
    <t>Bespoke</t>
  </si>
  <si>
    <t>Blank</t>
  </si>
  <si>
    <t>USPWF(1)</t>
  </si>
  <si>
    <t>USPWF(E)</t>
  </si>
  <si>
    <t>AGPWF(E)</t>
  </si>
  <si>
    <t>AGPWF(1)</t>
  </si>
  <si>
    <t>Conversion factor (discounted to real)</t>
  </si>
  <si>
    <t>LABEL_SYS</t>
  </si>
  <si>
    <t>KEY</t>
  </si>
  <si>
    <t>VALUE</t>
  </si>
  <si>
    <t>Worksheet 1 - Evaluation Summary and TIO Upload</t>
  </si>
  <si>
    <t>Effective from 31 August 2020</t>
  </si>
  <si>
    <t>Upload V9.0 (31Aug2020)</t>
  </si>
  <si>
    <t>ECONOMIC_EVAL_COMPLETED_DATE</t>
  </si>
  <si>
    <t>This spreadsheet can be automatically uploaded into Transport Investment Online. To enable automatic upload please do not adjust the columns or rows.</t>
  </si>
  <si>
    <t>TIMEZERO_ECONOMIC_EVAL_DATE</t>
  </si>
  <si>
    <t>Activity name</t>
  </si>
  <si>
    <t>BASE_DATE_COSTS_BENEFITS</t>
  </si>
  <si>
    <t>Reference</t>
  </si>
  <si>
    <t>ROAD_TRAFFIC_AADT</t>
  </si>
  <si>
    <t>base_rate</t>
  </si>
  <si>
    <t>growth_rate</t>
  </si>
  <si>
    <t>Evaluator(s)                                      - name, organisation</t>
  </si>
  <si>
    <t>PEDESTRIANS_AAD</t>
  </si>
  <si>
    <t>Reviewer(s)                                       - name, organisation</t>
  </si>
  <si>
    <t>Date of evaluation</t>
  </si>
  <si>
    <t>mm/yyyy</t>
  </si>
  <si>
    <t>new</t>
  </si>
  <si>
    <t>CYCLISTS_AAD</t>
  </si>
  <si>
    <t>Time zero / implementation start date</t>
  </si>
  <si>
    <t>1 July yyyy</t>
  </si>
  <si>
    <t>Construction duration</t>
  </si>
  <si>
    <t>Months</t>
  </si>
  <si>
    <t>Base date of costs and benefits</t>
  </si>
  <si>
    <t>ANNUAL_PATRONAGE_TOTAL</t>
  </si>
  <si>
    <t>Location</t>
  </si>
  <si>
    <t>Problem definition</t>
  </si>
  <si>
    <t>ANNUAL_PATRONAGE_PEAK</t>
  </si>
  <si>
    <t>Do minimum description</t>
  </si>
  <si>
    <t>Alternatives considered (or page references to relevant)</t>
  </si>
  <si>
    <t>FREIGHT_VOLUME</t>
  </si>
  <si>
    <t>Options considered (or page references to relevant)</t>
  </si>
  <si>
    <t>Preferred option description</t>
  </si>
  <si>
    <t>HEAVY_VEHICLES_VOLUME_AADT</t>
  </si>
  <si>
    <t>Statistics</t>
  </si>
  <si>
    <t>Base rate</t>
  </si>
  <si>
    <t>Growth rate (%)</t>
  </si>
  <si>
    <t>New users/transfer</t>
  </si>
  <si>
    <t>Road traffic - Annual Average Daily Traffic (AADT)</t>
  </si>
  <si>
    <t>AADT</t>
  </si>
  <si>
    <t>HEAVY_VEHICLES_VOLUME_RATE</t>
  </si>
  <si>
    <t>Pedestrians - Annual Average Daily</t>
  </si>
  <si>
    <t>Count</t>
  </si>
  <si>
    <t>ROAD_CATEGORY</t>
  </si>
  <si>
    <t xml:space="preserve">Cyclists - Annual Average Daily </t>
  </si>
  <si>
    <t>ROUGHNESS</t>
  </si>
  <si>
    <t>before</t>
  </si>
  <si>
    <t>Annual Patronage - Total</t>
  </si>
  <si>
    <t>after</t>
  </si>
  <si>
    <t>Annual Patronage - Peak Period</t>
  </si>
  <si>
    <t>POSTED_SPEED</t>
  </si>
  <si>
    <t>Freight volume</t>
  </si>
  <si>
    <t>tonnes</t>
  </si>
  <si>
    <t>Heavy Vehicles Volume</t>
  </si>
  <si>
    <t>AVERAGE_TRAFFIC_SPPEED</t>
  </si>
  <si>
    <t>%</t>
  </si>
  <si>
    <t>Road Category</t>
  </si>
  <si>
    <t>ROAD_LENGTH</t>
  </si>
  <si>
    <t>Before</t>
  </si>
  <si>
    <t>After</t>
  </si>
  <si>
    <t>ROAD_WIDTH</t>
  </si>
  <si>
    <t>Roughness</t>
  </si>
  <si>
    <t>IRI/NAASRA</t>
  </si>
  <si>
    <t>Posted speed</t>
  </si>
  <si>
    <t>km/h</t>
  </si>
  <si>
    <t>TRAVEL_TIME</t>
  </si>
  <si>
    <t>Average traffic speed</t>
  </si>
  <si>
    <t>Length of road / route</t>
  </si>
  <si>
    <t>km</t>
  </si>
  <si>
    <t>PEAK_PERIOD_AM</t>
  </si>
  <si>
    <t>start</t>
  </si>
  <si>
    <t>Road width</t>
  </si>
  <si>
    <t>metres</t>
  </si>
  <si>
    <t>stop</t>
  </si>
  <si>
    <t>Travel time on route</t>
  </si>
  <si>
    <t>minutes</t>
  </si>
  <si>
    <t>PEAK_PERIOD_PM</t>
  </si>
  <si>
    <t>Period start am</t>
  </si>
  <si>
    <t>Period stop am</t>
  </si>
  <si>
    <t>Period start pm</t>
  </si>
  <si>
    <t>Period stop pm</t>
  </si>
  <si>
    <t>PEAK_PERIOD_FLOW</t>
  </si>
  <si>
    <t xml:space="preserve">Peak Period  </t>
  </si>
  <si>
    <t>RECORDED_CRASHES</t>
  </si>
  <si>
    <t>fatal</t>
  </si>
  <si>
    <t>Peak Period Traffic flow</t>
  </si>
  <si>
    <t>Vehicles/hr</t>
  </si>
  <si>
    <t>serious</t>
  </si>
  <si>
    <t>minor</t>
  </si>
  <si>
    <t>Period of crash analysis</t>
  </si>
  <si>
    <t>yyyy - yyyy</t>
  </si>
  <si>
    <t>non_injury</t>
  </si>
  <si>
    <t>ESTIMATED_CRASHES</t>
  </si>
  <si>
    <t>Fatal</t>
  </si>
  <si>
    <t>Serious</t>
  </si>
  <si>
    <t>Minor</t>
  </si>
  <si>
    <t>Non Injury</t>
  </si>
  <si>
    <t>Total estimated crashes per year - do minimum (row 11)</t>
  </si>
  <si>
    <t>Predicted crashes per year - preferred option (row 20)</t>
  </si>
  <si>
    <t>PREDICTED_CRASHES</t>
  </si>
  <si>
    <t>Heavy Vehicle Trips Saved (average per year)</t>
  </si>
  <si>
    <t>count</t>
  </si>
  <si>
    <t>Total DSI saved</t>
  </si>
  <si>
    <t>Vehicle Operating Cost Savings (per annum)</t>
  </si>
  <si>
    <t>$/vehicle</t>
  </si>
  <si>
    <t>VOC saving</t>
  </si>
  <si>
    <t>Travel time savings (per day)</t>
  </si>
  <si>
    <t>Total hours saved</t>
  </si>
  <si>
    <t>HEAVY_VEHICLE_TRIPS_SAVED</t>
  </si>
  <si>
    <t>VEHICLE_OPERATING_COST</t>
  </si>
  <si>
    <t>Costs</t>
  </si>
  <si>
    <t>Do minimum</t>
  </si>
  <si>
    <t>Preferred option</t>
  </si>
  <si>
    <t>TRAVEL_TIME_SAVINGS</t>
  </si>
  <si>
    <t>Construction / implementation</t>
  </si>
  <si>
    <t>$</t>
  </si>
  <si>
    <t>CONSTRUCTION_COST</t>
  </si>
  <si>
    <t>do_min</t>
  </si>
  <si>
    <t>option</t>
  </si>
  <si>
    <t>Present Value Construction / implementation</t>
  </si>
  <si>
    <t>PV_CONSTRUCTION</t>
  </si>
  <si>
    <t>Present Value Maintenance, renewal and operating costs</t>
  </si>
  <si>
    <t>Present Value Total costs (whole of life)</t>
  </si>
  <si>
    <t>PV_MAINTENANCE</t>
  </si>
  <si>
    <t>Present Value Cost savings</t>
  </si>
  <si>
    <t>PV_TOTAL_COST</t>
  </si>
  <si>
    <t>Present Value Funding assistance</t>
  </si>
  <si>
    <t>PV_COST_SAVINGS</t>
  </si>
  <si>
    <t>Total Value (undiscounted)</t>
  </si>
  <si>
    <t>PV_FUNDING_ASSIST</t>
  </si>
  <si>
    <t>Travel time cost savings</t>
  </si>
  <si>
    <t>TRAVEL_TIME_COST_SAVINGS</t>
  </si>
  <si>
    <t>present</t>
  </si>
  <si>
    <t>Vehicle operating cost savings</t>
  </si>
  <si>
    <t>VEHICLE_OP_COST_SAVINGS</t>
  </si>
  <si>
    <t>Crash cost savings</t>
  </si>
  <si>
    <t>CRASH_COST_SAVINGS</t>
  </si>
  <si>
    <t>Seal extension benefits</t>
  </si>
  <si>
    <t>SEAL_EXTENSION_BEFEFITS</t>
  </si>
  <si>
    <t>Driver frustration reduction benefits</t>
  </si>
  <si>
    <t>DRIVER_FRUST_REDUCT_BENEFITS</t>
  </si>
  <si>
    <t>Risk reduction benefits</t>
  </si>
  <si>
    <t>RISK_REDUCT_BENEFITS</t>
  </si>
  <si>
    <t>Vehicle emission reduction benefits</t>
  </si>
  <si>
    <t>VEHICLE_EMIS_REDUCT_BEFEFITS</t>
  </si>
  <si>
    <t>Other external benefits (noise, visual, impact etc)</t>
  </si>
  <si>
    <t>EXTERNAL_BENEFITS</t>
  </si>
  <si>
    <t>Mode change benefits</t>
  </si>
  <si>
    <t>MODE_CHANGE_BENEFITS</t>
  </si>
  <si>
    <t>WALKING_CYCLING_BENEFITS</t>
  </si>
  <si>
    <t>Service or facility user benefits</t>
  </si>
  <si>
    <t>SERVICE_FACILITY_BENEFITS</t>
  </si>
  <si>
    <t>Parking user cost savings</t>
  </si>
  <si>
    <t>PARKING_COST_SAVINGS</t>
  </si>
  <si>
    <t>Dis-benefits during implementation/construction</t>
  </si>
  <si>
    <t>DISBENEFITS</t>
  </si>
  <si>
    <t>Road Traffic reduction benefits</t>
  </si>
  <si>
    <t>TRAFFIC_REDUCTION_BENEFITS</t>
  </si>
  <si>
    <t>National strategic benefits</t>
  </si>
  <si>
    <t>NATIONAL_STRATEGIC_BENEFITS</t>
  </si>
  <si>
    <t>Agglomeration benefits (WEB)</t>
  </si>
  <si>
    <t>AGGLOMERATION_BENEFITS</t>
  </si>
  <si>
    <t>Increased Labour Supply (WEB)</t>
  </si>
  <si>
    <t>INCREASED_LABOUR_SUPPLY</t>
  </si>
  <si>
    <t>Imperfect Competition (WEB)</t>
  </si>
  <si>
    <t>IMPERFECT_COMPETITION</t>
  </si>
  <si>
    <t>TOTAL_BENEFITS</t>
  </si>
  <si>
    <t>BCR_NATIONAL</t>
  </si>
  <si>
    <t>Non monetised benefits or national strategic factors</t>
  </si>
  <si>
    <t>BCR_GOVERNMENT</t>
  </si>
  <si>
    <t>FIRST_YEAR_RATE_OF_RETURN</t>
  </si>
  <si>
    <t>Benefit Cost Ratio (BCRn) National</t>
  </si>
  <si>
    <t>BCR_RANGE</t>
  </si>
  <si>
    <t>low</t>
  </si>
  <si>
    <t>Benefit Cost Ratio (BCRg) Government</t>
  </si>
  <si>
    <t>high</t>
  </si>
  <si>
    <t>First Year Rate of Return (FYRR)</t>
  </si>
  <si>
    <t>HEAVY_VEHICLE_TRIPS_SAVED_PERIOD</t>
  </si>
  <si>
    <t>VEHICLE_OPERATING_COST_PERIOD</t>
  </si>
  <si>
    <t>Sensitivity Analysis  - BCR range</t>
  </si>
  <si>
    <t>TRAVEL_TIME_SAVINGS_PERIOD</t>
  </si>
  <si>
    <t>total</t>
  </si>
  <si>
    <t>Road category</t>
  </si>
  <si>
    <t>Motorway</t>
  </si>
  <si>
    <t>Urban arterial</t>
  </si>
  <si>
    <t>Urban other</t>
  </si>
  <si>
    <t>Rural strategic</t>
  </si>
  <si>
    <t>Rural other</t>
  </si>
  <si>
    <t>General Information</t>
  </si>
  <si>
    <t>limitations of usage</t>
  </si>
  <si>
    <t>Full procedures must be used if these criteria are not met.</t>
  </si>
  <si>
    <t>Northland</t>
  </si>
  <si>
    <t>Auckland</t>
  </si>
  <si>
    <t>Waikato</t>
  </si>
  <si>
    <r>
      <t>-</t>
    </r>
    <r>
      <rPr>
        <b/>
        <sz val="10"/>
        <rFont val="Verdana"/>
        <family val="2"/>
      </rPr>
      <t>pale yellow, non-bordered cells</t>
    </r>
    <r>
      <rPr>
        <sz val="10"/>
        <rFont val="Verdana"/>
        <family val="2"/>
      </rPr>
      <t xml:space="preserve"> are generally open for overlaying or inputting data or information as required</t>
    </r>
  </si>
  <si>
    <t>Gisborne</t>
  </si>
  <si>
    <r>
      <t>-</t>
    </r>
    <r>
      <rPr>
        <b/>
        <sz val="10"/>
        <rFont val="Verdana"/>
        <family val="2"/>
      </rPr>
      <t>white, non-bordered cells</t>
    </r>
    <r>
      <rPr>
        <sz val="10"/>
        <rFont val="Verdana"/>
        <family val="2"/>
      </rPr>
      <t xml:space="preserve"> are generally auto-populate cells and their data are calculated/transferred from other cells</t>
    </r>
  </si>
  <si>
    <t>Hawkes Bay</t>
  </si>
  <si>
    <r>
      <t>-</t>
    </r>
    <r>
      <rPr>
        <b/>
        <sz val="10"/>
        <rFont val="Verdana"/>
        <family val="2"/>
      </rPr>
      <t>green, black bordered cells</t>
    </r>
    <r>
      <rPr>
        <sz val="10"/>
        <rFont val="Verdana"/>
        <family val="2"/>
      </rPr>
      <t xml:space="preserve"> are providing further guidance or links for external resources.</t>
    </r>
  </si>
  <si>
    <t>Taranaki</t>
  </si>
  <si>
    <t>Manawatu-Wanganui</t>
  </si>
  <si>
    <t>Wellington</t>
  </si>
  <si>
    <t>Worksheet title (and link):</t>
  </si>
  <si>
    <t>Marlborough</t>
  </si>
  <si>
    <t xml:space="preserve">    a brief description</t>
  </si>
  <si>
    <t>Nelson</t>
  </si>
  <si>
    <t>Canterbury</t>
  </si>
  <si>
    <t xml:space="preserve">   - Provides a summary of the general data used for the evaluation as well as the results of the analysis.</t>
  </si>
  <si>
    <t>West Coast</t>
  </si>
  <si>
    <t xml:space="preserve"> </t>
  </si>
  <si>
    <t>Otago</t>
  </si>
  <si>
    <t>Southland</t>
  </si>
  <si>
    <t xml:space="preserve">   - This worksheet is used to calculate the PV costs of the option 2. Not required if there is no option 2.</t>
  </si>
  <si>
    <t xml:space="preserve">   - This worksheet is used to calculate the PV costs of the option 3. Not required if there is no option 3.</t>
  </si>
  <si>
    <t xml:space="preserve">   - This worksheet is used for calculating travel time cost savings.</t>
  </si>
  <si>
    <r>
      <t xml:space="preserve">   - This worksheet is used for calculating crash cost savings using </t>
    </r>
    <r>
      <rPr>
        <b/>
        <sz val="10"/>
        <rFont val="Verdana"/>
        <family val="2"/>
      </rPr>
      <t>crash-by-crash analysis</t>
    </r>
    <r>
      <rPr>
        <sz val="10"/>
        <rFont val="Verdana"/>
        <family val="2"/>
      </rPr>
      <t xml:space="preserve"> method (method A in appendix A6).</t>
    </r>
  </si>
  <si>
    <t xml:space="preserve">   - This worksheet is used for relative comparison of the options.</t>
  </si>
  <si>
    <t xml:space="preserve">Worksheet Completion Steps: </t>
  </si>
  <si>
    <t>* See PIKB for guidance on selection of preferred option using NZTA's business case approach</t>
  </si>
  <si>
    <t xml:space="preserve">Spreadsheet problems? </t>
  </si>
  <si>
    <t>Email: MBCM@nzta.govt.nz</t>
  </si>
  <si>
    <t>Worksheet 1 - Evaluation summary</t>
  </si>
  <si>
    <t>Evaluator(s)</t>
  </si>
  <si>
    <t>full name, contact details, name of organisation, office location, etc</t>
  </si>
  <si>
    <t>Reviewer(s)</t>
  </si>
  <si>
    <t>Approved organisation name</t>
  </si>
  <si>
    <t>Your reference</t>
  </si>
  <si>
    <t>Activity description</t>
  </si>
  <si>
    <t>Describe the issues to be addressed</t>
  </si>
  <si>
    <t>Brief description of location</t>
  </si>
  <si>
    <t>Alternatives and options</t>
  </si>
  <si>
    <t>Describe the do-minimum</t>
  </si>
  <si>
    <t>Summarise the options assessed</t>
  </si>
  <si>
    <t>Timing</t>
  </si>
  <si>
    <t>Time zero (assumed construction start date)</t>
  </si>
  <si>
    <t>1 July</t>
  </si>
  <si>
    <t>the financial year in which the activity is submitted for a commitment to funding.</t>
  </si>
  <si>
    <t>Expected duration of construction (months)</t>
  </si>
  <si>
    <t>Economic efficiency</t>
  </si>
  <si>
    <t>Date economic evaluation completed (mm/yyyy)</t>
  </si>
  <si>
    <t>Base date for costs and benefits</t>
  </si>
  <si>
    <t>the financial year which represents the present year for the calculation of PVs.</t>
  </si>
  <si>
    <t>PV cost of do-minimum</t>
  </si>
  <si>
    <t>A</t>
  </si>
  <si>
    <r>
      <t xml:space="preserve">type in the value of </t>
    </r>
    <r>
      <rPr>
        <b/>
        <sz val="8"/>
        <rFont val="Verdana"/>
        <family val="2"/>
      </rPr>
      <t>A</t>
    </r>
    <r>
      <rPr>
        <sz val="8"/>
        <rFont val="Verdana"/>
        <family val="2"/>
      </rPr>
      <t xml:space="preserve"> from the worksheet 2.</t>
    </r>
  </si>
  <si>
    <t>PV cost of the preferred option</t>
  </si>
  <si>
    <t>B</t>
  </si>
  <si>
    <r>
      <t xml:space="preserve">type in the value of </t>
    </r>
    <r>
      <rPr>
        <b/>
        <sz val="8"/>
        <rFont val="Verdana"/>
        <family val="2"/>
      </rPr>
      <t>B</t>
    </r>
    <r>
      <rPr>
        <sz val="8"/>
        <rFont val="Verdana"/>
        <family val="2"/>
      </rPr>
      <t xml:space="preserve"> from the worksheet 3 (preferred option). Repeated on table to right</t>
    </r>
  </si>
  <si>
    <t>Benefit values from worksheet 4, 5, 6</t>
  </si>
  <si>
    <t xml:space="preserve">PV travel time cost savings  </t>
  </si>
  <si>
    <r>
      <t>C</t>
    </r>
    <r>
      <rPr>
        <sz val="8"/>
        <rFont val="Verdana"/>
        <family val="2"/>
      </rPr>
      <t xml:space="preserve"> x Update factor </t>
    </r>
    <r>
      <rPr>
        <vertAlign val="superscript"/>
        <sz val="8"/>
        <rFont val="Verdana"/>
        <family val="2"/>
      </rPr>
      <t>TT</t>
    </r>
  </si>
  <si>
    <t>= $</t>
  </si>
  <si>
    <r>
      <rPr>
        <sz val="8"/>
        <rFont val="Verdana"/>
        <family val="2"/>
      </rPr>
      <t xml:space="preserve">visit </t>
    </r>
    <r>
      <rPr>
        <u/>
        <sz val="8"/>
        <color indexed="12"/>
        <rFont val="Verdana"/>
        <family val="2"/>
      </rPr>
      <t>MBCM web page</t>
    </r>
    <r>
      <rPr>
        <sz val="8"/>
        <rFont val="Verdana"/>
        <family val="2"/>
      </rPr>
      <t xml:space="preserve"> for the latest update factors</t>
    </r>
  </si>
  <si>
    <t>Y</t>
  </si>
  <si>
    <t>Z</t>
  </si>
  <si>
    <r>
      <t>BCR</t>
    </r>
    <r>
      <rPr>
        <vertAlign val="subscript"/>
        <sz val="8"/>
        <rFont val="Verdana"/>
        <family val="2"/>
      </rPr>
      <t>N</t>
    </r>
    <r>
      <rPr>
        <sz val="8"/>
        <rFont val="Verdana"/>
        <family val="2"/>
      </rPr>
      <t xml:space="preserve">   =</t>
    </r>
  </si>
  <si>
    <t>PV net benefits</t>
  </si>
  <si>
    <t>=</t>
  </si>
  <si>
    <t>3% DR</t>
  </si>
  <si>
    <t>6% DR</t>
  </si>
  <si>
    <t>B - A</t>
  </si>
  <si>
    <t>FYRR   =</t>
  </si>
  <si>
    <t>Historic maintenance cost data (indicate whether assessed or actual)</t>
  </si>
  <si>
    <t>Maintenance costs for the site over last three years</t>
  </si>
  <si>
    <t>Maintenance costs for the site this year</t>
  </si>
  <si>
    <t>x</t>
  </si>
  <si>
    <t>(a)</t>
  </si>
  <si>
    <t>Time zero</t>
  </si>
  <si>
    <t>1st July in the year</t>
  </si>
  <si>
    <t>Periodic maintenance will be required in the following years:</t>
  </si>
  <si>
    <t>Year</t>
  </si>
  <si>
    <t>Type of maintenance</t>
  </si>
  <si>
    <t>Amount $</t>
  </si>
  <si>
    <t>SPPWF</t>
  </si>
  <si>
    <t>Sum of PV of periodic maintenance $</t>
  </si>
  <si>
    <t>(b)</t>
  </si>
  <si>
    <t>(c)</t>
  </si>
  <si>
    <r>
      <t xml:space="preserve">Transfer the PV cost of do minimum </t>
    </r>
    <r>
      <rPr>
        <b/>
        <sz val="8"/>
        <rFont val="Verdana"/>
        <family val="2"/>
      </rPr>
      <t>A</t>
    </r>
    <r>
      <rPr>
        <sz val="8"/>
        <rFont val="Verdana"/>
        <family val="2"/>
      </rPr>
      <t xml:space="preserve">, to </t>
    </r>
    <r>
      <rPr>
        <b/>
        <sz val="8"/>
        <rFont val="Verdana"/>
        <family val="2"/>
      </rPr>
      <t>A</t>
    </r>
    <r>
      <rPr>
        <sz val="8"/>
        <rFont val="Verdana"/>
        <family val="2"/>
      </rPr>
      <t xml:space="preserve"> on worksheet 1.</t>
    </r>
  </si>
  <si>
    <t xml:space="preserve"> =   $</t>
  </si>
  <si>
    <t>(years 2 to</t>
  </si>
  <si>
    <t xml:space="preserve"> inclusive) $</t>
  </si>
  <si>
    <t>PV of periodic maintenance costs</t>
  </si>
  <si>
    <t>(d)</t>
  </si>
  <si>
    <t>(e)</t>
  </si>
  <si>
    <r>
      <t xml:space="preserve">Transfer the PV total costs for the preferred option </t>
    </r>
    <r>
      <rPr>
        <b/>
        <sz val="8"/>
        <rFont val="Verdana"/>
        <family val="2"/>
      </rPr>
      <t>B</t>
    </r>
    <r>
      <rPr>
        <sz val="8"/>
        <rFont val="Verdana"/>
        <family val="2"/>
      </rPr>
      <t xml:space="preserve">, to </t>
    </r>
    <r>
      <rPr>
        <b/>
        <sz val="8"/>
        <rFont val="Verdana"/>
        <family val="2"/>
      </rPr>
      <t>B</t>
    </r>
    <r>
      <rPr>
        <sz val="8"/>
        <rFont val="Verdana"/>
        <family val="2"/>
      </rPr>
      <t xml:space="preserve"> on worksheet 1.</t>
    </r>
  </si>
  <si>
    <t>Worksheet 4 - Travel time cost savings</t>
  </si>
  <si>
    <t>Do-minimum</t>
  </si>
  <si>
    <t>Option</t>
  </si>
  <si>
    <t>C</t>
  </si>
  <si>
    <t>Worksheet 6 - Crash cost savings</t>
  </si>
  <si>
    <r>
      <t xml:space="preserve">These simplified procedures are </t>
    </r>
    <r>
      <rPr>
        <b/>
        <sz val="8"/>
        <rFont val="Verdana"/>
        <family val="2"/>
      </rPr>
      <t>suitable only</t>
    </r>
    <r>
      <rPr>
        <sz val="8"/>
        <rFont val="Verdana"/>
        <family val="2"/>
      </rPr>
      <t xml:space="preserve"> for </t>
    </r>
    <r>
      <rPr>
        <b/>
        <sz val="8"/>
        <rFont val="Verdana"/>
        <family val="2"/>
      </rPr>
      <t xml:space="preserve">crash–by–crash analysis </t>
    </r>
    <r>
      <rPr>
        <sz val="8"/>
        <rFont val="Verdana"/>
        <family val="2"/>
      </rPr>
      <t>(method A in Appendix 2). There must be 5 years or more crash data for the site and the number and types of crashes must meet the specifications set out in Figure A1. If not, either the crash rate analysis (method B) or weighted crash procedure (method C) described in Appendix 2 should be used. The annual crash cost savings determined from such an evaluation are multiplied by the appropriate discount factor and entered in worksheet 1 as total E. Evidence to support alternative analysis must be attached.</t>
    </r>
  </si>
  <si>
    <t>Movement category</t>
  </si>
  <si>
    <t>Lost control off road</t>
  </si>
  <si>
    <t>Vehicle involvement</t>
  </si>
  <si>
    <t>All vehicles</t>
  </si>
  <si>
    <t>Do-minimum mean speed</t>
  </si>
  <si>
    <t>Posted speed limit</t>
  </si>
  <si>
    <t>Option mean speed</t>
  </si>
  <si>
    <t>Factors for converting from reported injury crashes to total injury crashes</t>
  </si>
  <si>
    <t>Severity</t>
  </si>
  <si>
    <t>Non- injury</t>
  </si>
  <si>
    <t>Table A26</t>
  </si>
  <si>
    <t>Number of years of typical crash rate records</t>
  </si>
  <si>
    <t>Number of reported crashes over period</t>
  </si>
  <si>
    <t>50, 60 and 70 km/h speed limit</t>
  </si>
  <si>
    <t>Pedestrian</t>
  </si>
  <si>
    <t>Fatal/serious severity ratio (Tables A23, A24 and A25)</t>
  </si>
  <si>
    <t>Other</t>
  </si>
  <si>
    <r>
      <t xml:space="preserve">Number of reported crashes adjusted by severity </t>
    </r>
    <r>
      <rPr>
        <b/>
        <sz val="8"/>
        <rFont val="Verdana"/>
        <family val="2"/>
      </rPr>
      <t>(4)</t>
    </r>
    <r>
      <rPr>
        <sz val="8"/>
        <rFont val="Verdana"/>
        <family val="2"/>
      </rPr>
      <t xml:space="preserve"> x </t>
    </r>
    <r>
      <rPr>
        <b/>
        <sz val="8"/>
        <rFont val="Verdana"/>
        <family val="2"/>
      </rPr>
      <t>(5)</t>
    </r>
  </si>
  <si>
    <t>80 and 100 km/h speed limit   (excluding motorways)</t>
  </si>
  <si>
    <r>
      <t xml:space="preserve">Crashes per year = </t>
    </r>
    <r>
      <rPr>
        <b/>
        <sz val="8"/>
        <rFont val="Verdana"/>
        <family val="2"/>
      </rPr>
      <t>(6)</t>
    </r>
    <r>
      <rPr>
        <sz val="8"/>
        <rFont val="Verdana"/>
        <family val="2"/>
      </rPr>
      <t>/</t>
    </r>
    <r>
      <rPr>
        <b/>
        <sz val="8"/>
        <rFont val="Verdana"/>
        <family val="2"/>
      </rPr>
      <t>(3)</t>
    </r>
  </si>
  <si>
    <t>Adjustment factor for crash trend (Table A21)</t>
  </si>
  <si>
    <t>100 km/h speed limit  remote rural area</t>
  </si>
  <si>
    <r>
      <t>Adjusted crashes per year =</t>
    </r>
    <r>
      <rPr>
        <b/>
        <sz val="8"/>
        <rFont val="Verdana"/>
        <family val="2"/>
      </rPr>
      <t xml:space="preserve"> (7)</t>
    </r>
    <r>
      <rPr>
        <sz val="8"/>
        <rFont val="Verdana"/>
        <family val="2"/>
      </rPr>
      <t xml:space="preserve"> x </t>
    </r>
    <r>
      <rPr>
        <b/>
        <sz val="8"/>
        <rFont val="Verdana"/>
        <family val="2"/>
      </rPr>
      <t>(8)</t>
    </r>
  </si>
  <si>
    <t>All</t>
  </si>
  <si>
    <r>
      <t>Total estimated  crashes per year =</t>
    </r>
    <r>
      <rPr>
        <b/>
        <sz val="8"/>
        <rFont val="Verdana"/>
        <family val="2"/>
      </rPr>
      <t xml:space="preserve"> (9)</t>
    </r>
    <r>
      <rPr>
        <sz val="8"/>
        <rFont val="Verdana"/>
        <family val="2"/>
      </rPr>
      <t xml:space="preserve"> x</t>
    </r>
    <r>
      <rPr>
        <b/>
        <sz val="8"/>
        <rFont val="Verdana"/>
        <family val="2"/>
      </rPr>
      <t xml:space="preserve"> (10)</t>
    </r>
  </si>
  <si>
    <t>Crash cost, 100km/h limit (Tables A32 to A35)</t>
  </si>
  <si>
    <t>Factor for converting from reported non-injury crashes to total non-injury crashes</t>
  </si>
  <si>
    <t>Crash cost, 50km/h limit (Tables A28 to A31)</t>
  </si>
  <si>
    <r>
      <t>Mean speed adjustment = (</t>
    </r>
    <r>
      <rPr>
        <b/>
        <sz val="8"/>
        <rFont val="Verdana"/>
        <family val="2"/>
      </rPr>
      <t xml:space="preserve">(1) </t>
    </r>
    <r>
      <rPr>
        <sz val="8"/>
        <rFont val="Verdana"/>
        <family val="2"/>
      </rPr>
      <t xml:space="preserve"> - 50)/50</t>
    </r>
  </si>
  <si>
    <r>
      <t xml:space="preserve">Cost per crash = </t>
    </r>
    <r>
      <rPr>
        <b/>
        <sz val="8"/>
        <rFont val="Verdana"/>
        <family val="2"/>
      </rPr>
      <t>(13)</t>
    </r>
    <r>
      <rPr>
        <sz val="8"/>
        <rFont val="Verdana"/>
        <family val="2"/>
      </rPr>
      <t xml:space="preserve"> + </t>
    </r>
    <r>
      <rPr>
        <b/>
        <sz val="8"/>
        <rFont val="Verdana"/>
        <family val="2"/>
      </rPr>
      <t>(14)</t>
    </r>
    <r>
      <rPr>
        <sz val="8"/>
        <rFont val="Verdana"/>
        <family val="2"/>
      </rPr>
      <t xml:space="preserve"> x [</t>
    </r>
    <r>
      <rPr>
        <b/>
        <sz val="8"/>
        <rFont val="Verdana"/>
        <family val="2"/>
      </rPr>
      <t>(12)</t>
    </r>
    <r>
      <rPr>
        <sz val="8"/>
        <rFont val="Verdana"/>
        <family val="2"/>
      </rPr>
      <t xml:space="preserve"> - </t>
    </r>
    <r>
      <rPr>
        <b/>
        <sz val="8"/>
        <rFont val="Verdana"/>
        <family val="2"/>
      </rPr>
      <t>(13)</t>
    </r>
    <r>
      <rPr>
        <sz val="8"/>
        <rFont val="Verdana"/>
        <family val="2"/>
      </rPr>
      <t>]</t>
    </r>
  </si>
  <si>
    <t>Table A27</t>
  </si>
  <si>
    <r>
      <t xml:space="preserve">Crash cost per year = </t>
    </r>
    <r>
      <rPr>
        <b/>
        <sz val="8"/>
        <rFont val="Verdana"/>
        <family val="2"/>
      </rPr>
      <t>(11)</t>
    </r>
    <r>
      <rPr>
        <sz val="8"/>
        <rFont val="Verdana"/>
        <family val="2"/>
      </rPr>
      <t xml:space="preserve"> x </t>
    </r>
    <r>
      <rPr>
        <b/>
        <sz val="8"/>
        <rFont val="Verdana"/>
        <family val="2"/>
      </rPr>
      <t>(15)</t>
    </r>
  </si>
  <si>
    <t>Speed limit area</t>
  </si>
  <si>
    <t>50,60 or 70 km/h</t>
  </si>
  <si>
    <t xml:space="preserve">80 or 100 km/h </t>
  </si>
  <si>
    <r>
      <t xml:space="preserve">Total cost of crashes per year (sum of columns in row </t>
    </r>
    <r>
      <rPr>
        <b/>
        <sz val="8"/>
        <rFont val="Verdana"/>
        <family val="2"/>
      </rPr>
      <t>(16)</t>
    </r>
    <r>
      <rPr>
        <sz val="8"/>
        <rFont val="Verdana"/>
        <family val="2"/>
      </rPr>
      <t xml:space="preserve"> fatal + serious + minor + non-injury)</t>
    </r>
  </si>
  <si>
    <t>All movements</t>
  </si>
  <si>
    <t>Percentage crash reduction</t>
  </si>
  <si>
    <t>Crash Estimation Compendium (Crash Estimation Compendium)</t>
  </si>
  <si>
    <r>
      <t xml:space="preserve">Percentage of crashes 'remaining' [100 - </t>
    </r>
    <r>
      <rPr>
        <b/>
        <sz val="8"/>
        <rFont val="Verdana"/>
        <family val="2"/>
      </rPr>
      <t>(18)</t>
    </r>
    <r>
      <rPr>
        <sz val="8"/>
        <rFont val="Verdana"/>
        <family val="2"/>
      </rPr>
      <t>]</t>
    </r>
  </si>
  <si>
    <r>
      <t xml:space="preserve">Predicted crashes per year </t>
    </r>
    <r>
      <rPr>
        <b/>
        <sz val="8"/>
        <rFont val="Verdana"/>
        <family val="2"/>
      </rPr>
      <t>(11)</t>
    </r>
    <r>
      <rPr>
        <sz val="8"/>
        <rFont val="Verdana"/>
        <family val="2"/>
      </rPr>
      <t xml:space="preserve"> x </t>
    </r>
    <r>
      <rPr>
        <b/>
        <sz val="8"/>
        <rFont val="Verdana"/>
        <family val="2"/>
      </rPr>
      <t>(19)</t>
    </r>
  </si>
  <si>
    <r>
      <t>Mean speed adjustment = (</t>
    </r>
    <r>
      <rPr>
        <b/>
        <sz val="8"/>
        <rFont val="Verdana"/>
        <family val="2"/>
      </rPr>
      <t>(2)</t>
    </r>
    <r>
      <rPr>
        <sz val="8"/>
        <rFont val="Verdana"/>
        <family val="2"/>
      </rPr>
      <t xml:space="preserve"> - 50)/50</t>
    </r>
  </si>
  <si>
    <r>
      <t xml:space="preserve">Cost per crash = </t>
    </r>
    <r>
      <rPr>
        <b/>
        <sz val="8"/>
        <rFont val="Verdana"/>
        <family val="2"/>
      </rPr>
      <t xml:space="preserve">(22) </t>
    </r>
    <r>
      <rPr>
        <sz val="8"/>
        <rFont val="Verdana"/>
        <family val="2"/>
      </rPr>
      <t>+</t>
    </r>
    <r>
      <rPr>
        <b/>
        <sz val="8"/>
        <rFont val="Verdana"/>
        <family val="2"/>
      </rPr>
      <t xml:space="preserve"> (23) </t>
    </r>
    <r>
      <rPr>
        <sz val="8"/>
        <rFont val="Verdana"/>
        <family val="2"/>
      </rPr>
      <t>x</t>
    </r>
    <r>
      <rPr>
        <b/>
        <sz val="8"/>
        <rFont val="Verdana"/>
        <family val="2"/>
      </rPr>
      <t xml:space="preserve"> </t>
    </r>
    <r>
      <rPr>
        <sz val="8"/>
        <rFont val="Verdana"/>
        <family val="2"/>
      </rPr>
      <t>[</t>
    </r>
    <r>
      <rPr>
        <b/>
        <sz val="8"/>
        <rFont val="Verdana"/>
        <family val="2"/>
      </rPr>
      <t xml:space="preserve">(21) </t>
    </r>
    <r>
      <rPr>
        <sz val="8"/>
        <rFont val="Verdana"/>
        <family val="2"/>
      </rPr>
      <t>-</t>
    </r>
    <r>
      <rPr>
        <b/>
        <sz val="8"/>
        <rFont val="Verdana"/>
        <family val="2"/>
      </rPr>
      <t xml:space="preserve"> (22)</t>
    </r>
    <r>
      <rPr>
        <sz val="8"/>
        <rFont val="Verdana"/>
        <family val="2"/>
      </rPr>
      <t>]</t>
    </r>
  </si>
  <si>
    <r>
      <t xml:space="preserve">Crash cost per year = </t>
    </r>
    <r>
      <rPr>
        <b/>
        <sz val="8"/>
        <rFont val="Verdana"/>
        <family val="2"/>
      </rPr>
      <t xml:space="preserve">(20) </t>
    </r>
    <r>
      <rPr>
        <sz val="8"/>
        <rFont val="Verdana"/>
        <family val="2"/>
      </rPr>
      <t xml:space="preserve">x </t>
    </r>
    <r>
      <rPr>
        <b/>
        <sz val="8"/>
        <rFont val="Verdana"/>
        <family val="2"/>
      </rPr>
      <t>(24)</t>
    </r>
  </si>
  <si>
    <r>
      <t xml:space="preserve">Total cost of crashes per year (sum of columns in row </t>
    </r>
    <r>
      <rPr>
        <b/>
        <sz val="8"/>
        <rFont val="Verdana"/>
        <family val="2"/>
      </rPr>
      <t>(25)</t>
    </r>
    <r>
      <rPr>
        <sz val="8"/>
        <rFont val="Verdana"/>
        <family val="2"/>
      </rPr>
      <t xml:space="preserve"> fatal + serious + minor + non-injury</t>
    </r>
  </si>
  <si>
    <r>
      <t xml:space="preserve">Annual crash cost savings = </t>
    </r>
    <r>
      <rPr>
        <b/>
        <sz val="8"/>
        <rFont val="Verdana"/>
        <family val="2"/>
      </rPr>
      <t xml:space="preserve">(17) </t>
    </r>
    <r>
      <rPr>
        <sz val="8"/>
        <rFont val="Verdana"/>
        <family val="2"/>
      </rPr>
      <t>-</t>
    </r>
    <r>
      <rPr>
        <b/>
        <sz val="8"/>
        <rFont val="Verdana"/>
        <family val="2"/>
      </rPr>
      <t xml:space="preserve"> (26) </t>
    </r>
  </si>
  <si>
    <r>
      <t xml:space="preserve">PV crash cost savings = </t>
    </r>
    <r>
      <rPr>
        <b/>
        <sz val="8"/>
        <rFont val="Verdana"/>
        <family val="2"/>
      </rPr>
      <t xml:space="preserve">(27) </t>
    </r>
    <r>
      <rPr>
        <sz val="8"/>
        <rFont val="Verdana"/>
        <family val="2"/>
      </rPr>
      <t>x DF</t>
    </r>
  </si>
  <si>
    <t>E</t>
  </si>
  <si>
    <r>
      <t xml:space="preserve">Transfer PV of crash cost savings, </t>
    </r>
    <r>
      <rPr>
        <b/>
        <sz val="8"/>
        <rFont val="Verdana"/>
        <family val="2"/>
      </rPr>
      <t>E</t>
    </r>
    <r>
      <rPr>
        <sz val="8"/>
        <rFont val="Verdana"/>
        <family val="2"/>
      </rPr>
      <t xml:space="preserve"> for the preferred option to </t>
    </r>
    <r>
      <rPr>
        <b/>
        <sz val="8"/>
        <rFont val="Verdana"/>
        <family val="2"/>
      </rPr>
      <t>E</t>
    </r>
    <r>
      <rPr>
        <sz val="8"/>
        <rFont val="Verdana"/>
        <family val="2"/>
      </rPr>
      <t xml:space="preserve"> on worksheet 1</t>
    </r>
  </si>
  <si>
    <t>Speed limit</t>
  </si>
  <si>
    <t>Traffic growth rate</t>
  </si>
  <si>
    <t>Base date</t>
  </si>
  <si>
    <t>Option A</t>
  </si>
  <si>
    <t>Option B</t>
  </si>
  <si>
    <t>Option C</t>
  </si>
  <si>
    <t>Target incremental BCR</t>
  </si>
  <si>
    <r>
      <t>MBCM</t>
    </r>
    <r>
      <rPr>
        <sz val="8"/>
        <rFont val="Verdana"/>
        <family val="2"/>
      </rPr>
      <t xml:space="preserve"> - Section 6.3</t>
    </r>
  </si>
  <si>
    <t>Base option for comparison</t>
  </si>
  <si>
    <t>Next higher cost option</t>
  </si>
  <si>
    <t>Incremental analysis</t>
  </si>
  <si>
    <t>Incremental analysis
1. Select the appropriate target incremental BCR from section 6.3 of the MBCM.
2. Rank the options in order of increasing cost.
3. Compare the lowest cost option with the next higher cost option to calculate the incremental BCR.
4. If the incremental BCR is less than the target incremental BCR, discard the second option in favour of the first and compare the first option with the next higher cost option.
5. If the incremental BCR is greater than the target incremental BCR, the second option becomes the basis for comparison against the next higher cost option.
6. Repeat the procedure until no higher cost options are available that have an incremental BCR greater than the target incremental BCR. The highest cost option with an incremental BCR greater than the target incremental BCR is generally the preferred option.</t>
  </si>
  <si>
    <r>
      <t>Total costs</t>
    </r>
    <r>
      <rPr>
        <b/>
        <sz val="8"/>
        <color indexed="8"/>
        <rFont val="Verdana"/>
        <family val="2"/>
      </rPr>
      <t xml:space="preserve">
(1)</t>
    </r>
  </si>
  <si>
    <r>
      <t>Total benefits</t>
    </r>
    <r>
      <rPr>
        <b/>
        <sz val="8"/>
        <color indexed="8"/>
        <rFont val="Verdana"/>
        <family val="2"/>
      </rPr>
      <t xml:space="preserve">
(2)</t>
    </r>
  </si>
  <si>
    <r>
      <t>Total costs</t>
    </r>
    <r>
      <rPr>
        <b/>
        <sz val="8"/>
        <color indexed="8"/>
        <rFont val="Verdana"/>
        <family val="2"/>
      </rPr>
      <t xml:space="preserve">
(3)</t>
    </r>
  </si>
  <si>
    <r>
      <t>Total Benefits</t>
    </r>
    <r>
      <rPr>
        <b/>
        <sz val="8"/>
        <color indexed="8"/>
        <rFont val="Verdana"/>
        <family val="2"/>
      </rPr>
      <t xml:space="preserve">
(4)</t>
    </r>
  </si>
  <si>
    <r>
      <t>Incremental costs</t>
    </r>
    <r>
      <rPr>
        <b/>
        <sz val="8"/>
        <color indexed="8"/>
        <rFont val="Verdana"/>
        <family val="2"/>
      </rPr>
      <t xml:space="preserve">
(5)=(3)-(1)</t>
    </r>
  </si>
  <si>
    <r>
      <t>Incremental benefits</t>
    </r>
    <r>
      <rPr>
        <b/>
        <sz val="8"/>
        <color indexed="8"/>
        <rFont val="Verdana"/>
        <family val="2"/>
      </rPr>
      <t xml:space="preserve">
(6)=(4)-(2)</t>
    </r>
  </si>
  <si>
    <t>Accident adjustment factor</t>
  </si>
  <si>
    <t>50 and 60 km/h</t>
  </si>
  <si>
    <t>70 km/h and above</t>
  </si>
  <si>
    <t>a</t>
  </si>
  <si>
    <t>b</t>
  </si>
  <si>
    <t>c</t>
  </si>
  <si>
    <t>speed</t>
  </si>
  <si>
    <t>growth</t>
  </si>
  <si>
    <t>d</t>
  </si>
  <si>
    <t>e</t>
  </si>
  <si>
    <t>f</t>
  </si>
  <si>
    <t>A6.9</t>
  </si>
  <si>
    <r>
      <t>Tables</t>
    </r>
    <r>
      <rPr>
        <sz val="9"/>
        <rFont val="Verdana"/>
        <family val="2"/>
      </rPr>
      <t>, continued</t>
    </r>
  </si>
  <si>
    <t>Table A6.19(a)</t>
  </si>
  <si>
    <t>Ratio of fatal to serious accident severities by movement for 50 km/h</t>
  </si>
  <si>
    <t>speed limit areas</t>
  </si>
  <si>
    <t>CAS movement codes</t>
  </si>
  <si>
    <t>Fatal/</t>
  </si>
  <si>
    <t>Serious/</t>
  </si>
  <si>
    <t>(fatal + serious)</t>
  </si>
  <si>
    <t xml:space="preserve">Head on </t>
  </si>
  <si>
    <t>AB,B</t>
  </si>
  <si>
    <t xml:space="preserve">Hit object </t>
  </si>
  <si>
    <t xml:space="preserve">Lost control off Road </t>
  </si>
  <si>
    <t>AD,CB,CC,CO,D</t>
  </si>
  <si>
    <t xml:space="preserve">Lost control on road </t>
  </si>
  <si>
    <t>CA</t>
  </si>
  <si>
    <t xml:space="preserve">Miscellaneous </t>
  </si>
  <si>
    <t>Q</t>
  </si>
  <si>
    <t xml:space="preserve">Overtaking </t>
  </si>
  <si>
    <t xml:space="preserve">AA,AC,AE-AO,GE </t>
  </si>
  <si>
    <t xml:space="preserve">Pedestrian </t>
  </si>
  <si>
    <t xml:space="preserve">N,P </t>
  </si>
  <si>
    <t xml:space="preserve">Rear end, crossing </t>
  </si>
  <si>
    <t xml:space="preserve">FB,FC,GD </t>
  </si>
  <si>
    <t xml:space="preserve">Rear end, queuing </t>
  </si>
  <si>
    <t xml:space="preserve">FD,FE,FF,FO </t>
  </si>
  <si>
    <t xml:space="preserve">Rear end, slow vehicle </t>
  </si>
  <si>
    <t xml:space="preserve">FA,GA-GC,GO </t>
  </si>
  <si>
    <t xml:space="preserve">Crossing, direct </t>
  </si>
  <si>
    <t xml:space="preserve">H </t>
  </si>
  <si>
    <t xml:space="preserve">Crossing, turning </t>
  </si>
  <si>
    <t xml:space="preserve">J,K,L,M </t>
  </si>
  <si>
    <t xml:space="preserve">All movements </t>
  </si>
  <si>
    <t>Table A6.19(b)</t>
  </si>
  <si>
    <t>Ratio of fatal to serious accident severities by movement for 70 km/h speed limit areas</t>
  </si>
  <si>
    <t xml:space="preserve">AB,B </t>
  </si>
  <si>
    <t xml:space="preserve">E </t>
  </si>
  <si>
    <t xml:space="preserve">Lost control off road </t>
  </si>
  <si>
    <t xml:space="preserve">AD,CB,CC,CO,D </t>
  </si>
  <si>
    <t xml:space="preserve">CA </t>
  </si>
  <si>
    <t xml:space="preserve">Q </t>
  </si>
  <si>
    <t>Table A6.19(c)</t>
  </si>
  <si>
    <t>Ratio of fatal to serious accident severities by movement for 100 km/h speed limit areas</t>
  </si>
  <si>
    <t>Fatal /</t>
  </si>
  <si>
    <t>Serious /</t>
  </si>
  <si>
    <t>AA,AC,AE-AO,GE</t>
  </si>
  <si>
    <t>N,P</t>
  </si>
  <si>
    <t>FB,FC,GD</t>
  </si>
  <si>
    <t>FD,FE,FF,FO</t>
  </si>
  <si>
    <t>FA,GA-GC,GO</t>
  </si>
  <si>
    <t>H</t>
  </si>
  <si>
    <t>J,K,L,M</t>
  </si>
  <si>
    <t>Table A6.20(a)</t>
  </si>
  <si>
    <t>Factors for converting from reported injury accidents to total injury accident</t>
  </si>
  <si>
    <t>100 km/h speed limit      remote rural area</t>
  </si>
  <si>
    <t>Table A6.20(b)</t>
  </si>
  <si>
    <t>Factor for converting from reported non-injury accidents to total non-injury accidents</t>
  </si>
  <si>
    <t>Table A6.21(a)</t>
  </si>
  <si>
    <t>Cost per accident by movement and vehicle involvement for fatal injury accidents in 50 km/h speed limit areas</t>
  </si>
  <si>
    <t>50 km/h speed limit fatal injury accidents</t>
  </si>
  <si>
    <t>Push cycle</t>
  </si>
  <si>
    <t>Motor cycle</t>
  </si>
  <si>
    <t>Bus</t>
  </si>
  <si>
    <t>Truck</t>
  </si>
  <si>
    <t>Car, van</t>
  </si>
  <si>
    <t>&amp; other</t>
  </si>
  <si>
    <t>Head on</t>
  </si>
  <si>
    <t>Hit object</t>
  </si>
  <si>
    <t>Lost control on road</t>
  </si>
  <si>
    <t>Miscellaneous</t>
  </si>
  <si>
    <t>Car, van &amp; other</t>
  </si>
  <si>
    <t>Overtaking</t>
  </si>
  <si>
    <t>Rear end, crossing</t>
  </si>
  <si>
    <t>Rear end, queuing</t>
  </si>
  <si>
    <t>Rear end, slow vehicle</t>
  </si>
  <si>
    <t>Crossing, direct</t>
  </si>
  <si>
    <t>Crossing, turning</t>
  </si>
  <si>
    <t>Table A6.21(b)</t>
  </si>
  <si>
    <t>Cost per accident by movement and vehicle involvement for serious injury accidents in 50 km/h speed limit areas</t>
  </si>
  <si>
    <t>50 km/h speed limit serious injury accidents</t>
  </si>
  <si>
    <t>Table A6.21(c)</t>
  </si>
  <si>
    <t>Cost per accident by movement and vehicle involvement for minor injury accidents in 50 km/h speed limit areas</t>
  </si>
  <si>
    <t>50 km/h speed limit</t>
  </si>
  <si>
    <t>minor injury accidents</t>
  </si>
  <si>
    <t>Table A6.21(d)</t>
  </si>
  <si>
    <t>Cost per accident by movement and vehicle involvement for non-injury accidents in 50 km/h speed limit areas</t>
  </si>
  <si>
    <t>50 km/h speed limit non-injury accidents</t>
  </si>
  <si>
    <t>Table A6.21(e)</t>
  </si>
  <si>
    <t>Cost per accident by movement and vehicle involvement for fatal injury accidents in 100 km/h speed limit areas</t>
  </si>
  <si>
    <t>100 km/h speed limit fatal injury accidents</t>
  </si>
  <si>
    <t>Movement codes</t>
  </si>
  <si>
    <t>Table A6.21(f)</t>
  </si>
  <si>
    <t>Cost per accident by movement and vehicle involvement for serious injury accidents in 100 km/h speed limit areas</t>
  </si>
  <si>
    <t>100 km/h speed limit serious injury accidents</t>
  </si>
  <si>
    <t>Table A6.21(g)</t>
  </si>
  <si>
    <t>Cost per accident by movement and vehicle involvement for minor injury accidents in 100 km/h speed limit areas</t>
  </si>
  <si>
    <t>100 km/h speed limit minor injury accidents</t>
  </si>
  <si>
    <t>Table A6.21(h)</t>
  </si>
  <si>
    <t>Cost per accident by movement and vehicle involvement for non-injury accidents in 100 km/h speed limit areas</t>
  </si>
  <si>
    <t>100 km/h speed limit non-injury accidents</t>
  </si>
  <si>
    <t>Step 1</t>
  </si>
  <si>
    <t>Step 2</t>
  </si>
  <si>
    <t>Step 3</t>
  </si>
  <si>
    <t>SPPWF(1)</t>
  </si>
  <si>
    <t>2009/10</t>
  </si>
  <si>
    <t>2010/11</t>
  </si>
  <si>
    <t>2011/12</t>
  </si>
  <si>
    <t>yr (n)</t>
  </si>
  <si>
    <t>2012/13</t>
  </si>
  <si>
    <t>2013/14</t>
  </si>
  <si>
    <t>2014/15</t>
  </si>
  <si>
    <t>2015/16</t>
  </si>
  <si>
    <t>2016/17</t>
  </si>
  <si>
    <t>2017/18</t>
  </si>
  <si>
    <t>2018/19</t>
  </si>
  <si>
    <t>2019/20</t>
  </si>
  <si>
    <t>2020/21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</si>
  <si>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</si>
  <si>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</si>
  <si>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</si>
  <si>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</si>
  <si>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</si>
  <si>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</si>
  <si>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</si>
  <si>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</si>
  <si>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</si>
  <si>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</si>
  <si>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</si>
  <si>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</si>
  <si>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</si>
  <si>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</si>
  <si>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</si>
  <si>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</si>
  <si>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</si>
  <si>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</si>
  <si>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</si>
  <si>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</si>
  <si>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</si>
  <si>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</si>
  <si>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</si>
  <si>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</si>
  <si>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</si>
  <si>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</si>
  <si>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</si>
  <si>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</si>
  <si>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</si>
  <si>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</si>
  <si>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2052/53</t>
  </si>
  <si>
    <t>2053/54</t>
  </si>
  <si>
    <t>2054/55</t>
  </si>
  <si>
    <t>2055/56</t>
  </si>
  <si>
    <t>2056/57</t>
  </si>
  <si>
    <t>2057/58</t>
  </si>
  <si>
    <t>2058/59</t>
  </si>
  <si>
    <t>2059/60</t>
  </si>
  <si>
    <t>Walking and cycling health benefits</t>
  </si>
  <si>
    <r>
      <t xml:space="preserve">- The procedure assumes that funded projects </t>
    </r>
    <r>
      <rPr>
        <b/>
        <sz val="10"/>
        <rFont val="Verdana"/>
        <family val="2"/>
      </rPr>
      <t>will be completed in the first year</t>
    </r>
    <r>
      <rPr>
        <sz val="10"/>
        <rFont val="Verdana"/>
        <family val="2"/>
      </rPr>
      <t xml:space="preserve"> and will be in service by the start of the year 2.</t>
    </r>
  </si>
  <si>
    <t xml:space="preserve">General cell guide </t>
  </si>
  <si>
    <t xml:space="preserve">   - This worksheet is used to calculate the PV cost of the do minimum. The do minimum is the minimum level of expenditure necessary to keep a road open and generally consists of maintenance work.</t>
  </si>
  <si>
    <t xml:space="preserve">   - This worksheet is used for calculating vehicle operating cost (VOC) savings.</t>
  </si>
  <si>
    <t>Activity/package details</t>
  </si>
  <si>
    <t>Activity/package name</t>
  </si>
  <si>
    <t>AADT at time zero</t>
  </si>
  <si>
    <t>Eval. Period (yrs)</t>
  </si>
  <si>
    <t>Traffic growth rate at time zero (%)</t>
  </si>
  <si>
    <t>W</t>
  </si>
  <si>
    <r>
      <t>PV VOC and CO</t>
    </r>
    <r>
      <rPr>
        <vertAlign val="subscript"/>
        <sz val="8"/>
        <rFont val="Verdana"/>
        <family val="2"/>
      </rPr>
      <t>2</t>
    </r>
    <r>
      <rPr>
        <sz val="8"/>
        <rFont val="Verdana"/>
        <family val="2"/>
      </rPr>
      <t xml:space="preserve"> savings  </t>
    </r>
  </si>
  <si>
    <r>
      <t>D</t>
    </r>
    <r>
      <rPr>
        <sz val="8"/>
        <rFont val="Verdana"/>
        <family val="2"/>
      </rPr>
      <t xml:space="preserve"> x Update factor </t>
    </r>
    <r>
      <rPr>
        <vertAlign val="superscript"/>
        <sz val="8"/>
        <rFont val="Verdana"/>
        <family val="2"/>
      </rPr>
      <t>VOC</t>
    </r>
  </si>
  <si>
    <t xml:space="preserve">PV crash cost savings   </t>
  </si>
  <si>
    <r>
      <t xml:space="preserve">E </t>
    </r>
    <r>
      <rPr>
        <sz val="8"/>
        <rFont val="Verdana"/>
        <family val="2"/>
      </rPr>
      <t xml:space="preserve">x Update factor </t>
    </r>
    <r>
      <rPr>
        <vertAlign val="superscript"/>
        <sz val="8"/>
        <rFont val="Verdana"/>
        <family val="2"/>
      </rPr>
      <t>ACC</t>
    </r>
  </si>
  <si>
    <t>PV net costs</t>
  </si>
  <si>
    <r>
      <t>B</t>
    </r>
    <r>
      <rPr>
        <sz val="8"/>
        <rFont val="Verdana"/>
        <family val="2"/>
      </rPr>
      <t xml:space="preserve"> - </t>
    </r>
    <r>
      <rPr>
        <b/>
        <sz val="8"/>
        <rFont val="Verdana"/>
        <family val="2"/>
      </rPr>
      <t>A</t>
    </r>
  </si>
  <si>
    <t>Total Benefit</t>
  </si>
  <si>
    <t>Travel Time</t>
  </si>
  <si>
    <t>VOC</t>
  </si>
  <si>
    <t>Crash cost</t>
  </si>
  <si>
    <t>PV of annual maintenance costs</t>
  </si>
  <si>
    <t xml:space="preserve">(c) </t>
  </si>
  <si>
    <t>D</t>
  </si>
  <si>
    <t>Worksheet 7 - BCR and incremental analysis</t>
  </si>
  <si>
    <t>% gradient</t>
  </si>
  <si>
    <r>
      <t>Mean vehicle speed</t>
    </r>
    <r>
      <rPr>
        <sz val="8"/>
        <rFont val="Verdana"/>
        <family val="2"/>
      </rPr>
      <t xml:space="preserve"> (over length of route)</t>
    </r>
  </si>
  <si>
    <t>0–30 km/h</t>
  </si>
  <si>
    <t>31-50 km/h</t>
  </si>
  <si>
    <t>51-70 km/h</t>
  </si>
  <si>
    <t>71-90 km/h</t>
  </si>
  <si>
    <t>91-105 km/h</t>
  </si>
  <si>
    <t>1 to 3</t>
  </si>
  <si>
    <t>4 to 6</t>
  </si>
  <si>
    <t>7 to 9</t>
  </si>
  <si>
    <t>10 to 12</t>
  </si>
  <si>
    <t>Do minimum SP3-5</t>
  </si>
  <si>
    <t>Option SP3-5</t>
  </si>
  <si>
    <t>IRI</t>
  </si>
  <si>
    <t>NAASRA</t>
  </si>
  <si>
    <t>CR cents/km</t>
  </si>
  <si>
    <t>m/km</t>
  </si>
  <si>
    <t>counts/</t>
  </si>
  <si>
    <t>urban</t>
  </si>
  <si>
    <t>rural</t>
  </si>
  <si>
    <t>g</t>
  </si>
  <si>
    <t>Growth rate</t>
  </si>
  <si>
    <r>
      <t>Discount factor (DF</t>
    </r>
    <r>
      <rPr>
        <b/>
        <vertAlign val="superscript"/>
        <sz val="8"/>
        <rFont val="Verdana"/>
        <family val="2"/>
      </rPr>
      <t>VOC</t>
    </r>
    <r>
      <rPr>
        <b/>
        <sz val="8"/>
        <rFont val="Verdana"/>
        <family val="2"/>
      </rPr>
      <t>)</t>
    </r>
  </si>
  <si>
    <t>SP3-6 Cell J19</t>
  </si>
  <si>
    <t>≥ 70 km/h</t>
  </si>
  <si>
    <t>Total cost per accident ($ July 2015)</t>
  </si>
  <si>
    <t>discount rate</t>
  </si>
  <si>
    <t>2021 update using 2015 relative values to the value per injury</t>
  </si>
  <si>
    <t>Table A28: Cost per crash by movement and vehicle involvement for fatal injury crashes in 50km/h speed limit areas</t>
  </si>
  <si>
    <t>50km/h speed limit fatal injury crashes</t>
  </si>
  <si>
    <t>Total cost per crash by vehicle type ($M 2021)</t>
  </si>
  <si>
    <t>Cycle</t>
  </si>
  <si>
    <t>Motorcycle</t>
  </si>
  <si>
    <t>Car, van and other</t>
  </si>
  <si>
    <t>AB, B</t>
  </si>
  <si>
    <t>AD, CB, CC, CO, D</t>
  </si>
  <si>
    <t>AA, AC, AE-AO, GE</t>
  </si>
  <si>
    <t>N, P</t>
  </si>
  <si>
    <t>FB, FC, GD</t>
  </si>
  <si>
    <t>FD, FE, FF, FO</t>
  </si>
  <si>
    <t>FA, GA-GC, GO</t>
  </si>
  <si>
    <t>J, K, L, M</t>
  </si>
  <si>
    <t>Table A29: Cost per crash by movement and vehicle involvement for serious injury crashes in 50km/h speed limit areas</t>
  </si>
  <si>
    <t>50km/h speed limit serious injury crashes</t>
  </si>
  <si>
    <t>Total cost per crash by vehicle type ($000 2021)</t>
  </si>
  <si>
    <t>Table A30: Cost per crash by movement and vehicle involvement for minor injury crashes in 50km/h speed limit areas</t>
  </si>
  <si>
    <t xml:space="preserve">50km/h speed limit </t>
  </si>
  <si>
    <t>minor injury crashes</t>
  </si>
  <si>
    <t>Table A31: Cost per crash by movement and vehicle involvement for non-injury crashes in 50km/h speed limit areas</t>
  </si>
  <si>
    <t>50km/h speed limit non-injury crashes</t>
  </si>
  <si>
    <t>Table A32: Cost per crash by movement and vehicle involvement for fatal injury crashes in 100km/h speed limit areas</t>
  </si>
  <si>
    <t>100km/h speed limit fatal injury crashes</t>
  </si>
  <si>
    <t>Table A33: Cost per crash by movement and vehicle involvement for serious injury crashes in 100km/h speed limit areas</t>
  </si>
  <si>
    <t xml:space="preserve">100km/h speed limit </t>
  </si>
  <si>
    <t>serious injury crashes</t>
  </si>
  <si>
    <t>Table A34: Cost per crash by movement and vehicle involvement for minor injury crashes in 100km/h speed limit areas</t>
  </si>
  <si>
    <t>Table A35: Cost per crash by movement and vehicle involvement for non-injury crashes in 100km/h speed limit areas</t>
  </si>
  <si>
    <t>non-injury crashes</t>
  </si>
  <si>
    <t>Under-reporting factors (Tables A26 and A27)</t>
  </si>
  <si>
    <t>tables A89- A91</t>
  </si>
  <si>
    <t>AGPWF(e)</t>
  </si>
  <si>
    <t xml:space="preserve">One </t>
  </si>
  <si>
    <t>Two</t>
  </si>
  <si>
    <t>Three</t>
  </si>
  <si>
    <t>Please make any additional comments or explanatory notes as necessary to aid understanding (note that these fall outside of the set print and TIO upload range)</t>
  </si>
  <si>
    <t>Recorded crashes in period (row 4 crash analysis)</t>
  </si>
  <si>
    <t>Benefits (Present Value)</t>
  </si>
  <si>
    <t xml:space="preserve">Total Benefits Present Value </t>
  </si>
  <si>
    <t>SP5 Isolated intersection improvements - Overview and Guidance</t>
  </si>
  <si>
    <t xml:space="preserve">Designed for the appraisal activities to which the following assumptions apply: </t>
  </si>
  <si>
    <r>
      <t xml:space="preserve">- may be used for an isolated intersection improvement, </t>
    </r>
    <r>
      <rPr>
        <b/>
        <sz val="10"/>
        <rFont val="Verdana"/>
        <family val="2"/>
      </rPr>
      <t>where the undiscounted whole-of-life cost ≤$15,000,000</t>
    </r>
    <r>
      <rPr>
        <sz val="10"/>
        <rFont val="Verdana"/>
        <family val="2"/>
      </rPr>
      <t>.</t>
    </r>
  </si>
  <si>
    <r>
      <t xml:space="preserve">- work categories </t>
    </r>
    <r>
      <rPr>
        <b/>
        <sz val="10"/>
        <rFont val="Verdana"/>
        <family val="2"/>
      </rPr>
      <t>321</t>
    </r>
    <r>
      <rPr>
        <sz val="10"/>
        <rFont val="Verdana"/>
        <family val="2"/>
      </rPr>
      <t xml:space="preserve">, </t>
    </r>
    <r>
      <rPr>
        <b/>
        <sz val="10"/>
        <rFont val="Verdana"/>
        <family val="2"/>
      </rPr>
      <t xml:space="preserve">323 </t>
    </r>
    <r>
      <rPr>
        <sz val="10"/>
        <rFont val="Verdana"/>
        <family val="2"/>
      </rPr>
      <t xml:space="preserve">or </t>
    </r>
    <r>
      <rPr>
        <b/>
        <sz val="10"/>
        <rFont val="Verdana"/>
        <family val="2"/>
      </rPr>
      <t>324</t>
    </r>
    <r>
      <rPr>
        <sz val="10"/>
        <rFont val="Verdana"/>
        <family val="2"/>
      </rPr>
      <t xml:space="preserve"> may apply here.</t>
    </r>
  </si>
  <si>
    <t>- The most recent 5 calendar year crash history of the site including detailed crash listings, collision diagrams, description of common crash factors and diagnosis of the contributing factors should be submitted with the evaluation.</t>
  </si>
  <si>
    <r>
      <rPr>
        <sz val="10"/>
        <color indexed="8"/>
        <rFont val="Arial"/>
        <family val="2"/>
      </rPr>
      <t>For more information please refer to section 4.1 of</t>
    </r>
    <r>
      <rPr>
        <sz val="10"/>
        <color indexed="12"/>
        <rFont val="Arial"/>
        <family val="2"/>
      </rPr>
      <t xml:space="preserve"> </t>
    </r>
    <r>
      <rPr>
        <u/>
        <sz val="10"/>
        <color indexed="12"/>
        <rFont val="Arial"/>
        <family val="2"/>
      </rPr>
      <t>Monetised Benefits and Costs Manual.</t>
    </r>
  </si>
  <si>
    <t xml:space="preserve">   - This worksheet is used to calculate the PV costs of the option 1. A separate worksheet is required for each option evaluated. Up to 4 options in addition to do-minimum can be evaluated.</t>
  </si>
  <si>
    <t>Step 1: Complete SP5-1 Evaluation Summary Items 1-3</t>
  </si>
  <si>
    <t>Step 2: Complete SP5-2 Cost of Do Minimum</t>
  </si>
  <si>
    <t>Step 3: Complete SP5-3 (1) to SP5-3 (4) Cost of Option(s)</t>
  </si>
  <si>
    <t>Step 4: Complete SP 5-4 to SP 5-6 for each option</t>
  </si>
  <si>
    <t>Step 5: Complete SP5-1 Evaluation Summary Items 4-11 for each option</t>
  </si>
  <si>
    <t>Step 6: Select Preferred Option* and Finalise SP5-1 Based on Preferred Option</t>
  </si>
  <si>
    <t>Step 7: Complete SP5-7 Incremental Analysis</t>
  </si>
  <si>
    <t>SP5 Isolated intersection improvements</t>
  </si>
  <si>
    <t>Worksheet 1 provides a summary of the general data used for the evaluation and the analysis results. The information required is a subset of the information entered into Transport Investment Online.</t>
  </si>
  <si>
    <t>By analysing the traffic count data (for at least the last 5 years and preferably
for the last 10 years) - see Appendix A2.7.</t>
  </si>
  <si>
    <t>Traffic volume entering the intersection</t>
  </si>
  <si>
    <t>in the year</t>
  </si>
  <si>
    <r>
      <t>PV Cost (</t>
    </r>
    <r>
      <rPr>
        <b/>
        <sz val="8"/>
        <rFont val="Verdana"/>
        <family val="2"/>
      </rPr>
      <t>A</t>
    </r>
    <r>
      <rPr>
        <sz val="8"/>
        <rFont val="Verdana"/>
        <family val="2"/>
      </rPr>
      <t xml:space="preserve"> / </t>
    </r>
    <r>
      <rPr>
        <b/>
        <sz val="8"/>
        <rFont val="Verdana"/>
        <family val="2"/>
      </rPr>
      <t>B</t>
    </r>
    <r>
      <rPr>
        <sz val="8"/>
        <rFont val="Verdana"/>
        <family val="2"/>
      </rPr>
      <t>)</t>
    </r>
  </si>
  <si>
    <t>SP5-2</t>
  </si>
  <si>
    <t>SP5-3 (1)</t>
  </si>
  <si>
    <t>SP5-3 (2)</t>
  </si>
  <si>
    <t>SP5-3 (3)</t>
  </si>
  <si>
    <t>SP5-3 (4)</t>
  </si>
  <si>
    <t>W +Y + Z</t>
  </si>
  <si>
    <t>Sensitivity</t>
  </si>
  <si>
    <t>PV 1st year benefits</t>
  </si>
  <si>
    <r>
      <t>[(</t>
    </r>
    <r>
      <rPr>
        <b/>
        <sz val="8"/>
        <rFont val="Verdana"/>
        <family val="2"/>
      </rPr>
      <t>W</t>
    </r>
    <r>
      <rPr>
        <sz val="8"/>
        <rFont val="Verdana"/>
        <family val="2"/>
      </rPr>
      <t xml:space="preserve"> + </t>
    </r>
    <r>
      <rPr>
        <b/>
        <sz val="8"/>
        <rFont val="Verdana"/>
        <family val="2"/>
      </rPr>
      <t>Y</t>
    </r>
    <r>
      <rPr>
        <sz val="8"/>
        <rFont val="Verdana"/>
        <family val="2"/>
      </rPr>
      <t xml:space="preserve">) / DF + ( </t>
    </r>
    <r>
      <rPr>
        <b/>
        <sz val="8"/>
        <rFont val="Verdana"/>
        <family val="2"/>
      </rPr>
      <t>Z</t>
    </r>
    <r>
      <rPr>
        <sz val="8"/>
        <rFont val="Verdana"/>
        <family val="2"/>
      </rPr>
      <t xml:space="preserve"> / DF)] x 0.96</t>
    </r>
  </si>
  <si>
    <t>Impacts</t>
  </si>
  <si>
    <t>Travel hours</t>
  </si>
  <si>
    <t>DSI saving</t>
  </si>
  <si>
    <t>Worksheet 2 - Cost of the do-minimum</t>
  </si>
  <si>
    <t>Worksheet 2 is used to calculate the PV cost of the do minimum. The do minimum is the minimum level of expenditure necessary to keep an intersection open and generally consists of maintenance work.
In a limited number of cases, the do minimum will involve capital expenditure. The cost of any works (including investigation, design and construction) must be included in the evaluation. The costs should be discounted to present value by multiplying by the SPPWF for year 1 (0.96) and reported as one of the periodic maintenance costs.</t>
  </si>
  <si>
    <t>Year 1 $</t>
  </si>
  <si>
    <t>Should be obtained from maintenance records and resealing records.</t>
  </si>
  <si>
    <t>Year 2 $</t>
  </si>
  <si>
    <t>Year 3 $</t>
  </si>
  <si>
    <t>Assessed future maintenance costs</t>
  </si>
  <si>
    <t>Total = $</t>
  </si>
  <si>
    <t>PV of periodic maintenance costs (include any capital works)</t>
  </si>
  <si>
    <t>PV</t>
  </si>
  <si>
    <t>PV of annual operating costs</t>
  </si>
  <si>
    <t>PV cost of the do-minimum</t>
  </si>
  <si>
    <r>
      <t xml:space="preserve">(a) + (b) + (c) </t>
    </r>
    <r>
      <rPr>
        <sz val="8"/>
        <rFont val="Verdana"/>
        <family val="2"/>
      </rPr>
      <t>= $</t>
    </r>
  </si>
  <si>
    <t>Worksheet 3 - Cost of Option</t>
  </si>
  <si>
    <t>Worksheet 3 is used for calculating the PV cost of the isolated intersection improvements.</t>
  </si>
  <si>
    <t>PV of estimated cost of proposed work (as per attached estimate sheets)</t>
  </si>
  <si>
    <t>PV of maintenance cost in year 1</t>
  </si>
  <si>
    <t xml:space="preserve"> = $</t>
  </si>
  <si>
    <t>PV of annual maintenance  costs following completion of the work</t>
  </si>
  <si>
    <t>inclusive) $</t>
  </si>
  <si>
    <t>Sum of PV of periodic maintenance = $</t>
  </si>
  <si>
    <t>PV cost of annual operating costs (separate to maintenance costs)</t>
  </si>
  <si>
    <t>PV of total costs of the preferred option</t>
  </si>
  <si>
    <r>
      <t xml:space="preserve">PV total costs </t>
    </r>
    <r>
      <rPr>
        <b/>
        <sz val="8"/>
        <rFont val="Verdana"/>
        <family val="2"/>
      </rPr>
      <t>(a)</t>
    </r>
    <r>
      <rPr>
        <sz val="8"/>
        <rFont val="Verdana"/>
        <family val="2"/>
      </rPr>
      <t xml:space="preserve"> + </t>
    </r>
    <r>
      <rPr>
        <b/>
        <sz val="8"/>
        <rFont val="Verdana"/>
        <family val="2"/>
      </rPr>
      <t>(b)</t>
    </r>
    <r>
      <rPr>
        <sz val="8"/>
        <rFont val="Verdana"/>
        <family val="2"/>
      </rPr>
      <t xml:space="preserve"> +</t>
    </r>
    <r>
      <rPr>
        <b/>
        <sz val="8"/>
        <rFont val="Verdana"/>
        <family val="2"/>
      </rPr>
      <t xml:space="preserve"> (c)</t>
    </r>
    <r>
      <rPr>
        <sz val="8"/>
        <rFont val="Verdana"/>
        <family val="2"/>
      </rPr>
      <t xml:space="preserve"> + </t>
    </r>
    <r>
      <rPr>
        <b/>
        <sz val="8"/>
        <rFont val="Verdana"/>
        <family val="2"/>
      </rPr>
      <t>(d)</t>
    </r>
    <r>
      <rPr>
        <sz val="8"/>
        <rFont val="Verdana"/>
        <family val="2"/>
      </rPr>
      <t xml:space="preserve"> + </t>
    </r>
    <r>
      <rPr>
        <b/>
        <sz val="8"/>
        <rFont val="Verdana"/>
        <family val="2"/>
      </rPr>
      <t xml:space="preserve">(e) </t>
    </r>
    <r>
      <rPr>
        <sz val="8"/>
        <rFont val="Verdana"/>
        <family val="2"/>
      </rPr>
      <t>= $</t>
    </r>
  </si>
  <si>
    <t>This worksheet is used for calculating travel time cost savings from modifying or changing the control of an intersection eg, from priority control to traffic signals. Intersection analysis requires modelling to be used for both the do minimum and project option. It is not allowable to compare calculated delay and measured delay. Instead, the measured delay must be used to calibrate the calculated delay.
The annual travel time costs for the do minimum and the project option are to be calculated either using direct output from a suitable computer programme or by aggregating outputs for representative time periods. Output and notes should be attached. Alternatively, fill in the tables in worksheet 4 as per the instructions below.
The travel time cost (TTC) calculations start at the beginning of year 2 (following completion of construction works in year 1) and finish at the end of year 40.</t>
  </si>
  <si>
    <r>
      <t xml:space="preserve">Hourly Travel Time Cost $/hr </t>
    </r>
    <r>
      <rPr>
        <sz val="8"/>
        <rFont val="Verdana"/>
        <family val="2"/>
      </rPr>
      <t>(from table on right)</t>
    </r>
  </si>
  <si>
    <t>Default Travel Time costs (TTC) for standard road types</t>
  </si>
  <si>
    <t>Road Type</t>
  </si>
  <si>
    <t>Description</t>
  </si>
  <si>
    <t>Annual travel time costs</t>
  </si>
  <si>
    <t>Arterial and collector roads within urban areas carrying traffic volumes greater than 7000 vehicles/day.</t>
  </si>
  <si>
    <t>Period</t>
  </si>
  <si>
    <t>Urban roads other than urban arterial.</t>
  </si>
  <si>
    <t>Period start year</t>
  </si>
  <si>
    <t>Arterial and collector roads connecting main centres of population and carrying traffic of over 2500 vehicles/day.</t>
  </si>
  <si>
    <t>Period end year</t>
  </si>
  <si>
    <t>Rural roads other than rural strategic.</t>
  </si>
  <si>
    <t>Midpoint at end of year</t>
  </si>
  <si>
    <t>Duration of period</t>
  </si>
  <si>
    <t>Do-minimum travel time cost at midpoint</t>
  </si>
  <si>
    <t>Option travel time cost at midpoint</t>
  </si>
  <si>
    <r>
      <t>c</t>
    </r>
    <r>
      <rPr>
        <b/>
        <vertAlign val="superscript"/>
        <sz val="8"/>
        <rFont val="Verdana"/>
        <family val="2"/>
      </rPr>
      <t>1</t>
    </r>
  </si>
  <si>
    <r>
      <t>c</t>
    </r>
    <r>
      <rPr>
        <b/>
        <vertAlign val="superscript"/>
        <sz val="8"/>
        <rFont val="Verdana"/>
        <family val="2"/>
      </rPr>
      <t>2</t>
    </r>
  </si>
  <si>
    <r>
      <t>c</t>
    </r>
    <r>
      <rPr>
        <b/>
        <vertAlign val="superscript"/>
        <sz val="8"/>
        <rFont val="Verdana"/>
        <family val="2"/>
      </rPr>
      <t>3</t>
    </r>
  </si>
  <si>
    <r>
      <t>c</t>
    </r>
    <r>
      <rPr>
        <b/>
        <vertAlign val="superscript"/>
        <sz val="8"/>
        <rFont val="Verdana"/>
        <family val="2"/>
      </rPr>
      <t>4</t>
    </r>
  </si>
  <si>
    <r>
      <t>c</t>
    </r>
    <r>
      <rPr>
        <b/>
        <vertAlign val="superscript"/>
        <sz val="8"/>
        <rFont val="Verdana"/>
        <family val="2"/>
      </rPr>
      <t>5</t>
    </r>
  </si>
  <si>
    <r>
      <t>Midpoint benefits</t>
    </r>
    <r>
      <rPr>
        <b/>
        <sz val="8"/>
        <rFont val="Verdana"/>
        <family val="2"/>
      </rPr>
      <t xml:space="preserve"> (1) </t>
    </r>
    <r>
      <rPr>
        <sz val="8"/>
        <rFont val="Verdana"/>
        <family val="2"/>
      </rPr>
      <t xml:space="preserve">- </t>
    </r>
    <r>
      <rPr>
        <b/>
        <sz val="8"/>
        <rFont val="Verdana"/>
        <family val="2"/>
      </rPr>
      <t>(2)</t>
    </r>
  </si>
  <si>
    <t>PV travel time cost savings</t>
  </si>
  <si>
    <r>
      <t xml:space="preserve"> = [</t>
    </r>
    <r>
      <rPr>
        <b/>
        <sz val="8"/>
        <rFont val="Verdana"/>
        <family val="2"/>
      </rPr>
      <t>c</t>
    </r>
    <r>
      <rPr>
        <b/>
        <vertAlign val="superscript"/>
        <sz val="8"/>
        <rFont val="Verdana"/>
        <family val="2"/>
      </rPr>
      <t>1</t>
    </r>
    <r>
      <rPr>
        <sz val="8"/>
        <rFont val="Verdana"/>
        <family val="2"/>
      </rPr>
      <t xml:space="preserve"> + </t>
    </r>
    <r>
      <rPr>
        <b/>
        <sz val="8"/>
        <rFont val="Verdana"/>
        <family val="2"/>
      </rPr>
      <t>c</t>
    </r>
    <r>
      <rPr>
        <b/>
        <vertAlign val="superscript"/>
        <sz val="8"/>
        <rFont val="Verdana"/>
        <family val="2"/>
      </rPr>
      <t>2</t>
    </r>
    <r>
      <rPr>
        <b/>
        <sz val="8"/>
        <rFont val="Verdana"/>
        <family val="2"/>
      </rPr>
      <t xml:space="preserve"> </t>
    </r>
    <r>
      <rPr>
        <sz val="8"/>
        <rFont val="Verdana"/>
        <family val="2"/>
      </rPr>
      <t xml:space="preserve">+ </t>
    </r>
    <r>
      <rPr>
        <b/>
        <sz val="8"/>
        <rFont val="Verdana"/>
        <family val="2"/>
      </rPr>
      <t>c</t>
    </r>
    <r>
      <rPr>
        <b/>
        <vertAlign val="superscript"/>
        <sz val="8"/>
        <rFont val="Verdana"/>
        <family val="2"/>
      </rPr>
      <t>3</t>
    </r>
    <r>
      <rPr>
        <sz val="8"/>
        <rFont val="Verdana"/>
        <family val="2"/>
      </rPr>
      <t xml:space="preserve"> + </t>
    </r>
    <r>
      <rPr>
        <b/>
        <sz val="8"/>
        <rFont val="Verdana"/>
        <family val="2"/>
      </rPr>
      <t>c</t>
    </r>
    <r>
      <rPr>
        <b/>
        <vertAlign val="superscript"/>
        <sz val="8"/>
        <rFont val="Verdana"/>
        <family val="2"/>
      </rPr>
      <t>4</t>
    </r>
    <r>
      <rPr>
        <b/>
        <sz val="8"/>
        <rFont val="Verdana"/>
        <family val="2"/>
      </rPr>
      <t xml:space="preserve"> </t>
    </r>
    <r>
      <rPr>
        <sz val="8"/>
        <rFont val="Verdana"/>
        <family val="2"/>
      </rPr>
      <t xml:space="preserve">+ </t>
    </r>
    <r>
      <rPr>
        <b/>
        <sz val="8"/>
        <rFont val="Verdana"/>
        <family val="2"/>
      </rPr>
      <t>c</t>
    </r>
    <r>
      <rPr>
        <b/>
        <vertAlign val="superscript"/>
        <sz val="8"/>
        <rFont val="Verdana"/>
        <family val="2"/>
      </rPr>
      <t>5</t>
    </r>
    <r>
      <rPr>
        <sz val="8"/>
        <rFont val="Verdana"/>
        <family val="2"/>
      </rPr>
      <t xml:space="preserve"> ] </t>
    </r>
  </si>
  <si>
    <r>
      <t xml:space="preserve">Transfer the PV travel time cost savings, </t>
    </r>
    <r>
      <rPr>
        <b/>
        <sz val="8"/>
        <rFont val="Verdana"/>
        <family val="2"/>
      </rPr>
      <t>C</t>
    </r>
    <r>
      <rPr>
        <sz val="8"/>
        <rFont val="Verdana"/>
        <family val="2"/>
      </rPr>
      <t xml:space="preserve"> for the preferred option to </t>
    </r>
    <r>
      <rPr>
        <b/>
        <sz val="8"/>
        <rFont val="Verdana"/>
        <family val="2"/>
      </rPr>
      <t>C</t>
    </r>
    <r>
      <rPr>
        <sz val="8"/>
        <rFont val="Verdana"/>
        <family val="2"/>
      </rPr>
      <t xml:space="preserve"> on worksheet 1</t>
    </r>
  </si>
  <si>
    <t>Total TT savings</t>
  </si>
  <si>
    <t>Hours saved</t>
  </si>
  <si>
    <r>
      <t>SP5 Isolated intersection improvements</t>
    </r>
    <r>
      <rPr>
        <sz val="8"/>
        <rFont val="Verdana"/>
        <family val="2"/>
      </rPr>
      <t xml:space="preserve"> </t>
    </r>
  </si>
  <si>
    <t>Worksheet 5 - Vehicle operating cost savings</t>
  </si>
  <si>
    <t>This worksheet is used for calculating vehicle operating cost savings from modifying or changing the control of an intersection eg, from priority control to traffic signals. Intersection analysis requires modelling to be used for both the do minimum and project option.
The annual VOC for the do minimum and the project option are to be calculated either using direct output from a suitable computer programme (such as SIDRA, INTANAL or SCATES) or by aggregating outputs for representative time periods. Output and notes should be attached. Alternatively, fill in the tables in worksheet 5 as per the instructions below.
For intersections, VOC are not directly proportional to growth in traffic volumes. Hence, the calculations of VOC savings are undertaken in eight yearly steps and the discounted values are summed to more accurately reflect the savings over the 40 year evaluation period.
The VOC calculations start at the beginning of year 2 (following completion of construction works in year 1) and finish at the end of year 40.</t>
  </si>
  <si>
    <t>Annual VOC</t>
  </si>
  <si>
    <t>Mid point at end of year</t>
  </si>
  <si>
    <t>Do-minimum VOC at midpoint</t>
  </si>
  <si>
    <t>Option VOC at midpoint</t>
  </si>
  <si>
    <r>
      <t xml:space="preserve">Midpoint benefits </t>
    </r>
    <r>
      <rPr>
        <b/>
        <sz val="8"/>
        <rFont val="Verdana"/>
        <family val="2"/>
      </rPr>
      <t>(1)</t>
    </r>
    <r>
      <rPr>
        <sz val="8"/>
        <rFont val="Verdana"/>
        <family val="2"/>
      </rPr>
      <t xml:space="preserve"> -</t>
    </r>
    <r>
      <rPr>
        <b/>
        <sz val="8"/>
        <rFont val="Verdana"/>
        <family val="2"/>
      </rPr>
      <t xml:space="preserve"> (2)</t>
    </r>
  </si>
  <si>
    <t>PV VOC and CO2 savings</t>
  </si>
  <si>
    <r>
      <t>VOC and CO</t>
    </r>
    <r>
      <rPr>
        <vertAlign val="subscript"/>
        <sz val="8"/>
        <rFont val="Verdana"/>
        <family val="2"/>
      </rPr>
      <t>2</t>
    </r>
    <r>
      <rPr>
        <sz val="8"/>
        <rFont val="Verdana"/>
        <family val="2"/>
      </rPr>
      <t xml:space="preserve"> savings</t>
    </r>
  </si>
  <si>
    <r>
      <t xml:space="preserve"> = [</t>
    </r>
    <r>
      <rPr>
        <b/>
        <sz val="8"/>
        <rFont val="Verdana"/>
        <family val="2"/>
      </rPr>
      <t>c</t>
    </r>
    <r>
      <rPr>
        <b/>
        <vertAlign val="superscript"/>
        <sz val="8"/>
        <rFont val="Verdana"/>
        <family val="2"/>
      </rPr>
      <t>1</t>
    </r>
    <r>
      <rPr>
        <sz val="8"/>
        <rFont val="Verdana"/>
        <family val="2"/>
      </rPr>
      <t xml:space="preserve"> + </t>
    </r>
    <r>
      <rPr>
        <b/>
        <sz val="8"/>
        <rFont val="Verdana"/>
        <family val="2"/>
      </rPr>
      <t>c</t>
    </r>
    <r>
      <rPr>
        <b/>
        <vertAlign val="superscript"/>
        <sz val="8"/>
        <rFont val="Verdana"/>
        <family val="2"/>
      </rPr>
      <t>2</t>
    </r>
    <r>
      <rPr>
        <b/>
        <sz val="8"/>
        <rFont val="Verdana"/>
        <family val="2"/>
      </rPr>
      <t xml:space="preserve"> </t>
    </r>
    <r>
      <rPr>
        <sz val="8"/>
        <rFont val="Verdana"/>
        <family val="2"/>
      </rPr>
      <t xml:space="preserve">+ </t>
    </r>
    <r>
      <rPr>
        <b/>
        <sz val="8"/>
        <rFont val="Verdana"/>
        <family val="2"/>
      </rPr>
      <t>c</t>
    </r>
    <r>
      <rPr>
        <b/>
        <vertAlign val="superscript"/>
        <sz val="8"/>
        <rFont val="Verdana"/>
        <family val="2"/>
      </rPr>
      <t>3</t>
    </r>
    <r>
      <rPr>
        <sz val="8"/>
        <rFont val="Verdana"/>
        <family val="2"/>
      </rPr>
      <t xml:space="preserve"> + </t>
    </r>
    <r>
      <rPr>
        <b/>
        <sz val="8"/>
        <rFont val="Verdana"/>
        <family val="2"/>
      </rPr>
      <t>c</t>
    </r>
    <r>
      <rPr>
        <b/>
        <vertAlign val="superscript"/>
        <sz val="8"/>
        <rFont val="Verdana"/>
        <family val="2"/>
      </rPr>
      <t>4</t>
    </r>
    <r>
      <rPr>
        <b/>
        <sz val="8"/>
        <rFont val="Verdana"/>
        <family val="2"/>
      </rPr>
      <t xml:space="preserve"> </t>
    </r>
    <r>
      <rPr>
        <sz val="8"/>
        <rFont val="Verdana"/>
        <family val="2"/>
      </rPr>
      <t xml:space="preserve">+ </t>
    </r>
    <r>
      <rPr>
        <b/>
        <sz val="8"/>
        <rFont val="Verdana"/>
        <family val="2"/>
      </rPr>
      <t>c</t>
    </r>
    <r>
      <rPr>
        <b/>
        <vertAlign val="superscript"/>
        <sz val="8"/>
        <rFont val="Verdana"/>
        <family val="2"/>
      </rPr>
      <t>5</t>
    </r>
    <r>
      <rPr>
        <sz val="8"/>
        <rFont val="Verdana"/>
        <family val="2"/>
      </rPr>
      <t xml:space="preserve"> ] x 1.04</t>
    </r>
  </si>
  <si>
    <r>
      <t>Transfer the PV of VOC and CO</t>
    </r>
    <r>
      <rPr>
        <vertAlign val="subscript"/>
        <sz val="8"/>
        <rFont val="Verdana"/>
        <family val="2"/>
      </rPr>
      <t>2</t>
    </r>
    <r>
      <rPr>
        <sz val="8"/>
        <rFont val="Verdana"/>
        <family val="2"/>
      </rPr>
      <t xml:space="preserve"> savings, </t>
    </r>
    <r>
      <rPr>
        <b/>
        <sz val="8"/>
        <rFont val="Verdana"/>
        <family val="2"/>
      </rPr>
      <t>D</t>
    </r>
    <r>
      <rPr>
        <sz val="8"/>
        <rFont val="Verdana"/>
        <family val="2"/>
      </rPr>
      <t xml:space="preserve"> for the preferred option to </t>
    </r>
    <r>
      <rPr>
        <b/>
        <sz val="8"/>
        <rFont val="Verdana"/>
        <family val="2"/>
      </rPr>
      <t>D</t>
    </r>
    <r>
      <rPr>
        <sz val="8"/>
        <rFont val="Verdana"/>
        <family val="2"/>
      </rPr>
      <t xml:space="preserve"> on worksheet 1.</t>
    </r>
  </si>
  <si>
    <t>BCR calculations</t>
  </si>
  <si>
    <t>Option D</t>
  </si>
  <si>
    <t xml:space="preserve">Benefits </t>
  </si>
  <si>
    <t>Travel time cost savings (PV)</t>
  </si>
  <si>
    <r>
      <t xml:space="preserve">Type in the values of </t>
    </r>
    <r>
      <rPr>
        <b/>
        <sz val="8"/>
        <rFont val="Verdana"/>
        <family val="2"/>
      </rPr>
      <t>X</t>
    </r>
    <r>
      <rPr>
        <sz val="8"/>
        <rFont val="Verdana"/>
        <family val="2"/>
      </rPr>
      <t xml:space="preserve">, </t>
    </r>
    <r>
      <rPr>
        <b/>
        <sz val="8"/>
        <rFont val="Verdana"/>
        <family val="2"/>
      </rPr>
      <t>Y</t>
    </r>
    <r>
      <rPr>
        <sz val="8"/>
        <rFont val="Verdana"/>
        <family val="2"/>
      </rPr>
      <t xml:space="preserve">, and </t>
    </r>
    <r>
      <rPr>
        <b/>
        <sz val="8"/>
        <rFont val="Verdana"/>
        <family val="2"/>
      </rPr>
      <t>Z</t>
    </r>
    <r>
      <rPr>
        <sz val="8"/>
        <rFont val="Verdana"/>
        <family val="2"/>
      </rPr>
      <t xml:space="preserve"> from the worksheet 1. 
These should be calculated separately for each option.</t>
    </r>
  </si>
  <si>
    <t>VOC and CO2 savings (PV)</t>
  </si>
  <si>
    <t>Crash cost savings (PV)</t>
  </si>
  <si>
    <t>PV total benefits</t>
  </si>
  <si>
    <t>Capital costs (PV)</t>
  </si>
  <si>
    <t>Maintenance costs (PV)</t>
  </si>
  <si>
    <t>PV total costs (PV)</t>
  </si>
  <si>
    <r>
      <t>BCR</t>
    </r>
    <r>
      <rPr>
        <b/>
        <vertAlign val="subscript"/>
        <sz val="8"/>
        <color indexed="8"/>
        <rFont val="Verdana"/>
        <family val="2"/>
      </rPr>
      <t xml:space="preserve">N </t>
    </r>
  </si>
  <si>
    <r>
      <t>Incremental BCR</t>
    </r>
    <r>
      <rPr>
        <vertAlign val="subscript"/>
        <sz val="8"/>
        <color indexed="8"/>
        <rFont val="Verdana"/>
        <family val="2"/>
      </rPr>
      <t>N</t>
    </r>
    <r>
      <rPr>
        <b/>
        <sz val="8"/>
        <color indexed="8"/>
        <rFont val="Verdana"/>
        <family val="2"/>
      </rPr>
      <t xml:space="preserve">
(7)=(6)</t>
    </r>
    <r>
      <rPr>
        <sz val="8"/>
        <color indexed="8"/>
        <rFont val="Verdana"/>
        <family val="2"/>
      </rPr>
      <t>/</t>
    </r>
    <r>
      <rPr>
        <b/>
        <sz val="8"/>
        <color indexed="8"/>
        <rFont val="Verdana"/>
        <family val="2"/>
      </rPr>
      <t xml:space="preserve"> (5)</t>
    </r>
  </si>
  <si>
    <r>
      <t>MBCM</t>
    </r>
    <r>
      <rPr>
        <sz val="8"/>
        <rFont val="Verdana"/>
        <family val="2"/>
      </rPr>
      <t xml:space="preserve"> - Table 16 for full range of values</t>
    </r>
  </si>
  <si>
    <t>Do minimum SP5-2</t>
  </si>
  <si>
    <t>Option 1 SP5-3(1)</t>
  </si>
  <si>
    <t>Option 2 SP5-3(2)</t>
  </si>
  <si>
    <t>Option 3 SP5-3(3)</t>
  </si>
  <si>
    <t>Option 3 SP5-3(4)</t>
  </si>
  <si>
    <t>no number</t>
  </si>
  <si>
    <t/>
  </si>
  <si>
    <t>SP5-1: 'Evaluation Summary</t>
  </si>
  <si>
    <t>SP5-2: 'Cost of do-minimum</t>
  </si>
  <si>
    <t>SP5-3(1): 'Cost of the option 1</t>
  </si>
  <si>
    <t>SP5-3(2): 'Cost of the option 2</t>
  </si>
  <si>
    <t>SP5-3(3): 'Cost of the option 3</t>
  </si>
  <si>
    <t>SP5-4: 'Travel time cost savings</t>
  </si>
  <si>
    <t>SP5-5: 'Vehicle operating cost savings</t>
  </si>
  <si>
    <t>SP5-6: 'Crash cost savings</t>
  </si>
  <si>
    <t>SP5-7: 'BCR and incremental analysis</t>
  </si>
  <si>
    <t xml:space="preserve">Discount rate </t>
  </si>
  <si>
    <t>Base year</t>
  </si>
  <si>
    <t>Cycle/pedestrian growth rate</t>
  </si>
  <si>
    <t>DF</t>
  </si>
  <si>
    <t>Table A21: Crash trend adjustments factors</t>
  </si>
  <si>
    <t>50 and 60km/h</t>
  </si>
  <si>
    <t>70km/h and above</t>
  </si>
  <si>
    <t>Shadow price of carbon median value</t>
  </si>
  <si>
    <t>Total Monetised Benefits</t>
  </si>
  <si>
    <t>BCR</t>
  </si>
  <si>
    <t>Spreadsheet 14-Apr-2023</t>
  </si>
  <si>
    <t>Effective from 14 April 2023</t>
  </si>
  <si>
    <t>Travel time cost ($/hour July 2021)</t>
  </si>
  <si>
    <t>Periodic costs forecast to maintain the planned condition (business as usual).</t>
  </si>
  <si>
    <t>Forecast annual costs required to maintain the planned condition (business as usual). Operating costs must be distinct from, and in addition to, maintenance costs.</t>
  </si>
  <si>
    <t>Periodic costs required to maintain the existing condition (business as usual).</t>
  </si>
  <si>
    <t>Annual costs required to maintain the existing condition (business as usual).</t>
  </si>
  <si>
    <t>Annual costs required to maintain the existing condition (business as usual). Operating costs must be distinct from, and in addition to, maintenance costs.</t>
  </si>
  <si>
    <t>Annual costs forecast for inspections and maintenance after completion of the project</t>
  </si>
  <si>
    <t>Local road and state highway improvements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</si>
</sst>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6" formatCode="&quot;$&quot;#,##0;[Red]\-&quot;$&quot;#,##0"/>
    <numFmt numFmtId="44" formatCode="_-&quot;$&quot;* #,##0.00_-;\-&quot;$&quot;* #,##0.00_-;_-&quot;$&quot;* &quot;-&quot;??_-;_-@_-"/>
    <numFmt numFmtId="43" formatCode="_-* #,##0.00_-;\-* #,##0.00_-;_-* &quot;-&quot;??_-;_-@_-"/>
    <numFmt numFmtId="164" formatCode="d/mm/yyyy;@"/>
    <numFmt numFmtId="165" formatCode="&quot;$&quot;#,##0;[Red]&quot;$&quot;#,##0"/>
    <numFmt numFmtId="166" formatCode="#,##0.0;[Red]#,##0.0"/>
    <numFmt numFmtId="167" formatCode="0.0"/>
    <numFmt numFmtId="168" formatCode="0.000"/>
    <numFmt numFmtId="169" formatCode="#,##0_ ;\-#,##0\ "/>
    <numFmt numFmtId="170" formatCode="&quot;$&quot;#,##0"/>
    <numFmt numFmtId="171" formatCode="_-* #,##0_-;\-* #,##0_-;_-* &quot;-&quot;??_-;_-@_-"/>
    <numFmt numFmtId="172" formatCode="0.0000"/>
    <numFmt numFmtId="173" formatCode="_-* #,##0.0_-;\-* #,##0.0_-;_-* &quot;-&quot;??_-;_-@_-"/>
    <numFmt numFmtId="174" formatCode="mm\-yyyy"/>
    <numFmt numFmtId="175" formatCode="#,##0.0"/>
    <numFmt numFmtId="176" formatCode="0.0%"/>
  </numFmts>
  <fonts count="113">
    <font>
      <sz val="12"/>
      <color theme="1"/>
      <name val="Calibri"/>
      <family val="2"/>
      <scheme val="minor"/>
    </font>
    <font>
      <sz val="11"/>
      <color theme="1"/>
      <name val="Calibri"/>
      <family val="2"/>
      <scheme val="minor"/>
    </font>
    <font>
      <sz val="11"/>
      <color theme="1"/>
      <name val="Calibri"/>
      <family val="2"/>
      <scheme val="minor"/>
    </font>
    <font>
      <sz val="8"/>
      <name val="Calibri"/>
      <family val="2"/>
    </font>
    <font>
      <sz val="12"/>
      <color indexed="56"/>
      <name val="Whitney Semibold"/>
    </font>
    <font>
      <b/>
      <sz val="12"/>
      <color indexed="56"/>
      <name val="Calibri"/>
      <family val="2"/>
    </font>
    <font>
      <sz val="12"/>
      <color indexed="63"/>
      <name val="Calibri"/>
      <family val="2"/>
    </font>
    <font>
      <sz val="10"/>
      <color indexed="9"/>
      <name val="Calibri"/>
      <family val="2"/>
    </font>
    <font>
      <b/>
      <sz val="12"/>
      <color indexed="9"/>
      <name val="Calibri"/>
      <family val="2"/>
    </font>
    <font>
      <sz val="12"/>
      <color theme="1"/>
      <name val="Whitney Light"/>
    </font>
    <font>
      <sz val="12"/>
      <color theme="1"/>
      <name val="Whitney Book"/>
    </font>
    <font>
      <sz val="12"/>
      <color theme="1" tint="0.34998626667073579"/>
      <name val="Whitney Light"/>
    </font>
    <font>
      <b/>
      <sz val="12"/>
      <color rgb="FF043B61"/>
      <name val="Calibri"/>
      <family val="2"/>
    </font>
    <font>
      <sz val="12"/>
      <color theme="1"/>
      <name val="Calibri"/>
      <family val="2"/>
    </font>
    <font>
      <b/>
      <sz val="12"/>
      <color theme="1"/>
      <name val="Calibri"/>
      <family val="2"/>
    </font>
    <font>
      <sz val="12"/>
      <color theme="1" tint="0.34998626667073579"/>
      <name val="Calibri"/>
      <family val="2"/>
    </font>
    <font>
      <b/>
      <sz val="14"/>
      <color rgb="FF043B61"/>
      <name val="Calibri"/>
      <family val="2"/>
    </font>
    <font>
      <b/>
      <sz val="30"/>
      <color theme="0"/>
      <name val="Calibri"/>
      <family val="2"/>
    </font>
    <font>
      <b/>
      <sz val="28"/>
      <color theme="0"/>
      <name val="Calibri"/>
      <family val="2"/>
    </font>
    <font>
      <sz val="12"/>
      <color rgb="FF043B61"/>
      <name val="Whitney Semibold"/>
    </font>
    <font>
      <sz val="14"/>
      <color rgb="FF043B61"/>
      <name val="Calibri"/>
      <family val="2"/>
    </font>
    <font>
      <b/>
      <sz val="12"/>
      <color theme="1"/>
      <name val="Calibri"/>
      <family val="2"/>
      <scheme val="minor"/>
    </font>
    <font>
      <u/>
      <sz val="12"/>
      <color theme="10"/>
      <name val="Calibri"/>
      <family val="2"/>
      <scheme val="minor"/>
    </font>
    <font>
      <u/>
      <sz val="12"/>
      <color theme="11"/>
      <name val="Calibri"/>
      <family val="2"/>
      <scheme val="minor"/>
    </font>
    <font>
      <sz val="12"/>
      <color rgb="FF80A30A"/>
      <name val="Whitney Semibold"/>
    </font>
    <font>
      <b/>
      <sz val="12"/>
      <color indexed="50"/>
      <name val="Calibri"/>
      <family val="2"/>
    </font>
    <font>
      <sz val="12"/>
      <color indexed="50"/>
      <name val="Whitney Semibold"/>
    </font>
    <font>
      <i/>
      <sz val="12"/>
      <color indexed="63"/>
      <name val="Calibri"/>
      <family val="2"/>
    </font>
    <font>
      <sz val="12"/>
      <color theme="1" tint="0.249977111117893"/>
      <name val="Calibri"/>
      <family val="2"/>
    </font>
    <font>
      <b/>
      <sz val="12"/>
      <color indexed="52"/>
      <name val="Calibri"/>
      <family val="2"/>
    </font>
    <font>
      <sz val="12"/>
      <color indexed="53"/>
      <name val="Whitney Semibold"/>
    </font>
    <font>
      <b/>
      <sz val="12"/>
      <color indexed="53"/>
      <name val="Calibri"/>
      <family val="2"/>
    </font>
    <font>
      <b/>
      <sz val="12"/>
      <color indexed="17"/>
      <name val="Calibri"/>
      <family val="2"/>
    </font>
    <font>
      <i/>
      <sz val="12"/>
      <color indexed="50"/>
      <name val="Calibri"/>
      <family val="2"/>
    </font>
    <font>
      <b/>
      <sz val="12"/>
      <color indexed="57"/>
      <name val="Calibri"/>
      <family val="2"/>
    </font>
    <font>
      <i/>
      <sz val="12"/>
      <color indexed="57"/>
      <name val="Calibri"/>
      <family val="2"/>
    </font>
    <font>
      <sz val="12"/>
      <color rgb="FF80A30A"/>
      <name val="Whitney Semibold"/>
      <family val="2"/>
    </font>
    <font>
      <sz val="11"/>
      <color theme="0"/>
      <name val="Calibri"/>
      <family val="2"/>
    </font>
    <font>
      <sz val="12"/>
      <color theme="1"/>
      <name val="Calibri"/>
      <family val="2"/>
      <scheme val="minor"/>
    </font>
    <font>
      <sz val="12"/>
      <color rgb="FF80A30A"/>
      <name val="Calibri"/>
      <family val="2"/>
    </font>
    <font>
      <sz val="12"/>
      <color indexed="9"/>
      <name val="Calibri"/>
      <family val="2"/>
    </font>
    <font>
      <sz val="10"/>
      <color theme="0"/>
      <name val="Calibri"/>
      <family val="2"/>
    </font>
    <font>
      <sz val="12"/>
      <color indexed="57"/>
      <name val="Calibri"/>
      <family val="2"/>
    </font>
    <font>
      <sz val="10"/>
      <color theme="1"/>
      <name val="Lucida Sans"/>
      <family val="2"/>
    </font>
    <font>
      <b/>
      <sz val="11"/>
      <color theme="1"/>
      <name val="Calibri"/>
      <family val="2"/>
      <scheme val="minor"/>
    </font>
    <font>
      <i/>
      <sz val="12"/>
      <name val="Calibri"/>
      <family val="2"/>
    </font>
    <font>
      <sz val="10"/>
      <name val="Arial"/>
      <family val="2"/>
    </font>
    <font>
      <sz val="8"/>
      <name val="Lucida Sans"/>
      <family val="2"/>
    </font>
    <font>
      <sz val="9"/>
      <name val="Lucida Sans"/>
      <family val="2"/>
    </font>
    <font>
      <sz val="9"/>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i/>
      <sz val="8"/>
      <color theme="1"/>
      <name val="Calibri"/>
      <family val="2"/>
      <scheme val="minor"/>
    </font>
    <font>
      <i/>
      <sz val="11"/>
      <color theme="1"/>
      <name val="Calibri"/>
      <family val="2"/>
      <scheme val="minor"/>
    </font>
    <font>
      <i/>
      <sz val="9"/>
      <color theme="1"/>
      <name val="Calibri"/>
      <family val="2"/>
      <scheme val="minor"/>
    </font>
    <font>
      <sz val="6"/>
      <name val="Arial"/>
      <family val="2"/>
    </font>
    <font>
      <b/>
      <sz val="9"/>
      <name val="Lucida Sans"/>
      <family val="2"/>
    </font>
    <font>
      <sz val="10"/>
      <name val="Verdana"/>
      <family val="2"/>
    </font>
    <font>
      <u/>
      <sz val="10"/>
      <color indexed="12"/>
      <name val="Arial"/>
      <family val="2"/>
    </font>
    <font>
      <b/>
      <sz val="10"/>
      <name val="Verdana"/>
      <family val="2"/>
    </font>
    <font>
      <b/>
      <i/>
      <sz val="9"/>
      <name val="Verdana"/>
      <family val="2"/>
    </font>
    <font>
      <b/>
      <u/>
      <sz val="10"/>
      <name val="Verdana"/>
      <family val="2"/>
    </font>
    <font>
      <sz val="8"/>
      <name val="Verdana"/>
      <family val="2"/>
    </font>
    <font>
      <b/>
      <i/>
      <sz val="10"/>
      <name val="Verdana"/>
      <family val="2"/>
    </font>
    <font>
      <i/>
      <sz val="8"/>
      <name val="Verdana"/>
      <family val="2"/>
    </font>
    <font>
      <i/>
      <sz val="10"/>
      <name val="Verdana"/>
      <family val="2"/>
    </font>
    <font>
      <sz val="8"/>
      <color theme="3"/>
      <name val="Verdana"/>
      <family val="2"/>
    </font>
    <font>
      <sz val="10"/>
      <color indexed="8"/>
      <name val="Arial"/>
      <family val="2"/>
    </font>
    <font>
      <sz val="10"/>
      <color theme="3"/>
      <name val="Verdana"/>
      <family val="2"/>
    </font>
    <font>
      <b/>
      <u/>
      <sz val="10"/>
      <color theme="3"/>
      <name val="Verdana"/>
      <family val="2"/>
    </font>
    <font>
      <b/>
      <sz val="12"/>
      <name val="Verdana"/>
      <family val="2"/>
    </font>
    <font>
      <sz val="9"/>
      <name val="Verdana"/>
      <family val="2"/>
    </font>
    <font>
      <b/>
      <sz val="8"/>
      <name val="Verdana"/>
      <family val="2"/>
    </font>
    <font>
      <vertAlign val="superscript"/>
      <sz val="8"/>
      <name val="Verdana"/>
      <family val="2"/>
    </font>
    <font>
      <vertAlign val="subscript"/>
      <sz val="8"/>
      <name val="Verdana"/>
      <family val="2"/>
    </font>
    <font>
      <u/>
      <sz val="8"/>
      <color indexed="12"/>
      <name val="Verdana"/>
      <family val="2"/>
    </font>
    <font>
      <sz val="6"/>
      <name val="Verdana"/>
      <family val="2"/>
    </font>
    <font>
      <sz val="8"/>
      <color indexed="81"/>
      <name val="Verdana"/>
      <family val="2"/>
    </font>
    <font>
      <b/>
      <sz val="8"/>
      <color indexed="81"/>
      <name val="Verdana"/>
      <family val="2"/>
    </font>
    <font>
      <b/>
      <sz val="8"/>
      <color indexed="9"/>
      <name val="Verdana"/>
      <family val="2"/>
    </font>
    <font>
      <sz val="8"/>
      <color indexed="9"/>
      <name val="Verdana"/>
      <family val="2"/>
    </font>
    <font>
      <sz val="8"/>
      <color indexed="81"/>
      <name val="Tahoma"/>
      <family val="2"/>
    </font>
    <font>
      <b/>
      <sz val="8"/>
      <color indexed="8"/>
      <name val="Verdana"/>
      <family val="2"/>
    </font>
    <font>
      <sz val="8"/>
      <color indexed="8"/>
      <name val="Verdana"/>
      <family val="2"/>
    </font>
    <font>
      <vertAlign val="subscript"/>
      <sz val="8"/>
      <color indexed="8"/>
      <name val="Verdana"/>
      <family val="2"/>
    </font>
    <font>
      <sz val="10"/>
      <name val="Arial"/>
      <family val="2"/>
    </font>
    <font>
      <b/>
      <sz val="9"/>
      <name val="Verdana"/>
      <family val="2"/>
    </font>
    <font>
      <sz val="16"/>
      <name val="Verdana"/>
      <family val="2"/>
    </font>
    <font>
      <sz val="12"/>
      <name val="Palatino"/>
    </font>
    <font>
      <b/>
      <sz val="12"/>
      <color theme="1" tint="0.249977111117893"/>
      <name val="Calibri"/>
      <family val="2"/>
    </font>
    <font>
      <b/>
      <sz val="12"/>
      <color theme="1" tint="0.34998626667073579"/>
      <name val="Calibri"/>
      <family val="2"/>
    </font>
    <font>
      <sz val="8"/>
      <color theme="1"/>
      <name val="Calibri"/>
      <family val="2"/>
    </font>
    <font>
      <b/>
      <sz val="8"/>
      <color theme="1"/>
      <name val="Calibri"/>
      <family val="2"/>
    </font>
    <font>
      <u/>
      <sz val="10"/>
      <color theme="10"/>
      <name val="Arial"/>
      <family val="2"/>
    </font>
    <font>
      <b/>
      <sz val="11"/>
      <color theme="1"/>
      <name val="Arial"/>
      <family val="2"/>
    </font>
    <font>
      <sz val="11"/>
      <color theme="1"/>
      <name val="Arial"/>
      <family val="2"/>
    </font>
    <font>
      <sz val="11"/>
      <color rgb="FFFFFFFF"/>
      <name val="Arial"/>
      <family val="2"/>
    </font>
    <font>
      <sz val="12"/>
      <color rgb="FFFF0000"/>
      <name val="Calibri"/>
      <family val="2"/>
      <scheme val="minor"/>
    </font>
    <font>
      <b/>
      <sz val="15"/>
      <color theme="3"/>
      <name val="Calibri"/>
      <family val="2"/>
      <scheme val="minor"/>
    </font>
    <font>
      <b/>
      <sz val="11"/>
      <name val="Verdana"/>
      <family val="2"/>
    </font>
    <font>
      <vertAlign val="subscript"/>
      <sz val="8"/>
      <color indexed="81"/>
      <name val="Verdana"/>
      <family val="2"/>
    </font>
    <font>
      <b/>
      <vertAlign val="superscript"/>
      <sz val="8"/>
      <name val="Verdana"/>
      <family val="2"/>
    </font>
    <font>
      <sz val="10"/>
      <name val="Arial"/>
      <family val="2"/>
    </font>
    <font>
      <sz val="10"/>
      <color indexed="12"/>
      <name val="Arial"/>
      <family val="2"/>
    </font>
    <font>
      <sz val="10"/>
      <name val="Whitney Condensed Book"/>
      <family val="3"/>
    </font>
    <font>
      <b/>
      <sz val="7"/>
      <name val="Verdana"/>
      <family val="2"/>
    </font>
    <font>
      <sz val="7"/>
      <name val="Verdana"/>
      <family val="2"/>
    </font>
    <font>
      <b/>
      <vertAlign val="superscript"/>
      <sz val="8"/>
      <color indexed="81"/>
      <name val="Verdana"/>
      <family val="2"/>
    </font>
    <font>
      <b/>
      <sz val="9"/>
      <color indexed="81"/>
      <name val="Tahoma"/>
      <family val="2"/>
    </font>
    <font>
      <sz val="9"/>
      <color indexed="81"/>
      <name val="Tahoma"/>
      <family val="2"/>
    </font>
    <font>
      <b/>
      <sz val="8"/>
      <color indexed="63"/>
      <name val="Verdana"/>
      <family val="2"/>
    </font>
    <font>
      <b/>
      <vertAlign val="subscript"/>
      <sz val="8"/>
      <color indexed="8"/>
      <name val="Verdana"/>
      <family val="2"/>
    </font>
  </fonts>
  <fills count="26">
    <fill>
      <patternFill patternType="none"/>
    </fill>
    <fill>
      <patternFill patternType="gray125"/>
    </fill>
    <fill>
      <patternFill patternType="solid">
        <fgColor rgb="FF043B61"/>
        <bgColor indexed="6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indexed="22"/>
        <bgColor indexed="64"/>
      </patternFill>
    </fill>
    <fill>
      <patternFill patternType="solid">
        <fgColor theme="9" tint="0.79998168889431442"/>
        <bgColor indexed="64"/>
      </patternFill>
    </fill>
    <fill>
      <patternFill patternType="solid">
        <fgColor rgb="FF92D050"/>
        <bgColor indexed="64"/>
      </patternFill>
    </fill>
    <fill>
      <patternFill patternType="solid">
        <fgColor indexed="9"/>
        <bgColor indexed="64"/>
      </patternFill>
    </fill>
    <fill>
      <patternFill patternType="solid">
        <fgColor indexed="26"/>
        <bgColor indexed="64"/>
      </patternFill>
    </fill>
    <fill>
      <patternFill patternType="solid">
        <fgColor theme="7" tint="0.59999389629810485"/>
        <bgColor indexed="64"/>
      </patternFill>
    </fill>
    <fill>
      <patternFill patternType="solid">
        <fgColor theme="9" tint="-0.249977111117893"/>
        <bgColor indexed="64"/>
      </patternFill>
    </fill>
    <fill>
      <patternFill patternType="gray125">
        <bgColor indexed="22"/>
      </patternFill>
    </fill>
    <fill>
      <patternFill patternType="solid">
        <fgColor indexed="14"/>
        <bgColor indexed="64"/>
      </patternFill>
    </fill>
    <fill>
      <patternFill patternType="solid">
        <fgColor indexed="53"/>
        <bgColor indexed="64"/>
      </patternFill>
    </fill>
    <fill>
      <patternFill patternType="solid">
        <fgColor rgb="FFFF00FF"/>
        <bgColor indexed="64"/>
      </patternFill>
    </fill>
    <fill>
      <patternFill patternType="solid">
        <fgColor rgb="FFFFFFCC"/>
        <bgColor indexed="64"/>
      </patternFill>
    </fill>
    <fill>
      <patternFill patternType="solid">
        <fgColor rgb="FF2575AE"/>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1" tint="0.499984740745262"/>
        <bgColor indexed="64"/>
      </patternFill>
    </fill>
    <fill>
      <patternFill patternType="solid">
        <fgColor theme="3" tint="0.79998168889431442"/>
        <bgColor indexed="64"/>
      </patternFill>
    </fill>
  </fills>
  <borders count="115">
    <border>
      <left/>
      <right/>
      <top/>
      <bottom/>
      <diagonal/>
    </border>
    <border>
      <left style="thin">
        <color theme="1" tint="0.249977111117893"/>
      </left>
      <right/>
      <top/>
      <bottom/>
      <diagonal/>
    </border>
    <border>
      <left/>
      <right style="thin">
        <color theme="1" tint="0.249977111117893"/>
      </right>
      <top/>
      <bottom/>
      <diagonal/>
    </border>
    <border>
      <left style="thin">
        <color theme="1" tint="0.249977111117893"/>
      </left>
      <right/>
      <top/>
      <bottom style="thin">
        <color theme="1" tint="0.249977111117893"/>
      </bottom>
      <diagonal/>
    </border>
    <border>
      <left/>
      <right style="thin">
        <color theme="1" tint="0.249977111117893"/>
      </right>
      <top/>
      <bottom style="thin">
        <color theme="1" tint="0.249977111117893"/>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thin">
        <color theme="1" tint="0.249977111117893"/>
      </left>
      <right/>
      <top style="thin">
        <color theme="1" tint="0.249977111117893"/>
      </top>
      <bottom style="thin">
        <color theme="1" tint="0.249977111117893"/>
      </bottom>
      <diagonal/>
    </border>
    <border>
      <left/>
      <right style="thin">
        <color theme="1" tint="0.249977111117893"/>
      </right>
      <top style="thin">
        <color theme="1" tint="0.249977111117893"/>
      </top>
      <bottom style="thin">
        <color theme="1" tint="0.249977111117893"/>
      </bottom>
      <diagonal/>
    </border>
    <border>
      <left/>
      <right/>
      <top/>
      <bottom style="thin">
        <color theme="1" tint="0.249977111117893"/>
      </bottom>
      <diagonal/>
    </border>
    <border>
      <left/>
      <right/>
      <top style="thin">
        <color theme="1" tint="0.249977111117893"/>
      </top>
      <bottom/>
      <diagonal/>
    </border>
    <border>
      <left/>
      <right/>
      <top style="thin">
        <color theme="1" tint="0.249977111117893"/>
      </top>
      <bottom style="thin">
        <color theme="1" tint="0.249977111117893"/>
      </bottom>
      <diagonal/>
    </border>
    <border>
      <left style="thin">
        <color theme="1" tint="0.249977111117893"/>
      </left>
      <right/>
      <top style="thin">
        <color theme="1" tint="0.249977111117893"/>
      </top>
      <bottom/>
      <diagonal/>
    </border>
    <border>
      <left/>
      <right style="thin">
        <color theme="1" tint="0.249977111117893"/>
      </right>
      <top style="thin">
        <color theme="1" tint="0.249977111117893"/>
      </top>
      <bottom/>
      <diagonal/>
    </border>
    <border>
      <left style="thin">
        <color theme="1" tint="0.249977111117893"/>
      </left>
      <right style="thin">
        <color theme="1" tint="0.249977111117893"/>
      </right>
      <top style="thin">
        <color theme="1" tint="0.249977111117893"/>
      </top>
      <bottom/>
      <diagonal/>
    </border>
    <border>
      <left style="thin">
        <color theme="1" tint="0.249977111117893"/>
      </left>
      <right style="thin">
        <color theme="1" tint="0.249977111117893"/>
      </right>
      <top/>
      <bottom style="thin">
        <color theme="1" tint="0.249977111117893"/>
      </bottom>
      <diagonal/>
    </border>
    <border>
      <left/>
      <right/>
      <top style="thin">
        <color theme="0"/>
      </top>
      <bottom style="thin">
        <color theme="0"/>
      </bottom>
      <diagonal/>
    </border>
    <border>
      <left/>
      <right/>
      <top style="thin">
        <color theme="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medium">
        <color indexed="64"/>
      </right>
      <top/>
      <bottom/>
      <diagonal/>
    </border>
    <border>
      <left style="thin">
        <color theme="1" tint="0.249977111117893"/>
      </left>
      <right style="medium">
        <color indexed="64"/>
      </right>
      <top style="thin">
        <color theme="1" tint="0.249977111117893"/>
      </top>
      <bottom style="thin">
        <color theme="1" tint="0.249977111117893"/>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theme="0" tint="-4.9989318521683403E-2"/>
      </left>
      <right style="thick">
        <color theme="0" tint="-4.9989318521683403E-2"/>
      </right>
      <top style="thick">
        <color theme="0" tint="-4.9989318521683403E-2"/>
      </top>
      <bottom/>
      <diagonal/>
    </border>
    <border>
      <left/>
      <right style="thick">
        <color theme="0" tint="-4.9989318521683403E-2"/>
      </right>
      <top style="thick">
        <color theme="0" tint="-4.9989318521683403E-2"/>
      </top>
      <bottom style="thick">
        <color theme="0" tint="-4.9989318521683403E-2"/>
      </bottom>
      <diagonal/>
    </border>
    <border>
      <left style="thick">
        <color theme="0" tint="-4.9989318521683403E-2"/>
      </left>
      <right/>
      <top style="thick">
        <color theme="0" tint="-4.9989318521683403E-2"/>
      </top>
      <bottom style="thick">
        <color theme="0" tint="-4.9989318521683403E-2"/>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ck">
        <color theme="0" tint="-4.9989318521683403E-2"/>
      </left>
      <right style="thick">
        <color theme="0" tint="-4.9989318521683403E-2"/>
      </right>
      <top style="thick">
        <color theme="0" tint="-4.9989318521683403E-2"/>
      </top>
      <bottom style="thick">
        <color theme="0" tint="-4.9989318521683403E-2"/>
      </bottom>
      <diagonal/>
    </border>
    <border>
      <left style="medium">
        <color theme="0" tint="-4.9989318521683403E-2"/>
      </left>
      <right style="medium">
        <color theme="0" tint="-4.9989318521683403E-2"/>
      </right>
      <top style="medium">
        <color theme="0" tint="-4.9989318521683403E-2"/>
      </top>
      <bottom style="medium">
        <color theme="0" tint="-4.9989318521683403E-2"/>
      </bottom>
      <diagonal/>
    </border>
    <border>
      <left/>
      <right style="medium">
        <color theme="0" tint="-4.9989318521683403E-2"/>
      </right>
      <top style="medium">
        <color theme="0" tint="-4.9989318521683403E-2"/>
      </top>
      <bottom style="medium">
        <color theme="0" tint="-4.9989318521683403E-2"/>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medium">
        <color theme="0" tint="-4.9989318521683403E-2"/>
      </top>
      <bottom style="medium">
        <color theme="0" tint="-4.9989318521683403E-2"/>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bottom style="medium">
        <color indexed="64"/>
      </bottom>
      <diagonal/>
    </border>
    <border>
      <left style="thin">
        <color indexed="9"/>
      </left>
      <right style="thin">
        <color indexed="9"/>
      </right>
      <top style="thin">
        <color indexed="9"/>
      </top>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style="thin">
        <color indexed="9"/>
      </left>
      <right/>
      <top/>
      <bottom/>
      <diagonal/>
    </border>
    <border>
      <left style="thin">
        <color indexed="9"/>
      </left>
      <right style="thin">
        <color indexed="9"/>
      </right>
      <top/>
      <bottom/>
      <diagonal/>
    </border>
    <border>
      <left/>
      <right style="thin">
        <color indexed="9"/>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bottom style="medium">
        <color rgb="FFFFFFFF"/>
      </bottom>
      <diagonal/>
    </border>
    <border>
      <left/>
      <right/>
      <top/>
      <bottom style="medium">
        <color rgb="FF2575AE"/>
      </bottom>
      <diagonal/>
    </border>
    <border>
      <left/>
      <right/>
      <top/>
      <bottom style="thick">
        <color theme="4"/>
      </bottom>
      <diagonal/>
    </border>
    <border>
      <left/>
      <right/>
      <top style="thick">
        <color theme="0"/>
      </top>
      <bottom/>
      <diagonal/>
    </border>
    <border>
      <left style="thick">
        <color theme="0" tint="-4.9989318521683403E-2"/>
      </left>
      <right style="thick">
        <color theme="0" tint="-4.9989318521683403E-2"/>
      </right>
      <top/>
      <bottom style="thick">
        <color theme="0" tint="-4.9989318521683403E-2"/>
      </bottom>
      <diagonal/>
    </border>
    <border>
      <left style="medium">
        <color theme="0" tint="-4.9989318521683403E-2"/>
      </left>
      <right style="medium">
        <color theme="0" tint="-4.9989318521683403E-2"/>
      </right>
      <top style="medium">
        <color theme="0" tint="-4.9989318521683403E-2"/>
      </top>
      <bottom/>
      <diagonal/>
    </border>
    <border>
      <left style="medium">
        <color theme="0" tint="-4.9989318521683403E-2"/>
      </left>
      <right/>
      <top style="medium">
        <color theme="0" tint="-4.9989318521683403E-2"/>
      </top>
      <bottom style="medium">
        <color theme="0" tint="-4.9989318521683403E-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bottom/>
      <diagonal/>
    </border>
    <border>
      <left/>
      <right/>
      <top style="medium">
        <color rgb="FF2575AE"/>
      </top>
      <bottom style="medium">
        <color rgb="FFFFFFFF"/>
      </bottom>
      <diagonal/>
    </border>
    <border>
      <left/>
      <right/>
      <top style="medium">
        <color rgb="FF2575AE"/>
      </top>
      <bottom/>
      <diagonal/>
    </border>
    <border>
      <left style="medium">
        <color rgb="FFFFFFFF"/>
      </left>
      <right/>
      <top style="medium">
        <color rgb="FF2575AE"/>
      </top>
      <bottom/>
      <diagonal/>
    </border>
    <border>
      <left style="medium">
        <color rgb="FFFFFFFF"/>
      </left>
      <right/>
      <top/>
      <bottom style="medium">
        <color rgb="FFFFFFFF"/>
      </bottom>
      <diagonal/>
    </border>
    <border>
      <left style="medium">
        <color rgb="FFFFFFFF"/>
      </left>
      <right/>
      <top/>
      <bottom style="medium">
        <color rgb="FF2575AE"/>
      </bottom>
      <diagonal/>
    </border>
    <border>
      <left/>
      <right/>
      <top/>
      <bottom style="thin">
        <color indexed="9"/>
      </bottom>
      <diagonal/>
    </border>
    <border>
      <left/>
      <right/>
      <top style="thin">
        <color indexed="9"/>
      </top>
      <bottom/>
      <diagonal/>
    </border>
    <border>
      <left style="medium">
        <color theme="0" tint="-4.9989318521683403E-2"/>
      </left>
      <right style="medium">
        <color theme="0" tint="-4.9989318521683403E-2"/>
      </right>
      <top style="medium">
        <color theme="0" tint="-4.9989318521683403E-2"/>
      </top>
      <bottom style="thin">
        <color indexed="64"/>
      </bottom>
      <diagonal/>
    </border>
    <border>
      <left style="medium">
        <color indexed="64"/>
      </left>
      <right style="medium">
        <color theme="0" tint="-4.9989318521683403E-2"/>
      </right>
      <top style="medium">
        <color indexed="64"/>
      </top>
      <bottom style="medium">
        <color theme="0" tint="-4.9989318521683403E-2"/>
      </bottom>
      <diagonal/>
    </border>
    <border>
      <left style="medium">
        <color theme="0" tint="-4.9989318521683403E-2"/>
      </left>
      <right style="medium">
        <color indexed="64"/>
      </right>
      <top style="medium">
        <color indexed="64"/>
      </top>
      <bottom style="medium">
        <color theme="0" tint="-4.9989318521683403E-2"/>
      </bottom>
      <diagonal/>
    </border>
    <border>
      <left style="medium">
        <color theme="0" tint="-4.9989318521683403E-2"/>
      </left>
      <right style="medium">
        <color theme="0" tint="-4.9989318521683403E-2"/>
      </right>
      <top/>
      <bottom style="medium">
        <color theme="0" tint="-4.9989318521683403E-2"/>
      </bottom>
      <diagonal/>
    </border>
    <border>
      <left style="medium">
        <color indexed="64"/>
      </left>
      <right style="medium">
        <color theme="0" tint="-4.9989318521683403E-2"/>
      </right>
      <top style="medium">
        <color theme="0" tint="-4.9989318521683403E-2"/>
      </top>
      <bottom style="medium">
        <color indexed="64"/>
      </bottom>
      <diagonal/>
    </border>
    <border>
      <left style="medium">
        <color theme="0" tint="-4.9989318521683403E-2"/>
      </left>
      <right style="medium">
        <color indexed="64"/>
      </right>
      <top style="medium">
        <color theme="0" tint="-4.9989318521683403E-2"/>
      </top>
      <bottom style="medium">
        <color indexed="64"/>
      </bottom>
      <diagonal/>
    </border>
    <border>
      <left/>
      <right style="thin">
        <color indexed="9"/>
      </right>
      <top/>
      <bottom style="thin">
        <color indexed="9"/>
      </bottom>
      <diagonal/>
    </border>
    <border>
      <left style="thin">
        <color indexed="9"/>
      </left>
      <right/>
      <top/>
      <bottom style="thin">
        <color indexed="9"/>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style="thin">
        <color indexed="9"/>
      </left>
      <right/>
      <top style="thin">
        <color indexed="9"/>
      </top>
      <bottom/>
      <diagonal/>
    </border>
    <border>
      <left/>
      <right/>
      <top/>
      <bottom style="thin">
        <color theme="0"/>
      </bottom>
      <diagonal/>
    </border>
    <border>
      <left/>
      <right style="medium">
        <color theme="0" tint="-4.9989318521683403E-2"/>
      </right>
      <top style="medium">
        <color theme="0" tint="-4.9989318521683403E-2"/>
      </top>
      <bottom/>
      <diagonal/>
    </border>
    <border>
      <left style="medium">
        <color theme="0" tint="-4.9989318521683403E-2"/>
      </left>
      <right/>
      <top style="medium">
        <color theme="0" tint="-4.9989318521683403E-2"/>
      </top>
      <bottom/>
      <diagonal/>
    </border>
    <border>
      <left/>
      <right style="thin">
        <color theme="0" tint="-0.249977111117893"/>
      </right>
      <top style="thin">
        <color theme="0" tint="-0.249977111117893"/>
      </top>
      <bottom style="thin">
        <color theme="0" tint="-0.249977111117893"/>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indexed="64"/>
      </left>
      <right/>
      <top style="medium">
        <color indexed="64"/>
      </top>
      <bottom style="thin">
        <color theme="1" tint="0.249977111117893"/>
      </bottom>
      <diagonal/>
    </border>
    <border>
      <left/>
      <right style="thin">
        <color theme="1" tint="0.249977111117893"/>
      </right>
      <top style="medium">
        <color indexed="64"/>
      </top>
      <bottom style="thin">
        <color theme="1" tint="0.249977111117893"/>
      </bottom>
      <diagonal/>
    </border>
    <border>
      <left style="thin">
        <color theme="1" tint="0.249977111117893"/>
      </left>
      <right/>
      <top style="medium">
        <color indexed="64"/>
      </top>
      <bottom style="thin">
        <color theme="1" tint="0.249977111117893"/>
      </bottom>
      <diagonal/>
    </border>
    <border>
      <left/>
      <right/>
      <top style="medium">
        <color indexed="64"/>
      </top>
      <bottom style="thin">
        <color theme="1" tint="0.249977111117893"/>
      </bottom>
      <diagonal/>
    </border>
    <border>
      <left style="thin">
        <color theme="1" tint="0.249977111117893"/>
      </left>
      <right style="medium">
        <color indexed="64"/>
      </right>
      <top style="medium">
        <color indexed="64"/>
      </top>
      <bottom style="thin">
        <color theme="1" tint="0.249977111117893"/>
      </bottom>
      <diagonal/>
    </border>
    <border>
      <left style="medium">
        <color indexed="64"/>
      </left>
      <right/>
      <top style="thin">
        <color theme="1" tint="0.249977111117893"/>
      </top>
      <bottom/>
      <diagonal/>
    </border>
    <border>
      <left/>
      <right style="medium">
        <color indexed="64"/>
      </right>
      <top style="thin">
        <color theme="1" tint="0.249977111117893"/>
      </top>
      <bottom/>
      <diagonal/>
    </border>
    <border>
      <left style="medium">
        <color indexed="64"/>
      </left>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theme="1" tint="0.249977111117893"/>
      </bottom>
      <diagonal/>
    </border>
    <border>
      <left/>
      <right style="medium">
        <color indexed="64"/>
      </right>
      <top/>
      <bottom style="thin">
        <color theme="1" tint="0.249977111117893"/>
      </bottom>
      <diagonal/>
    </border>
    <border>
      <left/>
      <right style="medium">
        <color indexed="64"/>
      </right>
      <top style="thin">
        <color theme="1" tint="0.249977111117893"/>
      </top>
      <bottom style="thin">
        <color theme="1" tint="0.249977111117893"/>
      </bottom>
      <diagonal/>
    </border>
    <border>
      <left style="medium">
        <color indexed="64"/>
      </left>
      <right style="thin">
        <color theme="1" tint="0.249977111117893"/>
      </right>
      <top style="thin">
        <color theme="1" tint="0.249977111117893"/>
      </top>
      <bottom style="thin">
        <color theme="1" tint="0.249977111117893"/>
      </bottom>
      <diagonal/>
    </border>
    <border>
      <left style="medium">
        <color indexed="64"/>
      </left>
      <right/>
      <top style="thin">
        <color theme="1" tint="0.249977111117893"/>
      </top>
      <bottom style="thin">
        <color theme="1" tint="0.249977111117893"/>
      </bottom>
      <diagonal/>
    </border>
    <border>
      <left style="medium">
        <color indexed="64"/>
      </left>
      <right style="thin">
        <color theme="1" tint="0.249977111117893"/>
      </right>
      <top style="thin">
        <color theme="1" tint="0.249977111117893"/>
      </top>
      <bottom style="medium">
        <color indexed="64"/>
      </bottom>
      <diagonal/>
    </border>
    <border>
      <left style="thin">
        <color theme="1" tint="0.249977111117893"/>
      </left>
      <right style="thin">
        <color theme="1" tint="0.249977111117893"/>
      </right>
      <top style="thin">
        <color theme="1" tint="0.249977111117893"/>
      </top>
      <bottom style="medium">
        <color indexed="64"/>
      </bottom>
      <diagonal/>
    </border>
    <border>
      <left style="thin">
        <color theme="1" tint="0.249977111117893"/>
      </left>
      <right style="medium">
        <color indexed="64"/>
      </right>
      <top style="thin">
        <color theme="1" tint="0.249977111117893"/>
      </top>
      <bottom style="medium">
        <color indexed="64"/>
      </bottom>
      <diagonal/>
    </border>
    <border>
      <left style="thin">
        <color theme="1" tint="0.249977111117893"/>
      </left>
      <right style="medium">
        <color indexed="64"/>
      </right>
      <top/>
      <bottom style="thin">
        <color theme="1" tint="0.249977111117893"/>
      </bottom>
      <diagonal/>
    </border>
    <border>
      <left style="thin">
        <color theme="1" tint="0.249977111117893"/>
      </left>
      <right style="medium">
        <color indexed="64"/>
      </right>
      <top style="thin">
        <color theme="1" tint="0.249977111117893"/>
      </top>
      <bottom/>
      <diagonal/>
    </border>
  </borders>
  <cellStyleXfs count="101">
    <xf numFmtId="0" fontId="0" fillId="0" borderId="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43" fillId="0" borderId="0"/>
    <xf numFmtId="43" fontId="38" fillId="0" borderId="0" applyFont="0" applyFill="0" applyBorder="0" applyAlignment="0" applyProtection="0"/>
    <xf numFmtId="9" fontId="38" fillId="0" borderId="0" applyFont="0" applyFill="0" applyBorder="0" applyAlignment="0" applyProtection="0"/>
    <xf numFmtId="0" fontId="46" fillId="0" borderId="0"/>
    <xf numFmtId="0" fontId="38" fillId="0" borderId="0"/>
    <xf numFmtId="44" fontId="46" fillId="0" borderId="0" applyFont="0" applyFill="0" applyBorder="0" applyAlignment="0" applyProtection="0"/>
    <xf numFmtId="0" fontId="47" fillId="0" borderId="0">
      <alignment vertical="top"/>
    </xf>
    <xf numFmtId="43" fontId="46" fillId="0" borderId="0" applyFont="0" applyFill="0" applyBorder="0" applyAlignment="0" applyProtection="0"/>
    <xf numFmtId="9" fontId="46" fillId="0" borderId="0" applyFont="0" applyFill="0" applyBorder="0" applyAlignment="0" applyProtection="0"/>
    <xf numFmtId="0" fontId="59" fillId="0" borderId="0" applyNumberFormat="0" applyFill="0" applyBorder="0" applyAlignment="0" applyProtection="0">
      <alignment vertical="top"/>
      <protection locked="0"/>
    </xf>
    <xf numFmtId="0" fontId="63" fillId="11" borderId="45">
      <alignment vertical="center"/>
    </xf>
    <xf numFmtId="0" fontId="86" fillId="0" borderId="0"/>
    <xf numFmtId="0" fontId="2" fillId="0" borderId="0"/>
    <xf numFmtId="0" fontId="46" fillId="0" borderId="0"/>
    <xf numFmtId="0" fontId="94" fillId="0" borderId="0" applyNumberFormat="0" applyFill="0" applyBorder="0" applyAlignment="0" applyProtection="0"/>
    <xf numFmtId="44" fontId="38" fillId="0" borderId="0" applyFont="0" applyFill="0" applyBorder="0" applyAlignment="0" applyProtection="0"/>
    <xf numFmtId="0" fontId="99" fillId="0" borderId="62" applyNumberFormat="0" applyFill="0" applyAlignment="0" applyProtection="0"/>
    <xf numFmtId="0" fontId="1" fillId="0" borderId="0"/>
    <xf numFmtId="0" fontId="103" fillId="0" borderId="0"/>
    <xf numFmtId="0" fontId="22" fillId="0" borderId="0" applyNumberFormat="0" applyFill="0" applyBorder="0" applyAlignment="0" applyProtection="0"/>
  </cellStyleXfs>
  <cellXfs count="624">
    <xf numFmtId="0" fontId="0" fillId="0" borderId="0" xfId="0"/>
    <xf numFmtId="0" fontId="9" fillId="0" borderId="0" xfId="0" applyFont="1"/>
    <xf numFmtId="0" fontId="9" fillId="0" borderId="0" xfId="0" applyFont="1" applyAlignment="1">
      <alignment vertical="center"/>
    </xf>
    <xf numFmtId="0" fontId="0" fillId="0" borderId="0" xfId="0" applyAlignment="1">
      <alignment vertical="center"/>
    </xf>
    <xf numFmtId="0" fontId="13" fillId="0" borderId="0" xfId="0" applyFont="1"/>
    <xf numFmtId="0" fontId="12" fillId="0" borderId="5" xfId="0" applyFont="1" applyBorder="1"/>
    <xf numFmtId="0" fontId="14" fillId="0" borderId="0" xfId="0" applyFont="1"/>
    <xf numFmtId="0" fontId="13" fillId="0" borderId="0" xfId="0" applyFont="1" applyAlignment="1">
      <alignment vertical="top"/>
    </xf>
    <xf numFmtId="0" fontId="14" fillId="0" borderId="0" xfId="0" applyFont="1" applyAlignment="1">
      <alignment vertical="top"/>
    </xf>
    <xf numFmtId="0" fontId="15" fillId="0" borderId="0" xfId="0" applyFont="1"/>
    <xf numFmtId="0" fontId="21" fillId="3" borderId="15" xfId="0" applyFont="1" applyFill="1" applyBorder="1"/>
    <xf numFmtId="0" fontId="21" fillId="3" borderId="16" xfId="0" applyFont="1" applyFill="1" applyBorder="1"/>
    <xf numFmtId="0" fontId="13" fillId="0" borderId="0" xfId="0" applyFont="1" applyAlignment="1">
      <alignment wrapText="1"/>
    </xf>
    <xf numFmtId="0" fontId="15" fillId="0" borderId="5" xfId="0" applyFont="1" applyBorder="1" applyAlignment="1">
      <alignment wrapText="1"/>
    </xf>
    <xf numFmtId="0" fontId="10" fillId="0" borderId="0" xfId="0" applyFont="1" applyAlignment="1">
      <alignment vertical="center"/>
    </xf>
    <xf numFmtId="0" fontId="38" fillId="3" borderId="16" xfId="0" applyFont="1" applyFill="1" applyBorder="1"/>
    <xf numFmtId="0" fontId="12" fillId="0" borderId="0" xfId="0" applyFont="1"/>
    <xf numFmtId="0" fontId="15" fillId="0" borderId="5" xfId="0" applyFont="1" applyBorder="1" applyAlignment="1">
      <alignment horizontal="center" wrapText="1"/>
    </xf>
    <xf numFmtId="0" fontId="0" fillId="0" borderId="0" xfId="0" quotePrefix="1" applyAlignment="1">
      <alignment horizontal="left"/>
    </xf>
    <xf numFmtId="0" fontId="0" fillId="3" borderId="15" xfId="0" applyFill="1" applyBorder="1"/>
    <xf numFmtId="0" fontId="0" fillId="3" borderId="16" xfId="0" applyFill="1" applyBorder="1"/>
    <xf numFmtId="0" fontId="0" fillId="4" borderId="15" xfId="0" applyFill="1" applyBorder="1"/>
    <xf numFmtId="0" fontId="19" fillId="0" borderId="8" xfId="0" applyFont="1" applyBorder="1"/>
    <xf numFmtId="0" fontId="24" fillId="0" borderId="8" xfId="0" applyFont="1" applyBorder="1"/>
    <xf numFmtId="0" fontId="24" fillId="0" borderId="10" xfId="0" applyFont="1" applyBorder="1"/>
    <xf numFmtId="0" fontId="46" fillId="0" borderId="0" xfId="84"/>
    <xf numFmtId="3" fontId="48" fillId="5" borderId="0" xfId="87" applyNumberFormat="1" applyFont="1" applyFill="1" applyAlignment="1">
      <alignment horizontal="left" vertical="top"/>
    </xf>
    <xf numFmtId="0" fontId="48" fillId="5" borderId="0" xfId="87" applyFont="1" applyFill="1">
      <alignment vertical="top"/>
    </xf>
    <xf numFmtId="2" fontId="48" fillId="5" borderId="0" xfId="87" applyNumberFormat="1" applyFont="1" applyFill="1" applyAlignment="1">
      <alignment horizontal="left" vertical="top"/>
    </xf>
    <xf numFmtId="167" fontId="48" fillId="5" borderId="0" xfId="87" applyNumberFormat="1" applyFont="1" applyFill="1" applyAlignment="1">
      <alignment horizontal="left" vertical="top"/>
    </xf>
    <xf numFmtId="0" fontId="48" fillId="5" borderId="0" xfId="87" applyFont="1" applyFill="1" applyAlignment="1">
      <alignment horizontal="left" vertical="top"/>
    </xf>
    <xf numFmtId="49" fontId="48" fillId="5" borderId="0" xfId="87" applyNumberFormat="1" applyFont="1" applyFill="1" applyAlignment="1">
      <alignment horizontal="left" vertical="top"/>
    </xf>
    <xf numFmtId="1" fontId="48" fillId="5" borderId="0" xfId="87" applyNumberFormat="1" applyFont="1" applyFill="1" applyAlignment="1">
      <alignment horizontal="left" vertical="top"/>
    </xf>
    <xf numFmtId="169" fontId="48" fillId="5" borderId="0" xfId="87" applyNumberFormat="1" applyFont="1" applyFill="1" applyAlignment="1">
      <alignment horizontal="left" vertical="top"/>
    </xf>
    <xf numFmtId="0" fontId="57" fillId="5" borderId="0" xfId="87" applyFont="1" applyFill="1" applyAlignment="1">
      <alignment horizontal="left" vertical="top"/>
    </xf>
    <xf numFmtId="0" fontId="57" fillId="5" borderId="0" xfId="87" applyFont="1" applyFill="1">
      <alignment vertical="top"/>
    </xf>
    <xf numFmtId="0" fontId="63" fillId="12" borderId="0" xfId="84" applyFont="1" applyFill="1" applyAlignment="1">
      <alignment vertical="center"/>
    </xf>
    <xf numFmtId="0" fontId="48" fillId="0" borderId="0" xfId="87" applyFont="1">
      <alignment vertical="top"/>
    </xf>
    <xf numFmtId="1" fontId="15" fillId="0" borderId="5" xfId="0" applyNumberFormat="1" applyFont="1" applyBorder="1" applyAlignment="1">
      <alignment wrapText="1"/>
    </xf>
    <xf numFmtId="171" fontId="15" fillId="0" borderId="5" xfId="82" applyNumberFormat="1" applyFont="1" applyBorder="1" applyAlignment="1">
      <alignment wrapText="1"/>
    </xf>
    <xf numFmtId="0" fontId="91" fillId="0" borderId="5" xfId="0" applyFont="1" applyBorder="1" applyAlignment="1">
      <alignment wrapText="1"/>
    </xf>
    <xf numFmtId="3" fontId="13" fillId="0" borderId="0" xfId="0" applyNumberFormat="1" applyFont="1"/>
    <xf numFmtId="0" fontId="12" fillId="0" borderId="0" xfId="0" applyFont="1" applyAlignment="1">
      <alignment horizontal="right" wrapText="1"/>
    </xf>
    <xf numFmtId="172" fontId="0" fillId="0" borderId="0" xfId="0" applyNumberFormat="1"/>
    <xf numFmtId="43" fontId="14" fillId="0" borderId="0" xfId="82" applyFont="1"/>
    <xf numFmtId="3" fontId="14" fillId="0" borderId="0" xfId="0" applyNumberFormat="1" applyFont="1"/>
    <xf numFmtId="0" fontId="92" fillId="0" borderId="0" xfId="0" applyFont="1" applyAlignment="1">
      <alignment wrapText="1"/>
    </xf>
    <xf numFmtId="2" fontId="13" fillId="0" borderId="0" xfId="0" applyNumberFormat="1" applyFont="1"/>
    <xf numFmtId="0" fontId="93" fillId="0" borderId="0" xfId="0" applyFont="1" applyAlignment="1">
      <alignment wrapText="1"/>
    </xf>
    <xf numFmtId="2" fontId="14" fillId="0" borderId="0" xfId="0" applyNumberFormat="1" applyFont="1"/>
    <xf numFmtId="0" fontId="63" fillId="0" borderId="53" xfId="84" applyFont="1" applyBorder="1" applyAlignment="1">
      <alignment horizontal="center" vertical="top" wrapText="1"/>
    </xf>
    <xf numFmtId="0" fontId="63" fillId="0" borderId="46" xfId="84" applyFont="1" applyBorder="1" applyAlignment="1">
      <alignment horizontal="center" vertical="top" wrapText="1"/>
    </xf>
    <xf numFmtId="0" fontId="73" fillId="16" borderId="54" xfId="84" applyFont="1" applyFill="1" applyBorder="1" applyAlignment="1">
      <alignment horizontal="center" wrapText="1"/>
    </xf>
    <xf numFmtId="0" fontId="46" fillId="0" borderId="0" xfId="84" applyAlignment="1">
      <alignment horizontal="center"/>
    </xf>
    <xf numFmtId="9" fontId="46" fillId="0" borderId="0" xfId="84" applyNumberFormat="1"/>
    <xf numFmtId="0" fontId="72" fillId="0" borderId="53" xfId="84" applyFont="1" applyBorder="1" applyAlignment="1">
      <alignment horizontal="center" vertical="top" wrapText="1"/>
    </xf>
    <xf numFmtId="0" fontId="72" fillId="0" borderId="46" xfId="84" applyFont="1" applyBorder="1" applyAlignment="1">
      <alignment vertical="top" wrapText="1"/>
    </xf>
    <xf numFmtId="0" fontId="87" fillId="9" borderId="46" xfId="84" applyFont="1" applyFill="1" applyBorder="1" applyAlignment="1">
      <alignment wrapText="1"/>
    </xf>
    <xf numFmtId="0" fontId="87" fillId="9" borderId="55" xfId="84" applyFont="1" applyFill="1" applyBorder="1" applyAlignment="1">
      <alignment wrapText="1"/>
    </xf>
    <xf numFmtId="0" fontId="87" fillId="0" borderId="0" xfId="84" applyFont="1" applyAlignment="1">
      <alignment horizontal="left" indent="9"/>
    </xf>
    <xf numFmtId="0" fontId="88" fillId="0" borderId="0" xfId="84" applyFont="1" applyAlignment="1">
      <alignment horizontal="left" indent="6"/>
    </xf>
    <xf numFmtId="0" fontId="89" fillId="0" borderId="53" xfId="84" applyFont="1" applyBorder="1" applyAlignment="1">
      <alignment horizontal="center" vertical="top" wrapText="1"/>
    </xf>
    <xf numFmtId="0" fontId="72" fillId="0" borderId="0" xfId="84" applyFont="1"/>
    <xf numFmtId="0" fontId="46" fillId="18" borderId="0" xfId="84" applyFill="1"/>
    <xf numFmtId="3" fontId="72" fillId="0" borderId="53" xfId="84" applyNumberFormat="1" applyFont="1" applyBorder="1" applyAlignment="1">
      <alignment horizontal="right" wrapText="1"/>
    </xf>
    <xf numFmtId="0" fontId="87" fillId="0" borderId="0" xfId="84" applyFont="1" applyAlignment="1">
      <alignment wrapText="1"/>
    </xf>
    <xf numFmtId="0" fontId="87" fillId="0" borderId="0" xfId="84" applyFont="1" applyAlignment="1">
      <alignment horizontal="center" wrapText="1"/>
    </xf>
    <xf numFmtId="0" fontId="87" fillId="9" borderId="21" xfId="84" applyFont="1" applyFill="1" applyBorder="1" applyAlignment="1">
      <alignment horizontal="center" wrapText="1"/>
    </xf>
    <xf numFmtId="0" fontId="72" fillId="0" borderId="53" xfId="84" applyFont="1" applyBorder="1" applyAlignment="1">
      <alignment horizontal="center" wrapText="1"/>
    </xf>
    <xf numFmtId="0" fontId="87" fillId="9" borderId="54" xfId="84" applyFont="1" applyFill="1" applyBorder="1" applyAlignment="1">
      <alignment horizontal="center" vertical="top" wrapText="1"/>
    </xf>
    <xf numFmtId="0" fontId="72" fillId="0" borderId="53" xfId="84" applyFont="1" applyBorder="1" applyAlignment="1">
      <alignment horizontal="center"/>
    </xf>
    <xf numFmtId="0" fontId="87" fillId="9" borderId="31" xfId="84" applyFont="1" applyFill="1" applyBorder="1" applyAlignment="1">
      <alignment horizontal="center"/>
    </xf>
    <xf numFmtId="0" fontId="72" fillId="9" borderId="31" xfId="84" applyFont="1" applyFill="1" applyBorder="1" applyAlignment="1">
      <alignment horizontal="center"/>
    </xf>
    <xf numFmtId="0" fontId="72" fillId="9" borderId="54" xfId="84" applyFont="1" applyFill="1" applyBorder="1" applyAlignment="1">
      <alignment horizontal="center"/>
    </xf>
    <xf numFmtId="0" fontId="46" fillId="19" borderId="0" xfId="84" applyFill="1"/>
    <xf numFmtId="0" fontId="87" fillId="9" borderId="0" xfId="84" applyFont="1" applyFill="1" applyAlignment="1">
      <alignment wrapText="1"/>
    </xf>
    <xf numFmtId="2" fontId="72" fillId="0" borderId="53" xfId="84" applyNumberFormat="1" applyFont="1" applyBorder="1" applyAlignment="1">
      <alignment horizontal="center" vertical="top" wrapText="1"/>
    </xf>
    <xf numFmtId="9" fontId="87" fillId="9" borderId="53" xfId="84" applyNumberFormat="1" applyFont="1" applyFill="1" applyBorder="1" applyAlignment="1">
      <alignment horizontal="center" vertical="top" wrapText="1"/>
    </xf>
    <xf numFmtId="10" fontId="87" fillId="9" borderId="53" xfId="84" applyNumberFormat="1" applyFont="1" applyFill="1" applyBorder="1" applyAlignment="1">
      <alignment horizontal="center" vertical="top" wrapText="1"/>
    </xf>
    <xf numFmtId="0" fontId="63" fillId="13" borderId="29" xfId="84" applyFont="1" applyFill="1" applyBorder="1" applyAlignment="1" applyProtection="1">
      <alignment vertical="center" wrapText="1" shrinkToFit="1"/>
      <protection locked="0"/>
    </xf>
    <xf numFmtId="6" fontId="91" fillId="0" borderId="5" xfId="85" applyNumberFormat="1" applyFont="1" applyBorder="1" applyAlignment="1">
      <alignment horizontal="center" vertical="top" wrapText="1"/>
    </xf>
    <xf numFmtId="165" fontId="91" fillId="0" borderId="22" xfId="85" applyNumberFormat="1" applyFont="1" applyBorder="1" applyAlignment="1">
      <alignment horizontal="right" vertical="top" wrapText="1"/>
    </xf>
    <xf numFmtId="0" fontId="63" fillId="0" borderId="58" xfId="84" applyFont="1" applyBorder="1" applyAlignment="1">
      <alignment vertical="center"/>
    </xf>
    <xf numFmtId="0" fontId="95" fillId="0" borderId="0" xfId="0" applyFont="1" applyAlignment="1">
      <alignment vertical="center"/>
    </xf>
    <xf numFmtId="0" fontId="96" fillId="0" borderId="61" xfId="0" applyFont="1" applyBorder="1" applyAlignment="1">
      <alignment vertical="center" wrapText="1"/>
    </xf>
    <xf numFmtId="0" fontId="63" fillId="0" borderId="59" xfId="84" applyFont="1" applyBorder="1" applyAlignment="1">
      <alignment vertical="center"/>
    </xf>
    <xf numFmtId="0" fontId="98" fillId="3" borderId="16" xfId="0" applyFont="1" applyFill="1" applyBorder="1"/>
    <xf numFmtId="9" fontId="0" fillId="0" borderId="0" xfId="0" applyNumberFormat="1"/>
    <xf numFmtId="1" fontId="0" fillId="0" borderId="0" xfId="0" applyNumberFormat="1"/>
    <xf numFmtId="0" fontId="46" fillId="0" borderId="0" xfId="94"/>
    <xf numFmtId="172" fontId="46" fillId="0" borderId="0" xfId="94" applyNumberFormat="1"/>
    <xf numFmtId="44" fontId="9" fillId="0" borderId="0" xfId="96" applyFont="1"/>
    <xf numFmtId="0" fontId="97" fillId="21" borderId="0" xfId="0" applyFont="1" applyFill="1" applyAlignment="1">
      <alignment vertical="center" wrapText="1"/>
    </xf>
    <xf numFmtId="0" fontId="97" fillId="21" borderId="60" xfId="0" applyFont="1" applyFill="1" applyBorder="1" applyAlignment="1">
      <alignment vertical="center" wrapText="1"/>
    </xf>
    <xf numFmtId="0" fontId="87" fillId="9" borderId="23" xfId="84" applyFont="1" applyFill="1" applyBorder="1" applyAlignment="1">
      <alignment horizontal="center" wrapText="1"/>
    </xf>
    <xf numFmtId="0" fontId="87" fillId="9" borderId="53" xfId="84" applyFont="1" applyFill="1" applyBorder="1" applyAlignment="1">
      <alignment horizontal="center" wrapText="1"/>
    </xf>
    <xf numFmtId="0" fontId="87" fillId="9" borderId="46" xfId="84" applyFont="1" applyFill="1" applyBorder="1" applyAlignment="1">
      <alignment horizontal="center" wrapText="1"/>
    </xf>
    <xf numFmtId="0" fontId="72" fillId="0" borderId="46" xfId="84" applyFont="1" applyBorder="1" applyAlignment="1">
      <alignment wrapText="1"/>
    </xf>
    <xf numFmtId="0" fontId="87" fillId="9" borderId="31" xfId="84" applyFont="1" applyFill="1" applyBorder="1" applyAlignment="1">
      <alignment horizontal="center" vertical="top" wrapText="1"/>
    </xf>
    <xf numFmtId="0" fontId="73" fillId="9" borderId="55" xfId="84" applyFont="1" applyFill="1" applyBorder="1" applyAlignment="1">
      <alignment wrapText="1"/>
    </xf>
    <xf numFmtId="0" fontId="73" fillId="9" borderId="46" xfId="84" applyFont="1" applyFill="1" applyBorder="1" applyAlignment="1">
      <alignment wrapText="1"/>
    </xf>
    <xf numFmtId="0" fontId="73" fillId="9" borderId="53" xfId="84" applyFont="1" applyFill="1" applyBorder="1" applyAlignment="1">
      <alignment horizontal="center" vertical="top" wrapText="1"/>
    </xf>
    <xf numFmtId="167" fontId="1" fillId="0" borderId="26" xfId="98" applyNumberFormat="1" applyBorder="1"/>
    <xf numFmtId="0" fontId="1" fillId="0" borderId="0" xfId="98" applyAlignment="1">
      <alignment horizontal="center" vertical="center" wrapText="1"/>
    </xf>
    <xf numFmtId="0" fontId="1" fillId="0" borderId="0" xfId="98" applyAlignment="1">
      <alignment horizontal="center"/>
    </xf>
    <xf numFmtId="0" fontId="1" fillId="0" borderId="0" xfId="98"/>
    <xf numFmtId="0" fontId="46" fillId="0" borderId="0" xfId="84" applyAlignment="1">
      <alignment horizontal="left"/>
    </xf>
    <xf numFmtId="0" fontId="73" fillId="9" borderId="55" xfId="84" applyFont="1" applyFill="1" applyBorder="1" applyAlignment="1">
      <alignment horizontal="center" vertical="top" wrapText="1"/>
    </xf>
    <xf numFmtId="0" fontId="73" fillId="9" borderId="23" xfId="84" applyFont="1" applyFill="1" applyBorder="1" applyAlignment="1">
      <alignment horizontal="center" vertical="top" wrapText="1"/>
    </xf>
    <xf numFmtId="0" fontId="73" fillId="9" borderId="24" xfId="84" applyFont="1" applyFill="1" applyBorder="1" applyAlignment="1">
      <alignment horizontal="center" vertical="top" wrapText="1"/>
    </xf>
    <xf numFmtId="0" fontId="63" fillId="0" borderId="0" xfId="84" applyFont="1" applyAlignment="1">
      <alignment horizontal="left" vertical="top" wrapText="1"/>
    </xf>
    <xf numFmtId="0" fontId="73" fillId="9" borderId="68" xfId="84" applyFont="1" applyFill="1" applyBorder="1" applyAlignment="1">
      <alignment horizontal="center" vertical="top" wrapText="1"/>
    </xf>
    <xf numFmtId="0" fontId="73" fillId="9" borderId="21" xfId="84" applyFont="1" applyFill="1" applyBorder="1" applyAlignment="1">
      <alignment horizontal="center" vertical="top" wrapText="1"/>
    </xf>
    <xf numFmtId="0" fontId="73" fillId="9" borderId="0" xfId="84" applyFont="1" applyFill="1" applyAlignment="1">
      <alignment horizontal="center" vertical="top" wrapText="1"/>
    </xf>
    <xf numFmtId="0" fontId="46" fillId="9" borderId="46" xfId="84" applyFill="1" applyBorder="1" applyAlignment="1">
      <alignment vertical="top" wrapText="1"/>
    </xf>
    <xf numFmtId="0" fontId="46" fillId="9" borderId="53" xfId="84" applyFill="1" applyBorder="1" applyAlignment="1">
      <alignment vertical="top" wrapText="1"/>
    </xf>
    <xf numFmtId="0" fontId="46" fillId="9" borderId="56" xfId="84" applyFill="1" applyBorder="1" applyAlignment="1">
      <alignment vertical="top" wrapText="1"/>
    </xf>
    <xf numFmtId="0" fontId="63" fillId="0" borderId="56" xfId="84" applyFont="1" applyBorder="1" applyAlignment="1">
      <alignment horizontal="center" vertical="top" wrapText="1"/>
    </xf>
    <xf numFmtId="0" fontId="73" fillId="9" borderId="54" xfId="84" applyFont="1" applyFill="1" applyBorder="1" applyAlignment="1">
      <alignment vertical="top" wrapText="1"/>
    </xf>
    <xf numFmtId="9" fontId="63" fillId="0" borderId="31" xfId="84" applyNumberFormat="1" applyFont="1" applyBorder="1" applyAlignment="1">
      <alignment horizontal="center" wrapText="1"/>
    </xf>
    <xf numFmtId="10" fontId="63" fillId="0" borderId="31" xfId="84" applyNumberFormat="1" applyFont="1" applyBorder="1" applyAlignment="1">
      <alignment horizontal="center" wrapText="1"/>
    </xf>
    <xf numFmtId="0" fontId="73" fillId="9" borderId="46" xfId="84" applyFont="1" applyFill="1" applyBorder="1" applyAlignment="1">
      <alignment vertical="top" wrapText="1"/>
    </xf>
    <xf numFmtId="2" fontId="63" fillId="0" borderId="53" xfId="84" applyNumberFormat="1" applyFont="1" applyBorder="1" applyAlignment="1">
      <alignment horizontal="center" wrapText="1"/>
    </xf>
    <xf numFmtId="0" fontId="73" fillId="9" borderId="54" xfId="84" applyFont="1" applyFill="1" applyBorder="1" applyAlignment="1">
      <alignment horizontal="center" wrapText="1"/>
    </xf>
    <xf numFmtId="0" fontId="63" fillId="0" borderId="53" xfId="84" applyFont="1" applyBorder="1" applyAlignment="1">
      <alignment horizontal="center" wrapText="1"/>
    </xf>
    <xf numFmtId="0" fontId="46" fillId="17" borderId="0" xfId="84" applyFill="1"/>
    <xf numFmtId="4" fontId="50" fillId="0" borderId="0" xfId="0" applyNumberFormat="1" applyFont="1"/>
    <xf numFmtId="0" fontId="97" fillId="21" borderId="61" xfId="0" applyFont="1" applyFill="1" applyBorder="1" applyAlignment="1">
      <alignment vertical="center" wrapText="1"/>
    </xf>
    <xf numFmtId="167" fontId="96" fillId="0" borderId="61" xfId="0" applyNumberFormat="1" applyFont="1" applyBorder="1" applyAlignment="1">
      <alignment vertical="center" wrapText="1"/>
    </xf>
    <xf numFmtId="0" fontId="96" fillId="0" borderId="0" xfId="0" applyFont="1" applyAlignment="1">
      <alignment vertical="center" wrapText="1"/>
    </xf>
    <xf numFmtId="1" fontId="96" fillId="0" borderId="61" xfId="0" applyNumberFormat="1" applyFont="1" applyBorder="1" applyAlignment="1">
      <alignment vertical="center" wrapText="1"/>
    </xf>
    <xf numFmtId="0" fontId="97" fillId="21" borderId="69" xfId="0" applyFont="1" applyFill="1" applyBorder="1" applyAlignment="1">
      <alignment vertical="center" wrapText="1"/>
    </xf>
    <xf numFmtId="173" fontId="96" fillId="0" borderId="61" xfId="0" applyNumberFormat="1" applyFont="1" applyBorder="1" applyAlignment="1">
      <alignment vertical="center" wrapText="1"/>
    </xf>
    <xf numFmtId="0" fontId="97" fillId="21" borderId="73" xfId="0" applyFont="1" applyFill="1" applyBorder="1" applyAlignment="1">
      <alignment vertical="center" wrapText="1"/>
    </xf>
    <xf numFmtId="0" fontId="97" fillId="21" borderId="70" xfId="0" applyFont="1" applyFill="1" applyBorder="1" applyAlignment="1">
      <alignment vertical="center" wrapText="1"/>
    </xf>
    <xf numFmtId="0" fontId="97" fillId="21" borderId="71" xfId="0" applyFont="1" applyFill="1" applyBorder="1" applyAlignment="1">
      <alignment vertical="center" wrapText="1"/>
    </xf>
    <xf numFmtId="0" fontId="97" fillId="21" borderId="72" xfId="0" applyFont="1" applyFill="1" applyBorder="1" applyAlignment="1">
      <alignment vertical="center" wrapText="1"/>
    </xf>
    <xf numFmtId="4" fontId="99" fillId="0" borderId="62" xfId="97" applyNumberFormat="1" applyAlignment="1"/>
    <xf numFmtId="9" fontId="0" fillId="0" borderId="0" xfId="83" applyFont="1"/>
    <xf numFmtId="172" fontId="0" fillId="5" borderId="0" xfId="0" applyNumberFormat="1" applyFill="1"/>
    <xf numFmtId="0" fontId="44" fillId="6" borderId="0" xfId="99" applyFont="1" applyFill="1"/>
    <xf numFmtId="0" fontId="103" fillId="6" borderId="0" xfId="99" applyFill="1"/>
    <xf numFmtId="0" fontId="46" fillId="6" borderId="0" xfId="99" applyFont="1" applyFill="1" applyProtection="1">
      <protection locked="0"/>
    </xf>
    <xf numFmtId="0" fontId="56" fillId="6" borderId="0" xfId="99" applyFont="1" applyFill="1"/>
    <xf numFmtId="0" fontId="103" fillId="0" borderId="0" xfId="99"/>
    <xf numFmtId="0" fontId="53" fillId="6" borderId="0" xfId="99" applyFont="1" applyFill="1"/>
    <xf numFmtId="0" fontId="54" fillId="6" borderId="0" xfId="99" applyFont="1" applyFill="1"/>
    <xf numFmtId="0" fontId="55" fillId="6" borderId="0" xfId="99" applyFont="1" applyFill="1"/>
    <xf numFmtId="0" fontId="54" fillId="0" borderId="0" xfId="99" applyFont="1"/>
    <xf numFmtId="0" fontId="50" fillId="6" borderId="0" xfId="99" applyFont="1" applyFill="1" applyAlignment="1">
      <alignment horizontal="left" vertical="center"/>
    </xf>
    <xf numFmtId="0" fontId="52" fillId="6" borderId="0" xfId="99" applyFont="1" applyFill="1" applyAlignment="1">
      <alignment vertical="center"/>
    </xf>
    <xf numFmtId="0" fontId="49" fillId="7" borderId="26" xfId="99" applyFont="1" applyFill="1" applyBorder="1"/>
    <xf numFmtId="0" fontId="53" fillId="6" borderId="0" xfId="99" applyFont="1" applyFill="1" applyAlignment="1">
      <alignment vertical="center"/>
    </xf>
    <xf numFmtId="0" fontId="49" fillId="6" borderId="0" xfId="99" applyFont="1" applyFill="1"/>
    <xf numFmtId="0" fontId="50" fillId="6" borderId="0" xfId="99" applyFont="1" applyFill="1" applyAlignment="1">
      <alignment horizontal="right" vertical="center"/>
    </xf>
    <xf numFmtId="174" fontId="50" fillId="7" borderId="27" xfId="99" applyNumberFormat="1" applyFont="1" applyFill="1" applyBorder="1" applyAlignment="1">
      <alignment horizontal="right" vertical="center"/>
    </xf>
    <xf numFmtId="1" fontId="50" fillId="7" borderId="26" xfId="99" applyNumberFormat="1" applyFont="1" applyFill="1" applyBorder="1" applyAlignment="1">
      <alignment horizontal="right" vertical="center"/>
    </xf>
    <xf numFmtId="0" fontId="52" fillId="6" borderId="20" xfId="99" applyFont="1" applyFill="1" applyBorder="1" applyAlignment="1">
      <alignment vertical="center"/>
    </xf>
    <xf numFmtId="0" fontId="51" fillId="6" borderId="0" xfId="99" applyFont="1" applyFill="1" applyAlignment="1">
      <alignment horizontal="left" vertical="center"/>
    </xf>
    <xf numFmtId="169" fontId="50" fillId="7" borderId="26" xfId="88" applyNumberFormat="1" applyFont="1" applyFill="1" applyBorder="1" applyAlignment="1">
      <alignment horizontal="right" vertical="center"/>
    </xf>
    <xf numFmtId="2" fontId="50" fillId="7" borderId="26" xfId="89" applyNumberFormat="1" applyFont="1" applyFill="1" applyBorder="1" applyAlignment="1">
      <alignment horizontal="right" vertical="center"/>
    </xf>
    <xf numFmtId="0" fontId="103" fillId="5" borderId="0" xfId="99" applyFill="1"/>
    <xf numFmtId="4" fontId="103" fillId="5" borderId="0" xfId="99" applyNumberFormat="1" applyFill="1" applyAlignment="1">
      <alignment horizontal="left"/>
    </xf>
    <xf numFmtId="0" fontId="52" fillId="6" borderId="0" xfId="99" applyFont="1" applyFill="1" applyAlignment="1">
      <alignment horizontal="left" vertical="center"/>
    </xf>
    <xf numFmtId="4" fontId="50" fillId="7" borderId="26" xfId="88" applyNumberFormat="1" applyFont="1" applyFill="1" applyBorder="1" applyAlignment="1">
      <alignment horizontal="right" vertical="center"/>
    </xf>
    <xf numFmtId="0" fontId="50" fillId="7" borderId="26" xfId="99" applyFont="1" applyFill="1" applyBorder="1" applyAlignment="1">
      <alignment horizontal="left" vertical="center"/>
    </xf>
    <xf numFmtId="2" fontId="50" fillId="7" borderId="26" xfId="99" applyNumberFormat="1" applyFont="1" applyFill="1" applyBorder="1" applyAlignment="1">
      <alignment horizontal="right" vertical="center"/>
    </xf>
    <xf numFmtId="49" fontId="50" fillId="7" borderId="26" xfId="99" applyNumberFormat="1" applyFont="1" applyFill="1" applyBorder="1" applyAlignment="1" applyProtection="1">
      <alignment horizontal="right" vertical="center"/>
      <protection locked="0"/>
    </xf>
    <xf numFmtId="0" fontId="50" fillId="7" borderId="26" xfId="99" applyFont="1" applyFill="1" applyBorder="1" applyAlignment="1" applyProtection="1">
      <alignment horizontal="right" vertical="center"/>
      <protection locked="0"/>
    </xf>
    <xf numFmtId="0" fontId="50" fillId="7" borderId="26" xfId="99" applyFont="1" applyFill="1" applyBorder="1" applyAlignment="1">
      <alignment horizontal="right" vertical="center"/>
    </xf>
    <xf numFmtId="167" fontId="50" fillId="7" borderId="26" xfId="99" applyNumberFormat="1" applyFont="1" applyFill="1" applyBorder="1" applyAlignment="1">
      <alignment horizontal="right" vertical="center"/>
    </xf>
    <xf numFmtId="3" fontId="50" fillId="7" borderId="26" xfId="99" applyNumberFormat="1" applyFont="1" applyFill="1" applyBorder="1" applyAlignment="1">
      <alignment horizontal="right" vertical="center"/>
    </xf>
    <xf numFmtId="0" fontId="50" fillId="6" borderId="0" xfId="99" applyFont="1" applyFill="1" applyAlignment="1" applyProtection="1">
      <alignment horizontal="left" vertical="center"/>
      <protection locked="0"/>
    </xf>
    <xf numFmtId="0" fontId="50" fillId="7" borderId="26" xfId="88" applyNumberFormat="1" applyFont="1" applyFill="1" applyBorder="1" applyAlignment="1" applyProtection="1">
      <alignment horizontal="left" vertical="center"/>
    </xf>
    <xf numFmtId="3" fontId="50" fillId="7" borderId="26" xfId="99" applyNumberFormat="1" applyFont="1" applyFill="1" applyBorder="1" applyAlignment="1" applyProtection="1">
      <alignment horizontal="right" vertical="center"/>
      <protection locked="0"/>
    </xf>
    <xf numFmtId="0" fontId="49" fillId="7" borderId="0" xfId="99" applyFont="1" applyFill="1"/>
    <xf numFmtId="0" fontId="51" fillId="6" borderId="0" xfId="99" applyFont="1" applyFill="1" applyAlignment="1" applyProtection="1">
      <alignment horizontal="left" vertical="center"/>
      <protection locked="0"/>
    </xf>
    <xf numFmtId="0" fontId="50" fillId="7" borderId="26" xfId="88" applyNumberFormat="1" applyFont="1" applyFill="1" applyBorder="1" applyAlignment="1" applyProtection="1">
      <alignment horizontal="right" vertical="center"/>
    </xf>
    <xf numFmtId="0" fontId="50" fillId="6" borderId="0" xfId="99" applyFont="1" applyFill="1" applyAlignment="1">
      <alignment horizontal="left" vertical="center" indent="15"/>
    </xf>
    <xf numFmtId="0" fontId="103" fillId="5" borderId="0" xfId="99" applyFill="1" applyAlignment="1">
      <alignment wrapText="1"/>
    </xf>
    <xf numFmtId="0" fontId="58" fillId="7" borderId="0" xfId="94" applyFont="1" applyFill="1"/>
    <xf numFmtId="0" fontId="60" fillId="15" borderId="33" xfId="94" applyFont="1" applyFill="1" applyBorder="1"/>
    <xf numFmtId="0" fontId="71" fillId="15" borderId="32" xfId="94" applyFont="1" applyFill="1" applyBorder="1" applyAlignment="1">
      <alignment horizontal="left" vertical="center"/>
    </xf>
    <xf numFmtId="0" fontId="60" fillId="15" borderId="32" xfId="94" applyFont="1" applyFill="1" applyBorder="1"/>
    <xf numFmtId="0" fontId="60" fillId="15" borderId="32" xfId="99" applyFont="1" applyFill="1" applyBorder="1"/>
    <xf numFmtId="0" fontId="60" fillId="15" borderId="31" xfId="94" applyFont="1" applyFill="1" applyBorder="1"/>
    <xf numFmtId="0" fontId="70" fillId="14" borderId="0" xfId="94" applyFont="1" applyFill="1" applyAlignment="1">
      <alignment vertical="center"/>
    </xf>
    <xf numFmtId="0" fontId="67" fillId="14" borderId="0" xfId="94" applyFont="1" applyFill="1" applyAlignment="1">
      <alignment horizontal="left" vertical="top" wrapText="1"/>
    </xf>
    <xf numFmtId="0" fontId="61" fillId="7" borderId="0" xfId="94" applyFont="1" applyFill="1" applyAlignment="1">
      <alignment horizontal="left" vertical="center" wrapText="1"/>
    </xf>
    <xf numFmtId="0" fontId="67" fillId="7" borderId="0" xfId="94" applyFont="1" applyFill="1" applyAlignment="1">
      <alignment horizontal="left" vertical="center" wrapText="1"/>
    </xf>
    <xf numFmtId="0" fontId="67" fillId="7" borderId="0" xfId="94" applyFont="1" applyFill="1" applyAlignment="1">
      <alignment horizontal="left" vertical="top" wrapText="1"/>
    </xf>
    <xf numFmtId="0" fontId="58" fillId="7" borderId="0" xfId="94" quotePrefix="1" applyFont="1" applyFill="1" applyAlignment="1">
      <alignment horizontal="left" vertical="center"/>
    </xf>
    <xf numFmtId="0" fontId="69" fillId="7" borderId="0" xfId="94" applyFont="1" applyFill="1" applyAlignment="1">
      <alignment horizontal="left" vertical="center"/>
    </xf>
    <xf numFmtId="0" fontId="69" fillId="7" borderId="0" xfId="94" applyFont="1" applyFill="1" applyAlignment="1">
      <alignment horizontal="left" vertical="top"/>
    </xf>
    <xf numFmtId="0" fontId="67" fillId="7" borderId="0" xfId="94" applyFont="1" applyFill="1" applyAlignment="1">
      <alignment horizontal="left" vertical="top"/>
    </xf>
    <xf numFmtId="0" fontId="58" fillId="7" borderId="0" xfId="94" applyFont="1" applyFill="1" applyAlignment="1">
      <alignment vertical="center" wrapText="1"/>
    </xf>
    <xf numFmtId="0" fontId="58" fillId="7" borderId="0" xfId="94" applyFont="1" applyFill="1" applyAlignment="1">
      <alignment vertical="top" wrapText="1"/>
    </xf>
    <xf numFmtId="0" fontId="63" fillId="7" borderId="0" xfId="94" applyFont="1" applyFill="1" applyAlignment="1">
      <alignment vertical="top" wrapText="1"/>
    </xf>
    <xf numFmtId="0" fontId="58" fillId="7" borderId="0" xfId="94" applyFont="1" applyFill="1" applyAlignment="1">
      <alignment vertical="center"/>
    </xf>
    <xf numFmtId="0" fontId="58" fillId="9" borderId="0" xfId="94" applyFont="1" applyFill="1"/>
    <xf numFmtId="0" fontId="65" fillId="7" borderId="0" xfId="94" applyFont="1" applyFill="1" applyAlignment="1">
      <alignment vertical="top" wrapText="1"/>
    </xf>
    <xf numFmtId="0" fontId="66" fillId="7" borderId="0" xfId="94" applyFont="1" applyFill="1" applyAlignment="1">
      <alignment vertical="top" wrapText="1"/>
    </xf>
    <xf numFmtId="0" fontId="64" fillId="7" borderId="0" xfId="94" applyFont="1" applyFill="1" applyAlignment="1">
      <alignment horizontal="left" vertical="center" wrapText="1"/>
    </xf>
    <xf numFmtId="0" fontId="58" fillId="7" borderId="0" xfId="94" quotePrefix="1" applyFont="1" applyFill="1" applyAlignment="1">
      <alignment horizontal="left"/>
    </xf>
    <xf numFmtId="0" fontId="63" fillId="7" borderId="0" xfId="94" quotePrefix="1" applyFont="1" applyFill="1" applyAlignment="1">
      <alignment horizontal="left"/>
    </xf>
    <xf numFmtId="0" fontId="58" fillId="7" borderId="0" xfId="94" quotePrefix="1" applyFont="1" applyFill="1" applyAlignment="1">
      <alignment horizontal="left" vertical="top"/>
    </xf>
    <xf numFmtId="0" fontId="63" fillId="7" borderId="0" xfId="94" quotePrefix="1" applyFont="1" applyFill="1" applyAlignment="1">
      <alignment horizontal="left" vertical="top"/>
    </xf>
    <xf numFmtId="0" fontId="58" fillId="7" borderId="0" xfId="94" quotePrefix="1" applyFont="1" applyFill="1" applyAlignment="1">
      <alignment vertical="center"/>
    </xf>
    <xf numFmtId="0" fontId="58" fillId="11" borderId="17" xfId="94" applyFont="1" applyFill="1" applyBorder="1" applyAlignment="1">
      <alignment vertical="center"/>
    </xf>
    <xf numFmtId="0" fontId="58" fillId="11" borderId="19" xfId="94" applyFont="1" applyFill="1" applyBorder="1" applyAlignment="1">
      <alignment vertical="center"/>
    </xf>
    <xf numFmtId="0" fontId="58" fillId="7" borderId="0" xfId="94" quotePrefix="1" applyFont="1" applyFill="1" applyAlignment="1">
      <alignment vertical="top"/>
    </xf>
    <xf numFmtId="0" fontId="62" fillId="10" borderId="0" xfId="94" applyFont="1" applyFill="1"/>
    <xf numFmtId="0" fontId="61" fillId="10" borderId="0" xfId="94" applyFont="1" applyFill="1"/>
    <xf numFmtId="0" fontId="58" fillId="10" borderId="0" xfId="94" applyFont="1" applyFill="1"/>
    <xf numFmtId="0" fontId="62" fillId="7" borderId="0" xfId="94" applyFont="1" applyFill="1"/>
    <xf numFmtId="0" fontId="61" fillId="7" borderId="0" xfId="94" applyFont="1" applyFill="1"/>
    <xf numFmtId="0" fontId="58" fillId="6" borderId="0" xfId="94" applyFont="1" applyFill="1"/>
    <xf numFmtId="0" fontId="60" fillId="7" borderId="0" xfId="94" applyFont="1" applyFill="1" applyAlignment="1">
      <alignment horizontal="left" vertical="center"/>
    </xf>
    <xf numFmtId="0" fontId="58" fillId="8" borderId="0" xfId="99" applyFont="1" applyFill="1"/>
    <xf numFmtId="0" fontId="58" fillId="7" borderId="0" xfId="99" applyFont="1" applyFill="1"/>
    <xf numFmtId="0" fontId="72" fillId="12" borderId="0" xfId="99" applyFont="1" applyFill="1" applyAlignment="1">
      <alignment vertical="center"/>
    </xf>
    <xf numFmtId="0" fontId="63" fillId="12" borderId="0" xfId="99" applyFont="1" applyFill="1" applyAlignment="1">
      <alignment vertical="center"/>
    </xf>
    <xf numFmtId="0" fontId="71" fillId="12" borderId="0" xfId="99" applyFont="1" applyFill="1" applyAlignment="1">
      <alignment horizontal="left" vertical="center"/>
    </xf>
    <xf numFmtId="0" fontId="77" fillId="12" borderId="0" xfId="99" applyFont="1" applyFill="1" applyAlignment="1">
      <alignment horizontal="left" vertical="center"/>
    </xf>
    <xf numFmtId="0" fontId="63" fillId="0" borderId="0" xfId="99" applyFont="1"/>
    <xf numFmtId="0" fontId="58" fillId="12" borderId="0" xfId="99" applyFont="1" applyFill="1" applyAlignment="1">
      <alignment vertical="center"/>
    </xf>
    <xf numFmtId="0" fontId="73" fillId="12" borderId="0" xfId="99" applyFont="1" applyFill="1" applyAlignment="1">
      <alignment horizontal="left" vertical="center"/>
    </xf>
    <xf numFmtId="0" fontId="63" fillId="12" borderId="0" xfId="99" applyFont="1" applyFill="1" applyAlignment="1">
      <alignment horizontal="center" vertical="center"/>
    </xf>
    <xf numFmtId="0" fontId="73" fillId="6" borderId="35" xfId="99" applyFont="1" applyFill="1" applyBorder="1" applyAlignment="1">
      <alignment horizontal="center" vertical="center"/>
    </xf>
    <xf numFmtId="0" fontId="63" fillId="6" borderId="35" xfId="99" applyFont="1" applyFill="1" applyBorder="1" applyAlignment="1">
      <alignment vertical="center"/>
    </xf>
    <xf numFmtId="0" fontId="63" fillId="6" borderId="35" xfId="99" applyFont="1" applyFill="1" applyBorder="1" applyAlignment="1">
      <alignment horizontal="center" vertical="center"/>
    </xf>
    <xf numFmtId="0" fontId="73" fillId="6" borderId="35" xfId="99" applyFont="1" applyFill="1" applyBorder="1" applyAlignment="1">
      <alignment vertical="center"/>
    </xf>
    <xf numFmtId="0" fontId="63" fillId="12" borderId="63" xfId="99" applyFont="1" applyFill="1" applyBorder="1" applyAlignment="1">
      <alignment vertical="center"/>
    </xf>
    <xf numFmtId="0" fontId="73" fillId="12" borderId="0" xfId="99" applyFont="1" applyFill="1" applyAlignment="1">
      <alignment vertical="center"/>
    </xf>
    <xf numFmtId="0" fontId="73" fillId="6" borderId="35" xfId="99" applyFont="1" applyFill="1" applyBorder="1" applyAlignment="1">
      <alignment horizontal="left" vertical="center"/>
    </xf>
    <xf numFmtId="0" fontId="73" fillId="12" borderId="63" xfId="99" applyFont="1" applyFill="1" applyBorder="1" applyAlignment="1">
      <alignment vertical="center"/>
    </xf>
    <xf numFmtId="49" fontId="63" fillId="6" borderId="35" xfId="99" applyNumberFormat="1" applyFont="1" applyFill="1" applyBorder="1" applyAlignment="1">
      <alignment horizontal="right" vertical="center"/>
    </xf>
    <xf numFmtId="0" fontId="63" fillId="6" borderId="35" xfId="99" applyFont="1" applyFill="1" applyBorder="1" applyAlignment="1">
      <alignment horizontal="right" vertical="center"/>
    </xf>
    <xf numFmtId="0" fontId="73" fillId="6" borderId="35" xfId="99" applyFont="1" applyFill="1" applyBorder="1" applyAlignment="1">
      <alignment horizontal="right" vertical="center"/>
    </xf>
    <xf numFmtId="0" fontId="63" fillId="6" borderId="0" xfId="99" applyFont="1" applyFill="1" applyAlignment="1">
      <alignment horizontal="center" vertical="center"/>
    </xf>
    <xf numFmtId="0" fontId="63" fillId="6" borderId="35" xfId="99" applyFont="1" applyFill="1" applyBorder="1" applyAlignment="1">
      <alignment horizontal="left" vertical="center"/>
    </xf>
    <xf numFmtId="0" fontId="63" fillId="6" borderId="0" xfId="99" applyFont="1" applyFill="1" applyAlignment="1">
      <alignment vertical="center"/>
    </xf>
    <xf numFmtId="0" fontId="63" fillId="12" borderId="74" xfId="99" applyFont="1" applyFill="1" applyBorder="1" applyAlignment="1">
      <alignment vertical="center"/>
    </xf>
    <xf numFmtId="0" fontId="63" fillId="6" borderId="74" xfId="99" applyFont="1" applyFill="1" applyBorder="1" applyAlignment="1">
      <alignment vertical="center"/>
    </xf>
    <xf numFmtId="0" fontId="72" fillId="12" borderId="74" xfId="99" applyFont="1" applyFill="1" applyBorder="1" applyAlignment="1">
      <alignment vertical="center"/>
    </xf>
    <xf numFmtId="0" fontId="63" fillId="12" borderId="75" xfId="99" applyFont="1" applyFill="1" applyBorder="1" applyAlignment="1">
      <alignment vertical="center"/>
    </xf>
    <xf numFmtId="0" fontId="63" fillId="6" borderId="75" xfId="99" applyFont="1" applyFill="1" applyBorder="1" applyAlignment="1">
      <alignment vertical="center"/>
    </xf>
    <xf numFmtId="0" fontId="72" fillId="12" borderId="75" xfId="99" applyFont="1" applyFill="1" applyBorder="1" applyAlignment="1">
      <alignment vertical="center"/>
    </xf>
    <xf numFmtId="3" fontId="63" fillId="6" borderId="0" xfId="99" applyNumberFormat="1" applyFont="1" applyFill="1" applyAlignment="1">
      <alignment vertical="center"/>
    </xf>
    <xf numFmtId="0" fontId="73" fillId="12" borderId="0" xfId="99" applyFont="1" applyFill="1" applyAlignment="1">
      <alignment horizontal="center" vertical="center"/>
    </xf>
    <xf numFmtId="0" fontId="73" fillId="6" borderId="66" xfId="99" applyFont="1" applyFill="1" applyBorder="1" applyAlignment="1">
      <alignment horizontal="left" vertical="center"/>
    </xf>
    <xf numFmtId="1" fontId="73" fillId="6" borderId="44" xfId="99" applyNumberFormat="1" applyFont="1" applyFill="1" applyBorder="1" applyAlignment="1">
      <alignment horizontal="left" vertical="center"/>
    </xf>
    <xf numFmtId="0" fontId="72" fillId="8" borderId="34" xfId="99" applyFont="1" applyFill="1" applyBorder="1" applyAlignment="1">
      <alignment horizontal="center" vertical="center"/>
    </xf>
    <xf numFmtId="0" fontId="72" fillId="8" borderId="64" xfId="99" applyFont="1" applyFill="1" applyBorder="1" applyAlignment="1">
      <alignment horizontal="center" vertical="center"/>
    </xf>
    <xf numFmtId="0" fontId="63" fillId="12" borderId="0" xfId="99" applyFont="1" applyFill="1"/>
    <xf numFmtId="1" fontId="63" fillId="12" borderId="0" xfId="99" applyNumberFormat="1" applyFont="1" applyFill="1" applyAlignment="1">
      <alignment vertical="center"/>
    </xf>
    <xf numFmtId="0" fontId="58" fillId="12" borderId="0" xfId="99" applyFont="1" applyFill="1" applyAlignment="1">
      <alignment horizontal="center" vertical="center"/>
    </xf>
    <xf numFmtId="0" fontId="72" fillId="12" borderId="0" xfId="99" applyFont="1" applyFill="1" applyAlignment="1">
      <alignment horizontal="center" vertical="center"/>
    </xf>
    <xf numFmtId="2" fontId="63" fillId="6" borderId="35" xfId="99" applyNumberFormat="1" applyFont="1" applyFill="1" applyBorder="1" applyAlignment="1">
      <alignment vertical="center"/>
    </xf>
    <xf numFmtId="0" fontId="80" fillId="22" borderId="35" xfId="99" applyFont="1" applyFill="1" applyBorder="1" applyAlignment="1">
      <alignment horizontal="center" vertical="center"/>
    </xf>
    <xf numFmtId="0" fontId="63" fillId="13" borderId="35" xfId="99" applyFont="1" applyFill="1" applyBorder="1" applyAlignment="1" applyProtection="1">
      <alignment horizontal="center" vertical="center" wrapText="1"/>
      <protection locked="0"/>
    </xf>
    <xf numFmtId="0" fontId="105" fillId="12" borderId="0" xfId="99" applyFont="1" applyFill="1" applyAlignment="1">
      <alignment vertical="center"/>
    </xf>
    <xf numFmtId="49" fontId="63" fillId="6" borderId="35" xfId="99" applyNumberFormat="1" applyFont="1" applyFill="1" applyBorder="1" applyAlignment="1">
      <alignment vertical="center"/>
    </xf>
    <xf numFmtId="0" fontId="73" fillId="6" borderId="0" xfId="99" applyFont="1" applyFill="1" applyAlignment="1">
      <alignment horizontal="left" vertical="center"/>
    </xf>
    <xf numFmtId="0" fontId="63" fillId="6" borderId="0" xfId="99" applyFont="1" applyFill="1" applyAlignment="1">
      <alignment horizontal="left" wrapText="1"/>
    </xf>
    <xf numFmtId="2" fontId="63" fillId="20" borderId="26" xfId="99" applyNumberFormat="1" applyFont="1" applyFill="1" applyBorder="1" applyAlignment="1" applyProtection="1">
      <alignment wrapText="1"/>
      <protection locked="0"/>
    </xf>
    <xf numFmtId="0" fontId="106" fillId="22" borderId="52" xfId="99" applyFont="1" applyFill="1" applyBorder="1" applyAlignment="1">
      <alignment vertical="center"/>
    </xf>
    <xf numFmtId="0" fontId="106" fillId="22" borderId="51" xfId="99" applyFont="1" applyFill="1" applyBorder="1" applyAlignment="1">
      <alignment horizontal="left" vertical="center"/>
    </xf>
    <xf numFmtId="0" fontId="63" fillId="6" borderId="0" xfId="99" applyFont="1" applyFill="1" applyAlignment="1">
      <alignment horizontal="left" vertical="center"/>
    </xf>
    <xf numFmtId="1" fontId="63" fillId="6" borderId="0" xfId="99" applyNumberFormat="1" applyFont="1" applyFill="1" applyAlignment="1">
      <alignment horizontal="left" vertical="center"/>
    </xf>
    <xf numFmtId="0" fontId="107" fillId="6" borderId="82" xfId="99" applyFont="1" applyFill="1" applyBorder="1" applyAlignment="1">
      <alignment vertical="center"/>
    </xf>
    <xf numFmtId="1" fontId="63" fillId="6" borderId="26" xfId="99" applyNumberFormat="1" applyFont="1" applyFill="1" applyBorder="1" applyAlignment="1">
      <alignment horizontal="center" vertical="center"/>
    </xf>
    <xf numFmtId="0" fontId="107" fillId="6" borderId="84" xfId="99" applyFont="1" applyFill="1" applyBorder="1" applyAlignment="1">
      <alignment vertical="center"/>
    </xf>
    <xf numFmtId="0" fontId="107" fillId="6" borderId="86" xfId="99" applyFont="1" applyFill="1" applyBorder="1" applyAlignment="1">
      <alignment vertical="center"/>
    </xf>
    <xf numFmtId="0" fontId="73" fillId="6" borderId="0" xfId="99" applyFont="1" applyFill="1" applyAlignment="1">
      <alignment horizontal="center" vertical="center"/>
    </xf>
    <xf numFmtId="4" fontId="63" fillId="13" borderId="26" xfId="99" applyNumberFormat="1" applyFont="1" applyFill="1" applyBorder="1" applyAlignment="1" applyProtection="1">
      <alignment horizontal="center" vertical="center"/>
      <protection locked="0"/>
    </xf>
    <xf numFmtId="0" fontId="63" fillId="12" borderId="88" xfId="99" applyFont="1" applyFill="1" applyBorder="1" applyAlignment="1">
      <alignment vertical="center"/>
    </xf>
    <xf numFmtId="1" fontId="73" fillId="22" borderId="26" xfId="99" applyNumberFormat="1" applyFont="1" applyFill="1" applyBorder="1" applyAlignment="1">
      <alignment horizontal="center" vertical="center"/>
    </xf>
    <xf numFmtId="175" fontId="63" fillId="12" borderId="26" xfId="99" applyNumberFormat="1" applyFont="1" applyFill="1" applyBorder="1" applyAlignment="1">
      <alignment horizontal="center" vertical="center"/>
    </xf>
    <xf numFmtId="3" fontId="63" fillId="12" borderId="26" xfId="99" applyNumberFormat="1" applyFont="1" applyFill="1" applyBorder="1" applyAlignment="1">
      <alignment horizontal="center" vertical="center"/>
    </xf>
    <xf numFmtId="1" fontId="63" fillId="6" borderId="0" xfId="99" applyNumberFormat="1" applyFont="1" applyFill="1" applyAlignment="1">
      <alignment vertical="center"/>
    </xf>
    <xf numFmtId="0" fontId="63" fillId="6" borderId="0" xfId="99" applyFont="1" applyFill="1" applyAlignment="1">
      <alignment horizontal="right" vertical="center" wrapText="1"/>
    </xf>
    <xf numFmtId="0" fontId="63" fillId="11" borderId="17" xfId="99" applyFont="1" applyFill="1" applyBorder="1" applyAlignment="1">
      <alignment horizontal="left" vertical="center"/>
    </xf>
    <xf numFmtId="0" fontId="63" fillId="11" borderId="18" xfId="99" applyFont="1" applyFill="1" applyBorder="1" applyAlignment="1">
      <alignment horizontal="left" vertical="center"/>
    </xf>
    <xf numFmtId="0" fontId="63" fillId="11" borderId="19" xfId="99" applyFont="1" applyFill="1" applyBorder="1" applyAlignment="1">
      <alignment horizontal="left" vertical="center"/>
    </xf>
    <xf numFmtId="1" fontId="58" fillId="12" borderId="0" xfId="99" applyNumberFormat="1" applyFont="1" applyFill="1" applyAlignment="1">
      <alignment vertical="center"/>
    </xf>
    <xf numFmtId="49" fontId="63" fillId="6" borderId="0" xfId="99" applyNumberFormat="1" applyFont="1" applyFill="1" applyAlignment="1">
      <alignment horizontal="left" vertical="center"/>
    </xf>
    <xf numFmtId="0" fontId="72" fillId="7" borderId="0" xfId="99" applyFont="1" applyFill="1" applyAlignment="1">
      <alignment vertical="center"/>
    </xf>
    <xf numFmtId="0" fontId="63" fillId="7" borderId="0" xfId="99" applyFont="1" applyFill="1" applyAlignment="1">
      <alignment vertical="center"/>
    </xf>
    <xf numFmtId="0" fontId="63" fillId="7" borderId="0" xfId="99" applyFont="1" applyFill="1" applyAlignment="1">
      <alignment horizontal="center" vertical="center"/>
    </xf>
    <xf numFmtId="0" fontId="71" fillId="7" borderId="0" xfId="99" applyFont="1" applyFill="1" applyAlignment="1">
      <alignment horizontal="left" vertical="center"/>
    </xf>
    <xf numFmtId="0" fontId="58" fillId="7" borderId="0" xfId="99" applyFont="1" applyFill="1" applyAlignment="1">
      <alignment vertical="center"/>
    </xf>
    <xf numFmtId="0" fontId="73" fillId="6" borderId="66" xfId="99" applyFont="1" applyFill="1" applyBorder="1" applyAlignment="1">
      <alignment horizontal="center" vertical="center"/>
    </xf>
    <xf numFmtId="0" fontId="63" fillId="6" borderId="36" xfId="99" applyFont="1" applyFill="1" applyBorder="1" applyAlignment="1">
      <alignment horizontal="center" vertical="center"/>
    </xf>
    <xf numFmtId="0" fontId="73" fillId="22" borderId="51" xfId="99" applyFont="1" applyFill="1" applyBorder="1" applyAlignment="1">
      <alignment horizontal="center" vertical="center"/>
    </xf>
    <xf numFmtId="0" fontId="73" fillId="22" borderId="50" xfId="99" applyFont="1" applyFill="1" applyBorder="1" applyAlignment="1">
      <alignment horizontal="center" vertical="center"/>
    </xf>
    <xf numFmtId="0" fontId="63" fillId="6" borderId="49" xfId="99" applyFont="1" applyFill="1" applyBorder="1" applyAlignment="1">
      <alignment horizontal="center" vertical="center"/>
    </xf>
    <xf numFmtId="0" fontId="63" fillId="6" borderId="48" xfId="99" applyFont="1" applyFill="1" applyBorder="1" applyAlignment="1">
      <alignment horizontal="center" vertical="center"/>
    </xf>
    <xf numFmtId="0" fontId="63" fillId="6" borderId="84" xfId="99" applyFont="1" applyFill="1" applyBorder="1" applyAlignment="1">
      <alignment vertical="center" wrapText="1"/>
    </xf>
    <xf numFmtId="0" fontId="73" fillId="0" borderId="0" xfId="99" applyFont="1" applyAlignment="1">
      <alignment vertical="center"/>
    </xf>
    <xf numFmtId="0" fontId="73" fillId="22" borderId="84" xfId="99" applyFont="1" applyFill="1" applyBorder="1" applyAlignment="1">
      <alignment horizontal="center" vertical="center" wrapText="1"/>
    </xf>
    <xf numFmtId="0" fontId="73" fillId="22" borderId="48" xfId="99" applyFont="1" applyFill="1" applyBorder="1" applyAlignment="1">
      <alignment horizontal="center" vertical="center" wrapText="1"/>
    </xf>
    <xf numFmtId="0" fontId="63" fillId="6" borderId="66" xfId="99" applyFont="1" applyFill="1" applyBorder="1" applyAlignment="1">
      <alignment vertical="center"/>
    </xf>
    <xf numFmtId="0" fontId="73" fillId="6" borderId="36" xfId="99" applyFont="1" applyFill="1" applyBorder="1" applyAlignment="1">
      <alignment horizontal="center" vertical="center"/>
    </xf>
    <xf numFmtId="0" fontId="73" fillId="7" borderId="0" xfId="99" applyFont="1" applyFill="1" applyAlignment="1">
      <alignment horizontal="center" vertical="center"/>
    </xf>
    <xf numFmtId="0" fontId="63" fillId="6" borderId="79" xfId="99" applyFont="1" applyFill="1" applyBorder="1" applyAlignment="1">
      <alignment horizontal="left" vertical="center"/>
    </xf>
    <xf numFmtId="49" fontId="63" fillId="6" borderId="79" xfId="99" applyNumberFormat="1" applyFont="1" applyFill="1" applyBorder="1" applyAlignment="1">
      <alignment horizontal="left" vertical="center"/>
    </xf>
    <xf numFmtId="0" fontId="63" fillId="6" borderId="79" xfId="99" applyFont="1" applyFill="1" applyBorder="1" applyAlignment="1">
      <alignment horizontal="right" vertical="center"/>
    </xf>
    <xf numFmtId="0" fontId="63" fillId="0" borderId="0" xfId="99" applyFont="1" applyAlignment="1">
      <alignment vertical="center"/>
    </xf>
    <xf numFmtId="0" fontId="63" fillId="0" borderId="46" xfId="99" applyFont="1" applyBorder="1" applyAlignment="1">
      <alignment vertical="center" wrapText="1"/>
    </xf>
    <xf numFmtId="0" fontId="63" fillId="12" borderId="0" xfId="99" applyFont="1" applyFill="1" applyAlignment="1">
      <alignment horizontal="center" vertical="center" wrapText="1"/>
    </xf>
    <xf numFmtId="0" fontId="63" fillId="12" borderId="0" xfId="99" applyFont="1" applyFill="1" applyAlignment="1">
      <alignment vertical="center" wrapText="1"/>
    </xf>
    <xf numFmtId="0" fontId="60" fillId="12" borderId="0" xfId="99" applyFont="1" applyFill="1" applyAlignment="1">
      <alignment vertical="center"/>
    </xf>
    <xf numFmtId="49" fontId="63" fillId="12" borderId="36" xfId="99" applyNumberFormat="1" applyFont="1" applyFill="1" applyBorder="1" applyAlignment="1">
      <alignment horizontal="center" vertical="center"/>
    </xf>
    <xf numFmtId="49" fontId="63" fillId="7" borderId="66" xfId="99" applyNumberFormat="1" applyFont="1" applyFill="1" applyBorder="1" applyAlignment="1">
      <alignment horizontal="center" vertical="center"/>
    </xf>
    <xf numFmtId="49" fontId="63" fillId="12" borderId="89" xfId="99" applyNumberFormat="1" applyFont="1" applyFill="1" applyBorder="1" applyAlignment="1">
      <alignment horizontal="center" vertical="center"/>
    </xf>
    <xf numFmtId="49" fontId="63" fillId="7" borderId="90" xfId="99" applyNumberFormat="1" applyFont="1" applyFill="1" applyBorder="1" applyAlignment="1">
      <alignment horizontal="center" vertical="center"/>
    </xf>
    <xf numFmtId="0" fontId="73" fillId="23" borderId="65" xfId="99" applyFont="1" applyFill="1" applyBorder="1" applyAlignment="1">
      <alignment horizontal="center" vertical="center" wrapText="1"/>
    </xf>
    <xf numFmtId="0" fontId="73" fillId="23" borderId="65" xfId="99" applyFont="1" applyFill="1" applyBorder="1" applyAlignment="1">
      <alignment horizontal="center" vertical="center"/>
    </xf>
    <xf numFmtId="0" fontId="83" fillId="6" borderId="35" xfId="99" applyFont="1" applyFill="1" applyBorder="1" applyAlignment="1">
      <alignment vertical="center" wrapText="1"/>
    </xf>
    <xf numFmtId="0" fontId="84" fillId="6" borderId="66" xfId="99" applyFont="1" applyFill="1" applyBorder="1" applyAlignment="1">
      <alignment vertical="center"/>
    </xf>
    <xf numFmtId="0" fontId="84" fillId="6" borderId="44" xfId="99" applyFont="1" applyFill="1" applyBorder="1" applyAlignment="1">
      <alignment vertical="center" wrapText="1"/>
    </xf>
    <xf numFmtId="0" fontId="84" fillId="6" borderId="36" xfId="99" applyFont="1" applyFill="1" applyBorder="1" applyAlignment="1">
      <alignment vertical="center" wrapText="1"/>
    </xf>
    <xf numFmtId="3" fontId="63" fillId="13" borderId="36" xfId="99" applyNumberFormat="1" applyFont="1" applyFill="1" applyBorder="1" applyAlignment="1" applyProtection="1">
      <alignment horizontal="center" vertical="center" shrinkToFit="1"/>
      <protection locked="0"/>
    </xf>
    <xf numFmtId="3" fontId="63" fillId="13" borderId="35" xfId="99" applyNumberFormat="1" applyFont="1" applyFill="1" applyBorder="1" applyAlignment="1" applyProtection="1">
      <alignment horizontal="center" vertical="center" shrinkToFit="1"/>
      <protection locked="0"/>
    </xf>
    <xf numFmtId="0" fontId="84" fillId="6" borderId="35" xfId="99" applyFont="1" applyFill="1" applyBorder="1" applyAlignment="1">
      <alignment vertical="center" wrapText="1"/>
    </xf>
    <xf numFmtId="0" fontId="84" fillId="6" borderId="35" xfId="99" applyFont="1" applyFill="1" applyBorder="1" applyAlignment="1">
      <alignment horizontal="left" vertical="center" wrapText="1"/>
    </xf>
    <xf numFmtId="3" fontId="63" fillId="12" borderId="89" xfId="99" applyNumberFormat="1" applyFont="1" applyFill="1" applyBorder="1" applyAlignment="1">
      <alignment horizontal="center" vertical="center" shrinkToFit="1"/>
    </xf>
    <xf numFmtId="0" fontId="84" fillId="6" borderId="35" xfId="99" applyFont="1" applyFill="1" applyBorder="1" applyAlignment="1">
      <alignment horizontal="left" vertical="center"/>
    </xf>
    <xf numFmtId="0" fontId="83" fillId="6" borderId="66" xfId="99" applyFont="1" applyFill="1" applyBorder="1" applyAlignment="1">
      <alignment vertical="center"/>
    </xf>
    <xf numFmtId="0" fontId="83" fillId="6" borderId="44" xfId="99" applyFont="1" applyFill="1" applyBorder="1" applyAlignment="1">
      <alignment vertical="center"/>
    </xf>
    <xf numFmtId="0" fontId="83" fillId="6" borderId="36" xfId="99" applyFont="1" applyFill="1" applyBorder="1" applyAlignment="1">
      <alignment vertical="center"/>
    </xf>
    <xf numFmtId="2" fontId="63" fillId="12" borderId="65" xfId="99" applyNumberFormat="1" applyFont="1" applyFill="1" applyBorder="1" applyAlignment="1">
      <alignment horizontal="center" vertical="center" shrinkToFit="1"/>
    </xf>
    <xf numFmtId="0" fontId="83" fillId="6" borderId="35" xfId="99" applyFont="1" applyFill="1" applyBorder="1" applyAlignment="1">
      <alignment horizontal="left" vertical="center"/>
    </xf>
    <xf numFmtId="0" fontId="83" fillId="20" borderId="35" xfId="99" applyFont="1" applyFill="1" applyBorder="1" applyAlignment="1" applyProtection="1">
      <alignment vertical="center" wrapText="1"/>
      <protection locked="0"/>
    </xf>
    <xf numFmtId="0" fontId="80" fillId="23" borderId="0" xfId="99" applyFont="1" applyFill="1" applyAlignment="1">
      <alignment vertical="center"/>
    </xf>
    <xf numFmtId="0" fontId="84" fillId="6" borderId="35" xfId="99" applyFont="1" applyFill="1" applyBorder="1" applyAlignment="1">
      <alignment vertical="center"/>
    </xf>
    <xf numFmtId="0" fontId="84" fillId="6" borderId="35" xfId="99" applyFont="1" applyFill="1" applyBorder="1" applyAlignment="1">
      <alignment horizontal="center" vertical="center" wrapText="1"/>
    </xf>
    <xf numFmtId="0" fontId="84" fillId="6" borderId="35" xfId="99" quotePrefix="1" applyFont="1" applyFill="1" applyBorder="1" applyAlignment="1">
      <alignment horizontal="center" vertical="center" wrapText="1"/>
    </xf>
    <xf numFmtId="0" fontId="63" fillId="13" borderId="35" xfId="99" applyFont="1" applyFill="1" applyBorder="1" applyAlignment="1" applyProtection="1">
      <alignment horizontal="center" vertical="center" shrinkToFit="1"/>
      <protection locked="0"/>
    </xf>
    <xf numFmtId="3" fontId="63" fillId="12" borderId="35" xfId="99" applyNumberFormat="1" applyFont="1" applyFill="1" applyBorder="1" applyAlignment="1">
      <alignment horizontal="center" vertical="center"/>
    </xf>
    <xf numFmtId="2" fontId="63" fillId="12" borderId="35" xfId="99" applyNumberFormat="1" applyFont="1" applyFill="1" applyBorder="1" applyAlignment="1">
      <alignment horizontal="center" vertical="center"/>
    </xf>
    <xf numFmtId="2" fontId="0" fillId="19" borderId="0" xfId="0" applyNumberFormat="1" applyFill="1"/>
    <xf numFmtId="16" fontId="63" fillId="6" borderId="35" xfId="99" applyNumberFormat="1" applyFont="1" applyFill="1" applyBorder="1" applyAlignment="1">
      <alignment horizontal="right" vertical="center"/>
    </xf>
    <xf numFmtId="2" fontId="46" fillId="0" borderId="0" xfId="84" applyNumberFormat="1"/>
    <xf numFmtId="0" fontId="15" fillId="0" borderId="18" xfId="0" applyFont="1" applyBorder="1" applyAlignment="1">
      <alignment horizontal="left" vertical="top" wrapText="1"/>
    </xf>
    <xf numFmtId="0" fontId="15" fillId="0" borderId="5" xfId="0" applyFont="1" applyBorder="1" applyAlignment="1">
      <alignment horizontal="left" vertical="top" wrapText="1"/>
    </xf>
    <xf numFmtId="0" fontId="63" fillId="12" borderId="58" xfId="84" applyFont="1" applyFill="1" applyBorder="1" applyAlignment="1">
      <alignment vertical="center" wrapText="1"/>
    </xf>
    <xf numFmtId="9" fontId="63" fillId="12" borderId="58" xfId="84" applyNumberFormat="1" applyFont="1" applyFill="1" applyBorder="1" applyAlignment="1">
      <alignment vertical="center"/>
    </xf>
    <xf numFmtId="0" fontId="58" fillId="12" borderId="0" xfId="84" applyFont="1" applyFill="1" applyAlignment="1">
      <alignment vertical="center"/>
    </xf>
    <xf numFmtId="0" fontId="63" fillId="12" borderId="58" xfId="84" applyFont="1" applyFill="1" applyBorder="1" applyAlignment="1">
      <alignment vertical="center"/>
    </xf>
    <xf numFmtId="9" fontId="63" fillId="12" borderId="0" xfId="84" applyNumberFormat="1" applyFont="1" applyFill="1" applyAlignment="1">
      <alignment vertical="center"/>
    </xf>
    <xf numFmtId="0" fontId="46" fillId="0" borderId="58" xfId="84" applyBorder="1"/>
    <xf numFmtId="172" fontId="63" fillId="0" borderId="58" xfId="84" applyNumberFormat="1" applyFont="1" applyBorder="1" applyAlignment="1">
      <alignment vertical="center"/>
    </xf>
    <xf numFmtId="0" fontId="73" fillId="12" borderId="0" xfId="84" applyFont="1" applyFill="1" applyAlignment="1">
      <alignment vertical="center"/>
    </xf>
    <xf numFmtId="0" fontId="63" fillId="7" borderId="0" xfId="84" applyFont="1" applyFill="1" applyAlignment="1">
      <alignment vertical="center"/>
    </xf>
    <xf numFmtId="9" fontId="97" fillId="21" borderId="0" xfId="0" applyNumberFormat="1" applyFont="1" applyFill="1" applyAlignment="1">
      <alignment vertical="center" wrapText="1"/>
    </xf>
    <xf numFmtId="0" fontId="12" fillId="0" borderId="95" xfId="0" applyFont="1" applyBorder="1" applyAlignment="1">
      <alignment vertical="center"/>
    </xf>
    <xf numFmtId="164" fontId="15" fillId="0" borderId="96" xfId="0" applyNumberFormat="1" applyFont="1" applyBorder="1" applyAlignment="1">
      <alignment horizontal="left" vertical="center" wrapText="1"/>
    </xf>
    <xf numFmtId="0" fontId="12" fillId="0" borderId="97" xfId="0" applyFont="1" applyBorder="1" applyAlignment="1">
      <alignment horizontal="left" vertical="center" wrapText="1"/>
    </xf>
    <xf numFmtId="0" fontId="15" fillId="0" borderId="98" xfId="85" applyFont="1" applyBorder="1" applyAlignment="1">
      <alignment horizontal="left" vertical="center" wrapText="1"/>
    </xf>
    <xf numFmtId="0" fontId="12" fillId="0" borderId="97" xfId="0" applyFont="1" applyBorder="1" applyAlignment="1">
      <alignment horizontal="left" vertical="center"/>
    </xf>
    <xf numFmtId="0" fontId="15" fillId="0" borderId="103" xfId="0" applyFont="1" applyBorder="1" applyAlignment="1">
      <alignment horizontal="left" vertical="top" wrapText="1"/>
    </xf>
    <xf numFmtId="0" fontId="15" fillId="0" borderId="104" xfId="0" applyFont="1" applyBorder="1" applyAlignment="1">
      <alignment horizontal="left" vertical="top" wrapText="1"/>
    </xf>
    <xf numFmtId="0" fontId="13" fillId="0" borderId="21" xfId="0" applyFont="1" applyBorder="1"/>
    <xf numFmtId="0" fontId="12" fillId="0" borderId="22" xfId="0" applyFont="1" applyBorder="1"/>
    <xf numFmtId="0" fontId="36" fillId="0" borderId="105" xfId="0" quotePrefix="1" applyFont="1" applyBorder="1" applyAlignment="1">
      <alignment horizontal="left"/>
    </xf>
    <xf numFmtId="0" fontId="9" fillId="0" borderId="21" xfId="0" applyFont="1" applyBorder="1"/>
    <xf numFmtId="165" fontId="15" fillId="0" borderId="22" xfId="85" applyNumberFormat="1" applyFont="1" applyBorder="1" applyAlignment="1">
      <alignment horizontal="right" wrapText="1"/>
    </xf>
    <xf numFmtId="0" fontId="11" fillId="0" borderId="0" xfId="0" applyFont="1"/>
    <xf numFmtId="0" fontId="11" fillId="0" borderId="21" xfId="0" applyFont="1" applyBorder="1"/>
    <xf numFmtId="0" fontId="39" fillId="0" borderId="109" xfId="0" quotePrefix="1" applyFont="1" applyBorder="1" applyAlignment="1">
      <alignment horizontal="left"/>
    </xf>
    <xf numFmtId="0" fontId="39" fillId="0" borderId="105" xfId="0" quotePrefix="1" applyFont="1" applyBorder="1" applyAlignment="1">
      <alignment horizontal="left"/>
    </xf>
    <xf numFmtId="0" fontId="42" fillId="0" borderId="105" xfId="0" quotePrefix="1" applyFont="1" applyBorder="1" applyAlignment="1">
      <alignment horizontal="left"/>
    </xf>
    <xf numFmtId="0" fontId="15" fillId="0" borderId="111" xfId="0" applyFont="1" applyBorder="1" applyAlignment="1">
      <alignment wrapText="1"/>
    </xf>
    <xf numFmtId="0" fontId="15" fillId="0" borderId="111" xfId="0" applyFont="1" applyBorder="1" applyAlignment="1">
      <alignment horizontal="center" wrapText="1"/>
    </xf>
    <xf numFmtId="0" fontId="46" fillId="6" borderId="0" xfId="84" applyFill="1"/>
    <xf numFmtId="0" fontId="46" fillId="25" borderId="0" xfId="84" applyFill="1"/>
    <xf numFmtId="165" fontId="91" fillId="0" borderId="114" xfId="0" applyNumberFormat="1" applyFont="1" applyBorder="1" applyAlignment="1">
      <alignment horizontal="right" vertical="top" wrapText="1"/>
    </xf>
    <xf numFmtId="165" fontId="15" fillId="0" borderId="113" xfId="0" applyNumberFormat="1" applyFont="1" applyBorder="1" applyAlignment="1">
      <alignment horizontal="right" vertical="top" wrapText="1"/>
    </xf>
    <xf numFmtId="166" fontId="15" fillId="0" borderId="113" xfId="0" applyNumberFormat="1" applyFont="1" applyBorder="1" applyAlignment="1">
      <alignment horizontal="right" vertical="top" wrapText="1"/>
    </xf>
    <xf numFmtId="166" fontId="91" fillId="0" borderId="114" xfId="0" applyNumberFormat="1" applyFont="1" applyBorder="1" applyAlignment="1">
      <alignment horizontal="right" vertical="top" wrapText="1"/>
    </xf>
    <xf numFmtId="0" fontId="0" fillId="0" borderId="0" xfId="0" quotePrefix="1" applyFill="1"/>
    <xf numFmtId="0" fontId="0" fillId="0" borderId="0" xfId="0" quotePrefix="1" applyFill="1" applyBorder="1"/>
    <xf numFmtId="0" fontId="106" fillId="22" borderId="50" xfId="99" applyFont="1" applyFill="1" applyBorder="1" applyAlignment="1">
      <alignment horizontal="center" vertical="center"/>
    </xf>
    <xf numFmtId="0" fontId="107" fillId="6" borderId="83" xfId="99" applyFont="1" applyFill="1" applyBorder="1" applyAlignment="1">
      <alignment horizontal="center" vertical="center"/>
    </xf>
    <xf numFmtId="0" fontId="107" fillId="6" borderId="85" xfId="99" applyFont="1" applyFill="1" applyBorder="1" applyAlignment="1">
      <alignment horizontal="center" vertical="center"/>
    </xf>
    <xf numFmtId="0" fontId="107" fillId="6" borderId="87" xfId="99" applyFont="1" applyFill="1" applyBorder="1" applyAlignment="1">
      <alignment horizontal="center" vertical="center"/>
    </xf>
    <xf numFmtId="0" fontId="63" fillId="13" borderId="35" xfId="99" applyFont="1" applyFill="1" applyBorder="1" applyAlignment="1" applyProtection="1">
      <alignment horizontal="center" vertical="center" wrapText="1"/>
      <protection locked="0"/>
    </xf>
    <xf numFmtId="0" fontId="17" fillId="2" borderId="92" xfId="0" applyFont="1" applyFill="1" applyBorder="1" applyAlignment="1">
      <alignment vertical="center"/>
    </xf>
    <xf numFmtId="0" fontId="18" fillId="2" borderId="93" xfId="0" applyFont="1" applyFill="1" applyBorder="1" applyAlignment="1">
      <alignment vertical="center"/>
    </xf>
    <xf numFmtId="0" fontId="18" fillId="2" borderId="94" xfId="0" applyFont="1" applyFill="1" applyBorder="1" applyAlignment="1">
      <alignment vertical="center"/>
    </xf>
    <xf numFmtId="0" fontId="12" fillId="0" borderId="100" xfId="0" applyFont="1" applyBorder="1" applyAlignment="1">
      <alignment horizontal="left" vertical="center" wrapText="1"/>
    </xf>
    <xf numFmtId="0" fontId="12" fillId="0" borderId="12" xfId="0" applyFont="1" applyBorder="1" applyAlignment="1">
      <alignment horizontal="left" vertical="center" wrapText="1"/>
    </xf>
    <xf numFmtId="0" fontId="15" fillId="0" borderId="102" xfId="0" applyFont="1" applyBorder="1" applyAlignment="1">
      <alignment horizontal="left" vertical="top" wrapText="1"/>
    </xf>
    <xf numFmtId="0" fontId="15" fillId="0" borderId="2" xfId="0" applyFont="1" applyBorder="1" applyAlignment="1">
      <alignment horizontal="left" vertical="top" wrapText="1"/>
    </xf>
    <xf numFmtId="0" fontId="12" fillId="0" borderId="11" xfId="0" applyFont="1" applyBorder="1" applyAlignment="1">
      <alignment horizontal="left" vertical="center"/>
    </xf>
    <xf numFmtId="0" fontId="12" fillId="0" borderId="12" xfId="0" applyFont="1" applyBorder="1" applyAlignment="1">
      <alignment horizontal="left" vertical="center"/>
    </xf>
    <xf numFmtId="0" fontId="12" fillId="0" borderId="101" xfId="0" applyFont="1" applyBorder="1" applyAlignment="1">
      <alignment horizontal="left" vertical="center"/>
    </xf>
    <xf numFmtId="0" fontId="12" fillId="0" borderId="3" xfId="0" applyFont="1" applyBorder="1" applyAlignment="1">
      <alignment horizontal="left" vertical="top" wrapText="1"/>
    </xf>
    <xf numFmtId="0" fontId="12" fillId="0" borderId="8" xfId="0" applyFont="1" applyBorder="1" applyAlignment="1">
      <alignment horizontal="left" vertical="top" wrapText="1"/>
    </xf>
    <xf numFmtId="0" fontId="12" fillId="0" borderId="106" xfId="0" applyFont="1" applyBorder="1" applyAlignment="1">
      <alignment horizontal="left" vertical="top" wrapText="1"/>
    </xf>
    <xf numFmtId="0" fontId="12" fillId="0" borderId="105" xfId="0" applyFont="1" applyBorder="1" applyAlignment="1">
      <alignment vertical="top"/>
    </xf>
    <xf numFmtId="0" fontId="12" fillId="0" borderId="8" xfId="0" applyFont="1" applyBorder="1" applyAlignment="1">
      <alignment vertical="top"/>
    </xf>
    <xf numFmtId="0" fontId="12" fillId="0" borderId="4" xfId="0" applyFont="1" applyBorder="1" applyAlignment="1">
      <alignment vertical="top"/>
    </xf>
    <xf numFmtId="0" fontId="15" fillId="0" borderId="13" xfId="0" applyFont="1" applyBorder="1" applyAlignment="1">
      <alignment horizontal="left" vertical="top" wrapText="1"/>
    </xf>
    <xf numFmtId="0" fontId="15" fillId="0" borderId="14" xfId="0" applyFont="1" applyBorder="1" applyAlignment="1">
      <alignment horizontal="left" vertical="top" wrapText="1"/>
    </xf>
    <xf numFmtId="0" fontId="15" fillId="0" borderId="100" xfId="0" applyFont="1" applyBorder="1" applyAlignment="1">
      <alignment vertical="top" wrapText="1"/>
    </xf>
    <xf numFmtId="0" fontId="15" fillId="0" borderId="9" xfId="0" applyFont="1" applyBorder="1" applyAlignment="1">
      <alignment vertical="top" wrapText="1"/>
    </xf>
    <xf numFmtId="0" fontId="15" fillId="0" borderId="12" xfId="0" applyFont="1" applyBorder="1" applyAlignment="1">
      <alignment vertical="top" wrapText="1"/>
    </xf>
    <xf numFmtId="0" fontId="15" fillId="0" borderId="102" xfId="0" applyFont="1" applyBorder="1" applyAlignment="1">
      <alignment vertical="top" wrapText="1"/>
    </xf>
    <xf numFmtId="0" fontId="15" fillId="0" borderId="0" xfId="0" applyFont="1" applyAlignment="1">
      <alignment vertical="top" wrapText="1"/>
    </xf>
    <xf numFmtId="0" fontId="15" fillId="0" borderId="2" xfId="0" applyFont="1" applyBorder="1" applyAlignment="1">
      <alignment vertical="top" wrapText="1"/>
    </xf>
    <xf numFmtId="0" fontId="15" fillId="0" borderId="105" xfId="0" applyFont="1" applyBorder="1" applyAlignment="1">
      <alignment vertical="top" wrapText="1"/>
    </xf>
    <xf numFmtId="0" fontId="15" fillId="0" borderId="8" xfId="0" applyFont="1" applyBorder="1" applyAlignment="1">
      <alignment vertical="top" wrapText="1"/>
    </xf>
    <xf numFmtId="0" fontId="15" fillId="0" borderId="4" xfId="0" applyFont="1" applyBorder="1" applyAlignment="1">
      <alignment vertical="top" wrapText="1"/>
    </xf>
    <xf numFmtId="0" fontId="15" fillId="0" borderId="5" xfId="0" applyFont="1" applyBorder="1" applyAlignment="1">
      <alignment horizontal="left" vertical="top" wrapText="1"/>
    </xf>
    <xf numFmtId="0" fontId="12" fillId="0" borderId="4" xfId="0" applyFont="1" applyBorder="1" applyAlignment="1">
      <alignment horizontal="left" vertical="top" wrapText="1"/>
    </xf>
    <xf numFmtId="0" fontId="15" fillId="0" borderId="11" xfId="0" applyFont="1" applyBorder="1" applyAlignment="1">
      <alignment horizontal="left" vertical="top" wrapText="1"/>
    </xf>
    <xf numFmtId="0" fontId="15" fillId="0" borderId="3" xfId="0" applyFont="1" applyBorder="1" applyAlignment="1">
      <alignment horizontal="left" vertical="top" wrapText="1"/>
    </xf>
    <xf numFmtId="6" fontId="91" fillId="0" borderId="13" xfId="85" applyNumberFormat="1" applyFont="1" applyBorder="1" applyAlignment="1">
      <alignment horizontal="center" vertical="top" wrapText="1"/>
    </xf>
    <xf numFmtId="6" fontId="91" fillId="0" borderId="14" xfId="85" applyNumberFormat="1" applyFont="1" applyBorder="1" applyAlignment="1">
      <alignment horizontal="center" vertical="top" wrapText="1"/>
    </xf>
    <xf numFmtId="0" fontId="15" fillId="0" borderId="17" xfId="0" applyFont="1" applyBorder="1" applyAlignment="1">
      <alignment horizontal="left" vertical="top" wrapText="1"/>
    </xf>
    <xf numFmtId="0" fontId="15" fillId="0" borderId="18" xfId="0" applyFont="1" applyBorder="1" applyAlignment="1">
      <alignment horizontal="left" vertical="top" wrapText="1"/>
    </xf>
    <xf numFmtId="0" fontId="15" fillId="0" borderId="19" xfId="0" applyFont="1" applyBorder="1" applyAlignment="1">
      <alignment horizontal="left" vertical="top" wrapText="1"/>
    </xf>
    <xf numFmtId="0" fontId="20" fillId="0" borderId="100" xfId="0" applyFont="1" applyBorder="1" applyAlignment="1">
      <alignment horizontal="left" vertical="center"/>
    </xf>
    <xf numFmtId="0" fontId="20" fillId="0" borderId="9" xfId="0" applyFont="1" applyBorder="1" applyAlignment="1">
      <alignment horizontal="left" vertical="center"/>
    </xf>
    <xf numFmtId="0" fontId="28" fillId="0" borderId="109" xfId="0" applyFont="1" applyBorder="1" applyAlignment="1">
      <alignment wrapText="1"/>
    </xf>
    <xf numFmtId="0" fontId="28" fillId="0" borderId="7" xfId="0" applyFont="1" applyBorder="1" applyAlignment="1">
      <alignment wrapText="1"/>
    </xf>
    <xf numFmtId="0" fontId="12" fillId="0" borderId="20" xfId="0" applyFont="1" applyBorder="1" applyAlignment="1">
      <alignment horizontal="left"/>
    </xf>
    <xf numFmtId="0" fontId="28" fillId="0" borderId="110" xfId="0" applyFont="1" applyBorder="1" applyAlignment="1">
      <alignment wrapText="1"/>
    </xf>
    <xf numFmtId="0" fontId="28" fillId="0" borderId="111" xfId="0" applyFont="1" applyBorder="1" applyAlignment="1">
      <alignment wrapText="1"/>
    </xf>
    <xf numFmtId="0" fontId="28" fillId="0" borderId="108" xfId="0" applyFont="1" applyBorder="1"/>
    <xf numFmtId="0" fontId="28" fillId="0" borderId="5" xfId="0" applyFont="1" applyBorder="1"/>
    <xf numFmtId="0" fontId="90" fillId="0" borderId="108" xfId="0" applyFont="1" applyBorder="1"/>
    <xf numFmtId="0" fontId="90" fillId="0" borderId="5" xfId="0" applyFont="1" applyBorder="1"/>
    <xf numFmtId="0" fontId="12" fillId="0" borderId="6" xfId="0" applyFont="1" applyBorder="1" applyAlignment="1">
      <alignment horizontal="center" vertical="center" wrapText="1"/>
    </xf>
    <xf numFmtId="0" fontId="12" fillId="0" borderId="10" xfId="0" applyFont="1" applyBorder="1" applyAlignment="1">
      <alignment horizontal="center" vertical="center"/>
    </xf>
    <xf numFmtId="0" fontId="12" fillId="0" borderId="7" xfId="0" applyFont="1" applyBorder="1" applyAlignment="1">
      <alignment horizontal="center" vertical="center"/>
    </xf>
    <xf numFmtId="0" fontId="19" fillId="0" borderId="6" xfId="0" applyFont="1" applyBorder="1" applyAlignment="1">
      <alignment horizontal="center" vertical="center" wrapText="1"/>
    </xf>
    <xf numFmtId="0" fontId="19" fillId="0" borderId="107" xfId="0" applyFont="1" applyBorder="1" applyAlignment="1">
      <alignment horizontal="center" vertical="center" wrapText="1"/>
    </xf>
    <xf numFmtId="0" fontId="12" fillId="0" borderId="102" xfId="0" applyFont="1" applyBorder="1"/>
    <xf numFmtId="0" fontId="12" fillId="0" borderId="2" xfId="0" applyFont="1" applyBorder="1"/>
    <xf numFmtId="0" fontId="16" fillId="0" borderId="102" xfId="0" applyFont="1" applyBorder="1" applyAlignment="1">
      <alignment horizontal="left"/>
    </xf>
    <xf numFmtId="0" fontId="16" fillId="0" borderId="2" xfId="0" applyFont="1" applyBorder="1" applyAlignment="1">
      <alignment horizontal="left"/>
    </xf>
    <xf numFmtId="0" fontId="50" fillId="7" borderId="26" xfId="99" applyFont="1" applyFill="1" applyBorder="1" applyAlignment="1">
      <alignment horizontal="left" vertical="center" wrapText="1"/>
    </xf>
    <xf numFmtId="0" fontId="50" fillId="7" borderId="17" xfId="99" applyFont="1" applyFill="1" applyBorder="1" applyAlignment="1">
      <alignment horizontal="left" vertical="center" wrapText="1"/>
    </xf>
    <xf numFmtId="0" fontId="50" fillId="7" borderId="18" xfId="99" applyFont="1" applyFill="1" applyBorder="1" applyAlignment="1">
      <alignment horizontal="left" vertical="center" wrapText="1"/>
    </xf>
    <xf numFmtId="0" fontId="50" fillId="7" borderId="19" xfId="99" applyFont="1" applyFill="1" applyBorder="1" applyAlignment="1">
      <alignment horizontal="left" vertical="center" wrapText="1"/>
    </xf>
    <xf numFmtId="0" fontId="58" fillId="7" borderId="0" xfId="94" applyFont="1" applyFill="1" applyBorder="1" applyAlignment="1">
      <alignment horizontal="left" vertical="center" wrapText="1"/>
    </xf>
    <xf numFmtId="0" fontId="58" fillId="7" borderId="0" xfId="94" applyFont="1" applyFill="1" applyAlignment="1">
      <alignment horizontal="left" vertical="center" wrapText="1"/>
    </xf>
    <xf numFmtId="0" fontId="60" fillId="7" borderId="0" xfId="94" quotePrefix="1" applyFont="1" applyFill="1" applyAlignment="1">
      <alignment horizontal="left" vertical="center"/>
    </xf>
    <xf numFmtId="0" fontId="59" fillId="7" borderId="0" xfId="90" quotePrefix="1" applyFill="1" applyAlignment="1" applyProtection="1">
      <alignment horizontal="left" vertical="center"/>
    </xf>
    <xf numFmtId="2" fontId="58" fillId="13" borderId="30" xfId="94" applyNumberFormat="1" applyFont="1" applyFill="1" applyBorder="1" applyAlignment="1" applyProtection="1">
      <alignment horizontal="center" vertical="center"/>
      <protection locked="0"/>
    </xf>
    <xf numFmtId="2" fontId="58" fillId="13" borderId="29" xfId="94" applyNumberFormat="1" applyFont="1" applyFill="1" applyBorder="1" applyAlignment="1" applyProtection="1">
      <alignment horizontal="center" vertical="center"/>
      <protection locked="0"/>
    </xf>
    <xf numFmtId="3" fontId="58" fillId="12" borderId="28" xfId="94" applyNumberFormat="1" applyFont="1" applyFill="1" applyBorder="1" applyAlignment="1">
      <alignment horizontal="center" vertical="center"/>
    </xf>
    <xf numFmtId="0" fontId="63" fillId="12" borderId="0" xfId="99" applyFont="1" applyFill="1" applyAlignment="1">
      <alignment horizontal="center" vertical="center"/>
    </xf>
    <xf numFmtId="10" fontId="63" fillId="12" borderId="0" xfId="99" applyNumberFormat="1" applyFont="1" applyFill="1" applyAlignment="1">
      <alignment horizontal="center" vertical="center"/>
    </xf>
    <xf numFmtId="167" fontId="100" fillId="8" borderId="34" xfId="99" applyNumberFormat="1" applyFont="1" applyFill="1" applyBorder="1" applyAlignment="1">
      <alignment horizontal="center" vertical="center"/>
    </xf>
    <xf numFmtId="0" fontId="63" fillId="7" borderId="0" xfId="99" applyFont="1" applyFill="1" applyAlignment="1">
      <alignment horizontal="center" vertical="center"/>
    </xf>
    <xf numFmtId="0" fontId="73" fillId="6" borderId="35" xfId="99" applyFont="1" applyFill="1" applyBorder="1" applyAlignment="1">
      <alignment horizontal="center" vertical="center"/>
    </xf>
    <xf numFmtId="0" fontId="63" fillId="6" borderId="35" xfId="99" applyFont="1" applyFill="1" applyBorder="1" applyAlignment="1">
      <alignment horizontal="center" vertical="center"/>
    </xf>
    <xf numFmtId="0" fontId="63" fillId="6" borderId="76" xfId="99" applyFont="1" applyFill="1" applyBorder="1" applyAlignment="1">
      <alignment horizontal="center" vertical="center"/>
    </xf>
    <xf numFmtId="2" fontId="63" fillId="12" borderId="79" xfId="99" applyNumberFormat="1" applyFont="1" applyFill="1" applyBorder="1" applyAlignment="1">
      <alignment horizontal="center" vertical="center"/>
    </xf>
    <xf numFmtId="2" fontId="63" fillId="12" borderId="35" xfId="99" applyNumberFormat="1" applyFont="1" applyFill="1" applyBorder="1" applyAlignment="1">
      <alignment horizontal="center" vertical="center"/>
    </xf>
    <xf numFmtId="0" fontId="63" fillId="6" borderId="66" xfId="99" applyFont="1" applyFill="1" applyBorder="1" applyAlignment="1">
      <alignment horizontal="left" vertical="center"/>
    </xf>
    <xf numFmtId="0" fontId="73" fillId="6" borderId="66" xfId="99" applyFont="1" applyFill="1" applyBorder="1" applyAlignment="1">
      <alignment horizontal="center" vertical="center"/>
    </xf>
    <xf numFmtId="167" fontId="71" fillId="12" borderId="77" xfId="99" applyNumberFormat="1" applyFont="1" applyFill="1" applyBorder="1" applyAlignment="1">
      <alignment horizontal="center" vertical="center"/>
    </xf>
    <xf numFmtId="167" fontId="71" fillId="12" borderId="78" xfId="99" applyNumberFormat="1" applyFont="1" applyFill="1" applyBorder="1" applyAlignment="1">
      <alignment horizontal="center" vertical="center"/>
    </xf>
    <xf numFmtId="167" fontId="71" fillId="12" borderId="80" xfId="99" applyNumberFormat="1" applyFont="1" applyFill="1" applyBorder="1" applyAlignment="1">
      <alignment horizontal="center" vertical="center"/>
    </xf>
    <xf numFmtId="167" fontId="71" fillId="12" borderId="81" xfId="99" applyNumberFormat="1" applyFont="1" applyFill="1" applyBorder="1" applyAlignment="1">
      <alignment horizontal="center" vertical="center"/>
    </xf>
    <xf numFmtId="0" fontId="87" fillId="8" borderId="64" xfId="99" applyFont="1" applyFill="1" applyBorder="1" applyAlignment="1">
      <alignment horizontal="center" vertical="center"/>
    </xf>
    <xf numFmtId="0" fontId="87" fillId="8" borderId="34" xfId="99" applyFont="1" applyFill="1" applyBorder="1" applyAlignment="1">
      <alignment horizontal="center" vertical="center"/>
    </xf>
    <xf numFmtId="0" fontId="63" fillId="6" borderId="79" xfId="99" applyFont="1" applyFill="1" applyBorder="1" applyAlignment="1">
      <alignment horizontal="center" vertical="center"/>
    </xf>
    <xf numFmtId="0" fontId="73" fillId="6" borderId="79" xfId="99" applyFont="1" applyFill="1" applyBorder="1" applyAlignment="1">
      <alignment horizontal="center" vertical="center"/>
    </xf>
    <xf numFmtId="167" fontId="100" fillId="0" borderId="0" xfId="99" applyNumberFormat="1" applyFont="1" applyAlignment="1">
      <alignment horizontal="center" vertical="center"/>
    </xf>
    <xf numFmtId="3" fontId="63" fillId="12" borderId="79" xfId="99" applyNumberFormat="1" applyFont="1" applyFill="1" applyBorder="1" applyAlignment="1">
      <alignment horizontal="center" vertical="center"/>
    </xf>
    <xf numFmtId="3" fontId="63" fillId="7" borderId="79" xfId="99" applyNumberFormat="1" applyFont="1" applyFill="1" applyBorder="1" applyAlignment="1">
      <alignment horizontal="center" vertical="center"/>
    </xf>
    <xf numFmtId="3" fontId="63" fillId="12" borderId="35" xfId="99" applyNumberFormat="1" applyFont="1" applyFill="1" applyBorder="1" applyAlignment="1">
      <alignment horizontal="center" vertical="center"/>
    </xf>
    <xf numFmtId="3" fontId="63" fillId="12" borderId="35" xfId="99" applyNumberFormat="1" applyFont="1" applyFill="1" applyBorder="1" applyAlignment="1">
      <alignment horizontal="center" vertical="center" shrinkToFit="1"/>
    </xf>
    <xf numFmtId="2" fontId="63" fillId="13" borderId="35" xfId="99" applyNumberFormat="1" applyFont="1" applyFill="1" applyBorder="1" applyAlignment="1" applyProtection="1">
      <alignment horizontal="center" vertical="center"/>
      <protection locked="0"/>
    </xf>
    <xf numFmtId="3" fontId="63" fillId="12" borderId="65" xfId="99" applyNumberFormat="1" applyFont="1" applyFill="1" applyBorder="1" applyAlignment="1">
      <alignment horizontal="center" vertical="center"/>
    </xf>
    <xf numFmtId="3" fontId="63" fillId="12" borderId="76" xfId="99" applyNumberFormat="1" applyFont="1" applyFill="1" applyBorder="1" applyAlignment="1">
      <alignment horizontal="center" vertical="center"/>
    </xf>
    <xf numFmtId="0" fontId="73" fillId="6" borderId="76" xfId="99" applyFont="1" applyFill="1" applyBorder="1" applyAlignment="1">
      <alignment horizontal="center" vertical="center"/>
    </xf>
    <xf numFmtId="0" fontId="63" fillId="6" borderId="35" xfId="99" applyFont="1" applyFill="1" applyBorder="1" applyAlignment="1">
      <alignment horizontal="left" vertical="center"/>
    </xf>
    <xf numFmtId="3" fontId="63" fillId="20" borderId="35" xfId="99" applyNumberFormat="1" applyFont="1" applyFill="1" applyBorder="1" applyAlignment="1" applyProtection="1">
      <alignment horizontal="center" vertical="center"/>
      <protection locked="0"/>
    </xf>
    <xf numFmtId="0" fontId="63" fillId="11" borderId="17" xfId="99" applyFont="1" applyFill="1" applyBorder="1" applyAlignment="1">
      <alignment horizontal="left" vertical="center"/>
    </xf>
    <xf numFmtId="0" fontId="63" fillId="11" borderId="18" xfId="99" applyFont="1" applyFill="1" applyBorder="1" applyAlignment="1">
      <alignment horizontal="left" vertical="center"/>
    </xf>
    <xf numFmtId="0" fontId="63" fillId="11" borderId="19" xfId="99" applyFont="1" applyFill="1" applyBorder="1" applyAlignment="1">
      <alignment horizontal="left" vertical="center"/>
    </xf>
    <xf numFmtId="0" fontId="76" fillId="11" borderId="26" xfId="90" applyFont="1" applyFill="1" applyBorder="1" applyAlignment="1" applyProtection="1">
      <alignment horizontal="left" vertical="center"/>
    </xf>
    <xf numFmtId="2" fontId="63" fillId="20" borderId="35" xfId="99" applyNumberFormat="1" applyFont="1" applyFill="1" applyBorder="1" applyAlignment="1" applyProtection="1">
      <alignment horizontal="center" vertical="center"/>
      <protection locked="0"/>
    </xf>
    <xf numFmtId="1" fontId="63" fillId="20" borderId="35" xfId="99" applyNumberFormat="1" applyFont="1" applyFill="1" applyBorder="1" applyAlignment="1" applyProtection="1">
      <alignment horizontal="center" vertical="center"/>
      <protection locked="0"/>
    </xf>
    <xf numFmtId="17" fontId="63" fillId="20" borderId="35" xfId="99" applyNumberFormat="1" applyFont="1" applyFill="1" applyBorder="1" applyAlignment="1" applyProtection="1">
      <alignment horizontal="center" vertical="center"/>
      <protection locked="0"/>
    </xf>
    <xf numFmtId="0" fontId="63" fillId="20" borderId="35" xfId="99" applyFont="1" applyFill="1" applyBorder="1" applyAlignment="1" applyProtection="1">
      <alignment horizontal="center" vertical="center"/>
      <protection locked="0"/>
    </xf>
    <xf numFmtId="49" fontId="63" fillId="20" borderId="35" xfId="99" applyNumberFormat="1" applyFont="1" applyFill="1" applyBorder="1" applyAlignment="1" applyProtection="1">
      <alignment horizontal="center" vertical="center"/>
      <protection locked="0"/>
    </xf>
    <xf numFmtId="10" fontId="63" fillId="20" borderId="35" xfId="99" applyNumberFormat="1" applyFont="1" applyFill="1" applyBorder="1" applyAlignment="1" applyProtection="1">
      <alignment horizontal="center" vertical="center"/>
      <protection locked="0"/>
    </xf>
    <xf numFmtId="0" fontId="63" fillId="11" borderId="17" xfId="99" applyFont="1" applyFill="1" applyBorder="1" applyAlignment="1">
      <alignment horizontal="left" vertical="center" wrapText="1"/>
    </xf>
    <xf numFmtId="0" fontId="63" fillId="11" borderId="18" xfId="99" applyFont="1" applyFill="1" applyBorder="1" applyAlignment="1">
      <alignment horizontal="left" vertical="center" wrapText="1"/>
    </xf>
    <xf numFmtId="0" fontId="63" fillId="11" borderId="19" xfId="99" applyFont="1" applyFill="1" applyBorder="1" applyAlignment="1">
      <alignment horizontal="left" vertical="center" wrapText="1"/>
    </xf>
    <xf numFmtId="0" fontId="63" fillId="20" borderId="35" xfId="99" applyFont="1" applyFill="1" applyBorder="1" applyAlignment="1" applyProtection="1">
      <alignment horizontal="left" vertical="center" wrapText="1" shrinkToFit="1"/>
      <protection locked="0"/>
    </xf>
    <xf numFmtId="9" fontId="63" fillId="6" borderId="66" xfId="99" applyNumberFormat="1" applyFont="1" applyFill="1" applyBorder="1" applyAlignment="1">
      <alignment horizontal="center" vertical="center"/>
    </xf>
    <xf numFmtId="9" fontId="63" fillId="6" borderId="44" xfId="99" applyNumberFormat="1" applyFont="1" applyFill="1" applyBorder="1" applyAlignment="1">
      <alignment horizontal="center" vertical="center"/>
    </xf>
    <xf numFmtId="9" fontId="63" fillId="6" borderId="36" xfId="99" applyNumberFormat="1" applyFont="1" applyFill="1" applyBorder="1" applyAlignment="1">
      <alignment horizontal="center" vertical="center"/>
    </xf>
    <xf numFmtId="0" fontId="63" fillId="11" borderId="43" xfId="99" applyFont="1" applyFill="1" applyBorder="1" applyAlignment="1">
      <alignment horizontal="left" vertical="center" wrapText="1"/>
    </xf>
    <xf numFmtId="0" fontId="63" fillId="11" borderId="42" xfId="99" applyFont="1" applyFill="1" applyBorder="1" applyAlignment="1">
      <alignment horizontal="left" vertical="center" wrapText="1"/>
    </xf>
    <xf numFmtId="0" fontId="63" fillId="11" borderId="41" xfId="99" applyFont="1" applyFill="1" applyBorder="1" applyAlignment="1">
      <alignment horizontal="left" vertical="center" wrapText="1"/>
    </xf>
    <xf numFmtId="0" fontId="63" fillId="11" borderId="38" xfId="99" applyFont="1" applyFill="1" applyBorder="1" applyAlignment="1">
      <alignment horizontal="left" vertical="center" wrapText="1"/>
    </xf>
    <xf numFmtId="0" fontId="63" fillId="11" borderId="20" xfId="99" applyFont="1" applyFill="1" applyBorder="1" applyAlignment="1">
      <alignment horizontal="left" vertical="center" wrapText="1"/>
    </xf>
    <xf numFmtId="0" fontId="63" fillId="11" borderId="37" xfId="99" applyFont="1" applyFill="1" applyBorder="1" applyAlignment="1">
      <alignment horizontal="left" vertical="center" wrapText="1"/>
    </xf>
    <xf numFmtId="0" fontId="63" fillId="11" borderId="26" xfId="99" applyFont="1" applyFill="1" applyBorder="1" applyAlignment="1">
      <alignment horizontal="left" vertical="center"/>
    </xf>
    <xf numFmtId="3" fontId="63" fillId="13" borderId="35" xfId="99" applyNumberFormat="1" applyFont="1" applyFill="1" applyBorder="1" applyAlignment="1" applyProtection="1">
      <alignment horizontal="center" vertical="center"/>
      <protection locked="0"/>
    </xf>
    <xf numFmtId="0" fontId="63" fillId="13" borderId="35" xfId="99" applyFont="1" applyFill="1" applyBorder="1" applyAlignment="1" applyProtection="1">
      <alignment horizontal="center" vertical="center"/>
      <protection locked="0"/>
    </xf>
    <xf numFmtId="49" fontId="63" fillId="7" borderId="35" xfId="99" applyNumberFormat="1" applyFont="1" applyFill="1" applyBorder="1" applyAlignment="1">
      <alignment horizontal="center" vertical="center"/>
    </xf>
    <xf numFmtId="0" fontId="63" fillId="7" borderId="35" xfId="99" applyFont="1" applyFill="1" applyBorder="1" applyAlignment="1">
      <alignment horizontal="center" vertical="center"/>
    </xf>
    <xf numFmtId="0" fontId="80" fillId="22" borderId="35" xfId="99" applyFont="1" applyFill="1" applyBorder="1" applyAlignment="1">
      <alignment horizontal="center" vertical="center"/>
    </xf>
    <xf numFmtId="0" fontId="63" fillId="11" borderId="43" xfId="99" applyFont="1" applyFill="1" applyBorder="1" applyAlignment="1">
      <alignment horizontal="left" vertical="top" wrapText="1"/>
    </xf>
    <xf numFmtId="0" fontId="63" fillId="11" borderId="42" xfId="99" applyFont="1" applyFill="1" applyBorder="1" applyAlignment="1">
      <alignment horizontal="left" vertical="top" wrapText="1"/>
    </xf>
    <xf numFmtId="0" fontId="63" fillId="11" borderId="41" xfId="99" applyFont="1" applyFill="1" applyBorder="1" applyAlignment="1">
      <alignment horizontal="left" vertical="top" wrapText="1"/>
    </xf>
    <xf numFmtId="0" fontId="63" fillId="11" borderId="38" xfId="99" applyFont="1" applyFill="1" applyBorder="1" applyAlignment="1">
      <alignment horizontal="left" vertical="top" wrapText="1"/>
    </xf>
    <xf numFmtId="0" fontId="63" fillId="11" borderId="20" xfId="99" applyFont="1" applyFill="1" applyBorder="1" applyAlignment="1">
      <alignment horizontal="left" vertical="top" wrapText="1"/>
    </xf>
    <xf numFmtId="0" fontId="63" fillId="11" borderId="37" xfId="99" applyFont="1" applyFill="1" applyBorder="1" applyAlignment="1">
      <alignment horizontal="left" vertical="top" wrapText="1"/>
    </xf>
    <xf numFmtId="0" fontId="63" fillId="11" borderId="40" xfId="99" applyFont="1" applyFill="1" applyBorder="1" applyAlignment="1">
      <alignment horizontal="left" vertical="center" wrapText="1"/>
    </xf>
    <xf numFmtId="0" fontId="63" fillId="11" borderId="0" xfId="99" applyFont="1" applyFill="1" applyAlignment="1">
      <alignment horizontal="left" vertical="center" wrapText="1"/>
    </xf>
    <xf numFmtId="0" fontId="63" fillId="11" borderId="39" xfId="99" applyFont="1" applyFill="1" applyBorder="1" applyAlignment="1">
      <alignment horizontal="left" vertical="center" wrapText="1"/>
    </xf>
    <xf numFmtId="3" fontId="63" fillId="12" borderId="35" xfId="99" applyNumberFormat="1" applyFont="1" applyFill="1" applyBorder="1" applyAlignment="1">
      <alignment horizontal="center" vertical="center" wrapText="1"/>
    </xf>
    <xf numFmtId="0" fontId="63" fillId="13" borderId="35" xfId="99" applyFont="1" applyFill="1" applyBorder="1" applyAlignment="1" applyProtection="1">
      <alignment horizontal="center" vertical="center" wrapText="1"/>
      <protection locked="0"/>
    </xf>
    <xf numFmtId="3" fontId="63" fillId="13" borderId="35" xfId="99" applyNumberFormat="1" applyFont="1" applyFill="1" applyBorder="1" applyAlignment="1" applyProtection="1">
      <alignment horizontal="center" vertical="center" wrapText="1"/>
      <protection locked="0"/>
    </xf>
    <xf numFmtId="0" fontId="63" fillId="6" borderId="0" xfId="99" applyFont="1" applyFill="1" applyAlignment="1">
      <alignment horizontal="left" vertical="center"/>
    </xf>
    <xf numFmtId="0" fontId="63" fillId="6" borderId="0" xfId="99" applyFont="1" applyFill="1" applyAlignment="1">
      <alignment horizontal="left" vertical="center" wrapText="1"/>
    </xf>
    <xf numFmtId="3" fontId="63" fillId="12" borderId="0" xfId="99" applyNumberFormat="1" applyFont="1" applyFill="1" applyAlignment="1">
      <alignment horizontal="center" vertical="center"/>
    </xf>
    <xf numFmtId="0" fontId="63" fillId="6" borderId="26" xfId="99" applyFont="1" applyFill="1" applyBorder="1" applyAlignment="1">
      <alignment horizontal="left" vertical="center"/>
    </xf>
    <xf numFmtId="0" fontId="80" fillId="22" borderId="26" xfId="99" applyFont="1" applyFill="1" applyBorder="1" applyAlignment="1">
      <alignment horizontal="left" vertical="center"/>
    </xf>
    <xf numFmtId="0" fontId="107" fillId="6" borderId="83" xfId="99" applyFont="1" applyFill="1" applyBorder="1" applyAlignment="1">
      <alignment horizontal="left" vertical="center" wrapText="1"/>
    </xf>
    <xf numFmtId="0" fontId="107" fillId="6" borderId="74" xfId="99" applyFont="1" applyFill="1" applyBorder="1" applyAlignment="1">
      <alignment horizontal="left" vertical="center" wrapText="1"/>
    </xf>
    <xf numFmtId="0" fontId="107" fillId="6" borderId="82" xfId="99" applyFont="1" applyFill="1" applyBorder="1" applyAlignment="1">
      <alignment horizontal="left" vertical="center" wrapText="1"/>
    </xf>
    <xf numFmtId="0" fontId="63" fillId="11" borderId="26" xfId="99" applyFont="1" applyFill="1" applyBorder="1" applyAlignment="1">
      <alignment horizontal="left" vertical="top" wrapText="1"/>
    </xf>
    <xf numFmtId="0" fontId="73" fillId="6" borderId="0" xfId="99" applyFont="1" applyFill="1" applyAlignment="1">
      <alignment horizontal="center" wrapText="1"/>
    </xf>
    <xf numFmtId="0" fontId="73" fillId="6" borderId="0" xfId="99" applyFont="1" applyFill="1" applyAlignment="1">
      <alignment horizontal="left" vertical="center"/>
    </xf>
    <xf numFmtId="0" fontId="63" fillId="11" borderId="26" xfId="99" applyFont="1" applyFill="1" applyBorder="1" applyAlignment="1">
      <alignment horizontal="center" vertical="center"/>
    </xf>
    <xf numFmtId="0" fontId="81" fillId="22" borderId="26" xfId="99" applyFont="1" applyFill="1" applyBorder="1" applyAlignment="1">
      <alignment horizontal="left" vertical="center"/>
    </xf>
    <xf numFmtId="0" fontId="46" fillId="0" borderId="59" xfId="84" applyBorder="1" applyAlignment="1">
      <alignment horizontal="center"/>
    </xf>
    <xf numFmtId="0" fontId="46" fillId="0" borderId="91" xfId="84" applyBorder="1" applyAlignment="1">
      <alignment horizontal="center"/>
    </xf>
    <xf numFmtId="172" fontId="63" fillId="12" borderId="59" xfId="84" applyNumberFormat="1" applyFont="1" applyFill="1" applyBorder="1" applyAlignment="1">
      <alignment horizontal="center" vertical="center"/>
    </xf>
    <xf numFmtId="172" fontId="63" fillId="12" borderId="91" xfId="84" applyNumberFormat="1" applyFont="1" applyFill="1" applyBorder="1" applyAlignment="1">
      <alignment horizontal="center" vertical="center"/>
    </xf>
    <xf numFmtId="0" fontId="97" fillId="21" borderId="0" xfId="0" applyFont="1" applyFill="1" applyAlignment="1">
      <alignment vertical="center" wrapText="1"/>
    </xf>
    <xf numFmtId="0" fontId="97" fillId="21" borderId="60" xfId="0" applyFont="1" applyFill="1" applyBorder="1" applyAlignment="1">
      <alignment vertical="center" wrapText="1"/>
    </xf>
    <xf numFmtId="0" fontId="63" fillId="11" borderId="17" xfId="90" applyFont="1" applyFill="1" applyBorder="1" applyAlignment="1" applyProtection="1">
      <alignment horizontal="left" vertical="center"/>
    </xf>
    <xf numFmtId="0" fontId="63" fillId="11" borderId="18" xfId="90" applyFont="1" applyFill="1" applyBorder="1" applyAlignment="1" applyProtection="1">
      <alignment horizontal="left" vertical="center"/>
    </xf>
    <xf numFmtId="0" fontId="63" fillId="11" borderId="19" xfId="90" applyFont="1" applyFill="1" applyBorder="1" applyAlignment="1" applyProtection="1">
      <alignment horizontal="left" vertical="center"/>
    </xf>
    <xf numFmtId="0" fontId="111" fillId="0" borderId="0" xfId="99" applyFont="1" applyAlignment="1">
      <alignment vertical="center"/>
    </xf>
    <xf numFmtId="0" fontId="63" fillId="6" borderId="67" xfId="84" applyFont="1" applyFill="1" applyBorder="1" applyAlignment="1">
      <alignment horizontal="left" vertical="center" wrapText="1"/>
    </xf>
    <xf numFmtId="170" fontId="63" fillId="12" borderId="67" xfId="84" applyNumberFormat="1" applyFont="1" applyFill="1" applyBorder="1" applyAlignment="1">
      <alignment horizontal="center" vertical="center"/>
    </xf>
    <xf numFmtId="0" fontId="63" fillId="6" borderId="67" xfId="84" applyFont="1" applyFill="1" applyBorder="1" applyAlignment="1">
      <alignment horizontal="left" vertical="center"/>
    </xf>
    <xf numFmtId="171" fontId="63" fillId="12" borderId="67" xfId="88" applyNumberFormat="1" applyFont="1" applyFill="1" applyBorder="1" applyAlignment="1" applyProtection="1">
      <alignment horizontal="center" vertical="center"/>
    </xf>
    <xf numFmtId="0" fontId="63" fillId="12" borderId="67" xfId="84" applyFont="1" applyFill="1" applyBorder="1" applyAlignment="1">
      <alignment horizontal="center" vertical="center"/>
    </xf>
    <xf numFmtId="168" fontId="63" fillId="12" borderId="67" xfId="84" applyNumberFormat="1" applyFont="1" applyFill="1" applyBorder="1" applyAlignment="1">
      <alignment horizontal="center" vertical="center"/>
    </xf>
    <xf numFmtId="0" fontId="22" fillId="11" borderId="17" xfId="100" applyFill="1" applyBorder="1" applyAlignment="1" applyProtection="1">
      <alignment horizontal="left" vertical="center"/>
    </xf>
    <xf numFmtId="0" fontId="22" fillId="11" borderId="18" xfId="100" applyFill="1" applyBorder="1" applyAlignment="1" applyProtection="1">
      <alignment horizontal="left" vertical="center"/>
    </xf>
    <xf numFmtId="0" fontId="22" fillId="11" borderId="19" xfId="100" applyFill="1" applyBorder="1" applyAlignment="1" applyProtection="1">
      <alignment horizontal="left" vertical="center"/>
    </xf>
    <xf numFmtId="0" fontId="63" fillId="6" borderId="86" xfId="99" applyFont="1" applyFill="1" applyBorder="1" applyAlignment="1">
      <alignment horizontal="left" vertical="center" wrapText="1"/>
    </xf>
    <xf numFmtId="0" fontId="63" fillId="6" borderId="82" xfId="99" applyFont="1" applyFill="1" applyBorder="1" applyAlignment="1">
      <alignment horizontal="left" vertical="center" wrapText="1"/>
    </xf>
    <xf numFmtId="0" fontId="63" fillId="6" borderId="47" xfId="99" applyFont="1" applyFill="1" applyBorder="1" applyAlignment="1">
      <alignment horizontal="center" vertical="center" wrapText="1"/>
    </xf>
    <xf numFmtId="0" fontId="63" fillId="6" borderId="49" xfId="99" applyFont="1" applyFill="1" applyBorder="1" applyAlignment="1">
      <alignment horizontal="center" vertical="center" wrapText="1"/>
    </xf>
    <xf numFmtId="0" fontId="63" fillId="13" borderId="67" xfId="84" applyFont="1" applyFill="1" applyBorder="1" applyAlignment="1" applyProtection="1">
      <alignment horizontal="center" vertical="center"/>
      <protection locked="0"/>
    </xf>
    <xf numFmtId="0" fontId="80" fillId="24" borderId="82" xfId="84" applyFont="1" applyFill="1" applyBorder="1" applyAlignment="1">
      <alignment horizontal="left" vertical="center"/>
    </xf>
    <xf numFmtId="0" fontId="80" fillId="24" borderId="49" xfId="84" applyFont="1" applyFill="1" applyBorder="1" applyAlignment="1">
      <alignment horizontal="left" vertical="center"/>
    </xf>
    <xf numFmtId="171" fontId="63" fillId="12" borderId="67" xfId="88" applyNumberFormat="1" applyFont="1" applyFill="1" applyBorder="1" applyAlignment="1" applyProtection="1">
      <alignment vertical="center"/>
    </xf>
    <xf numFmtId="0" fontId="63" fillId="12" borderId="0" xfId="99" applyFont="1" applyFill="1" applyAlignment="1">
      <alignment horizontal="left" wrapText="1"/>
    </xf>
    <xf numFmtId="2" fontId="63" fillId="12" borderId="67" xfId="84" applyNumberFormat="1" applyFont="1" applyFill="1" applyBorder="1" applyAlignment="1">
      <alignment horizontal="center" vertical="center"/>
    </xf>
    <xf numFmtId="0" fontId="63" fillId="6" borderId="84" xfId="99" applyFont="1" applyFill="1" applyBorder="1" applyAlignment="1">
      <alignment vertical="center" wrapText="1"/>
    </xf>
    <xf numFmtId="0" fontId="63" fillId="6" borderId="48" xfId="99" applyFont="1" applyFill="1" applyBorder="1" applyAlignment="1">
      <alignment horizontal="center" vertical="center"/>
    </xf>
    <xf numFmtId="0" fontId="63" fillId="6" borderId="49" xfId="99" applyFont="1" applyFill="1" applyBorder="1" applyAlignment="1">
      <alignment horizontal="center" vertical="center"/>
    </xf>
    <xf numFmtId="167" fontId="63" fillId="6" borderId="67" xfId="84" applyNumberFormat="1" applyFont="1" applyFill="1" applyBorder="1" applyAlignment="1">
      <alignment horizontal="center" vertical="center"/>
    </xf>
    <xf numFmtId="0" fontId="73" fillId="22" borderId="52" xfId="99" applyFont="1" applyFill="1" applyBorder="1" applyAlignment="1">
      <alignment horizontal="center" vertical="center"/>
    </xf>
    <xf numFmtId="0" fontId="73" fillId="22" borderId="51" xfId="99" applyFont="1" applyFill="1" applyBorder="1" applyAlignment="1">
      <alignment horizontal="center" vertical="center"/>
    </xf>
    <xf numFmtId="0" fontId="63" fillId="6" borderId="82" xfId="99" applyFont="1" applyFill="1" applyBorder="1" applyAlignment="1">
      <alignment vertical="center" wrapText="1"/>
    </xf>
    <xf numFmtId="0" fontId="80" fillId="24" borderId="86" xfId="84" applyFont="1" applyFill="1" applyBorder="1" applyAlignment="1">
      <alignment horizontal="left" vertical="center"/>
    </xf>
    <xf numFmtId="0" fontId="80" fillId="24" borderId="47" xfId="84" applyFont="1" applyFill="1" applyBorder="1" applyAlignment="1">
      <alignment horizontal="left" vertical="center"/>
    </xf>
    <xf numFmtId="0" fontId="80" fillId="24" borderId="49" xfId="84" applyFont="1" applyFill="1" applyBorder="1" applyAlignment="1">
      <alignment horizontal="center" vertical="center"/>
    </xf>
    <xf numFmtId="0" fontId="80" fillId="24" borderId="83" xfId="84" applyFont="1" applyFill="1" applyBorder="1" applyAlignment="1">
      <alignment horizontal="center" vertical="center"/>
    </xf>
    <xf numFmtId="0" fontId="80" fillId="24" borderId="47" xfId="84" applyFont="1" applyFill="1" applyBorder="1" applyAlignment="1">
      <alignment horizontal="center" vertical="center"/>
    </xf>
    <xf numFmtId="0" fontId="80" fillId="24" borderId="47" xfId="84" applyFont="1" applyFill="1" applyBorder="1" applyAlignment="1">
      <alignment horizontal="center" vertical="center" wrapText="1"/>
    </xf>
    <xf numFmtId="0" fontId="80" fillId="24" borderId="87" xfId="84" applyFont="1" applyFill="1" applyBorder="1" applyAlignment="1">
      <alignment horizontal="center" vertical="center" wrapText="1"/>
    </xf>
    <xf numFmtId="176" fontId="63" fillId="7" borderId="35" xfId="99" applyNumberFormat="1" applyFont="1" applyFill="1" applyBorder="1" applyAlignment="1">
      <alignment horizontal="center" vertical="center"/>
    </xf>
    <xf numFmtId="0" fontId="73" fillId="23" borderId="35" xfId="99" applyFont="1" applyFill="1" applyBorder="1" applyAlignment="1">
      <alignment horizontal="center" vertical="center"/>
    </xf>
    <xf numFmtId="0" fontId="73" fillId="23" borderId="65" xfId="99" quotePrefix="1" applyFont="1" applyFill="1" applyBorder="1" applyAlignment="1">
      <alignment horizontal="left" vertical="center"/>
    </xf>
    <xf numFmtId="0" fontId="63" fillId="11" borderId="45" xfId="91" applyAlignment="1">
      <alignment vertical="center" wrapText="1"/>
    </xf>
    <xf numFmtId="0" fontId="63" fillId="11" borderId="45" xfId="91">
      <alignment vertical="center"/>
    </xf>
    <xf numFmtId="0" fontId="84" fillId="6" borderId="35" xfId="99" applyFont="1" applyFill="1" applyBorder="1" applyAlignment="1">
      <alignment horizontal="left" vertical="center" wrapText="1"/>
    </xf>
    <xf numFmtId="0" fontId="87" fillId="9" borderId="55" xfId="84" applyFont="1" applyFill="1" applyBorder="1" applyAlignment="1">
      <alignment horizontal="center" wrapText="1"/>
    </xf>
    <xf numFmtId="0" fontId="87" fillId="9" borderId="46" xfId="84" applyFont="1" applyFill="1" applyBorder="1" applyAlignment="1">
      <alignment horizontal="center" wrapText="1"/>
    </xf>
    <xf numFmtId="0" fontId="72" fillId="0" borderId="55" xfId="84" applyFont="1" applyBorder="1" applyAlignment="1">
      <alignment wrapText="1"/>
    </xf>
    <xf numFmtId="0" fontId="72" fillId="0" borderId="46" xfId="84" applyFont="1" applyBorder="1" applyAlignment="1">
      <alignment wrapText="1"/>
    </xf>
    <xf numFmtId="0" fontId="72" fillId="0" borderId="55" xfId="84" applyFont="1" applyBorder="1" applyAlignment="1">
      <alignment horizontal="center"/>
    </xf>
    <xf numFmtId="0" fontId="72" fillId="0" borderId="46" xfId="84" applyFont="1" applyBorder="1" applyAlignment="1">
      <alignment horizontal="center"/>
    </xf>
    <xf numFmtId="0" fontId="73" fillId="9" borderId="33" xfId="84" applyFont="1" applyFill="1" applyBorder="1" applyAlignment="1">
      <alignment horizontal="center" vertical="top" wrapText="1"/>
    </xf>
    <xf numFmtId="0" fontId="73" fillId="9" borderId="32" xfId="84" applyFont="1" applyFill="1" applyBorder="1" applyAlignment="1">
      <alignment horizontal="center" vertical="top" wrapText="1"/>
    </xf>
    <xf numFmtId="0" fontId="73" fillId="9" borderId="31" xfId="84" applyFont="1" applyFill="1" applyBorder="1" applyAlignment="1">
      <alignment horizontal="center" vertical="top" wrapText="1"/>
    </xf>
    <xf numFmtId="0" fontId="87" fillId="9" borderId="33" xfId="84" applyFont="1" applyFill="1" applyBorder="1" applyAlignment="1">
      <alignment horizontal="center" vertical="top" wrapText="1"/>
    </xf>
    <xf numFmtId="0" fontId="87" fillId="9" borderId="32" xfId="84" applyFont="1" applyFill="1" applyBorder="1" applyAlignment="1">
      <alignment horizontal="center" vertical="top" wrapText="1"/>
    </xf>
    <xf numFmtId="0" fontId="87" fillId="9" borderId="31" xfId="84" applyFont="1" applyFill="1" applyBorder="1" applyAlignment="1">
      <alignment horizontal="center" vertical="top" wrapText="1"/>
    </xf>
    <xf numFmtId="0" fontId="87" fillId="9" borderId="33" xfId="84" applyFont="1" applyFill="1" applyBorder="1" applyAlignment="1">
      <alignment horizontal="center" wrapText="1"/>
    </xf>
    <xf numFmtId="0" fontId="87" fillId="9" borderId="32" xfId="84" applyFont="1" applyFill="1" applyBorder="1" applyAlignment="1">
      <alignment horizontal="center" wrapText="1"/>
    </xf>
    <xf numFmtId="0" fontId="87" fillId="9" borderId="31" xfId="84" applyFont="1" applyFill="1" applyBorder="1" applyAlignment="1">
      <alignment horizontal="center" wrapText="1"/>
    </xf>
    <xf numFmtId="0" fontId="87" fillId="9" borderId="25" xfId="84" applyFont="1" applyFill="1" applyBorder="1" applyAlignment="1">
      <alignment horizontal="center" wrapText="1"/>
    </xf>
    <xf numFmtId="0" fontId="87" fillId="9" borderId="23" xfId="84" applyFont="1" applyFill="1" applyBorder="1" applyAlignment="1">
      <alignment horizontal="center" wrapText="1"/>
    </xf>
    <xf numFmtId="0" fontId="87" fillId="9" borderId="24" xfId="84" applyFont="1" applyFill="1" applyBorder="1" applyAlignment="1">
      <alignment horizontal="center" wrapText="1"/>
    </xf>
    <xf numFmtId="0" fontId="87" fillId="9" borderId="57" xfId="84" applyFont="1" applyFill="1" applyBorder="1" applyAlignment="1">
      <alignment horizontal="center" wrapText="1"/>
    </xf>
    <xf numFmtId="0" fontId="87" fillId="9" borderId="56" xfId="84" applyFont="1" applyFill="1" applyBorder="1" applyAlignment="1">
      <alignment horizontal="center" wrapText="1"/>
    </xf>
    <xf numFmtId="0" fontId="87" fillId="9" borderId="53" xfId="84" applyFont="1" applyFill="1" applyBorder="1" applyAlignment="1">
      <alignment horizontal="center" wrapText="1"/>
    </xf>
    <xf numFmtId="0" fontId="15" fillId="0" borderId="98" xfId="85" applyFont="1" applyBorder="1" applyAlignment="1" applyProtection="1">
      <alignment horizontal="left" vertical="center" wrapText="1"/>
      <protection locked="0"/>
    </xf>
    <xf numFmtId="0" fontId="12" fillId="0" borderId="99" xfId="0" applyFont="1" applyBorder="1" applyAlignment="1" applyProtection="1">
      <alignment horizontal="left" vertical="top"/>
      <protection locked="0"/>
    </xf>
    <xf numFmtId="0" fontId="15" fillId="0" borderId="1" xfId="0" applyFont="1" applyBorder="1" applyAlignment="1" applyProtection="1">
      <alignment horizontal="left" vertical="top" wrapText="1"/>
      <protection locked="0"/>
    </xf>
    <xf numFmtId="0" fontId="15" fillId="0" borderId="2" xfId="0" applyFont="1" applyBorder="1" applyAlignment="1" applyProtection="1">
      <alignment horizontal="left" vertical="top" wrapText="1"/>
      <protection locked="0"/>
    </xf>
    <xf numFmtId="0" fontId="15" fillId="0" borderId="21" xfId="0" applyFont="1" applyBorder="1" applyAlignment="1" applyProtection="1">
      <alignment horizontal="left" vertical="top" wrapText="1"/>
      <protection locked="0"/>
    </xf>
    <xf numFmtId="1" fontId="15" fillId="0" borderId="5" xfId="0" applyNumberFormat="1" applyFont="1" applyBorder="1" applyAlignment="1" applyProtection="1">
      <alignment wrapText="1"/>
      <protection locked="0"/>
    </xf>
    <xf numFmtId="0" fontId="15" fillId="0" borderId="5" xfId="0" applyFont="1" applyBorder="1" applyAlignment="1" applyProtection="1">
      <alignment wrapText="1"/>
      <protection locked="0"/>
    </xf>
    <xf numFmtId="0" fontId="15" fillId="0" borderId="111" xfId="0" applyFont="1" applyBorder="1" applyAlignment="1" applyProtection="1">
      <alignment wrapText="1"/>
      <protection locked="0"/>
    </xf>
    <xf numFmtId="165" fontId="15" fillId="0" borderId="22" xfId="85" applyNumberFormat="1" applyFont="1" applyBorder="1" applyAlignment="1" applyProtection="1">
      <alignment horizontal="right" wrapText="1"/>
      <protection locked="0"/>
    </xf>
    <xf numFmtId="165" fontId="15" fillId="0" borderId="112" xfId="85" applyNumberFormat="1" applyFont="1" applyBorder="1" applyAlignment="1" applyProtection="1">
      <alignment horizontal="right" wrapText="1"/>
      <protection locked="0"/>
    </xf>
    <xf numFmtId="0" fontId="22" fillId="7" borderId="0" xfId="100" applyFill="1" applyAlignment="1" applyProtection="1"/>
    <xf numFmtId="0" fontId="63" fillId="13" borderId="66" xfId="99" applyFont="1" applyFill="1" applyBorder="1" applyAlignment="1" applyProtection="1">
      <alignment horizontal="center" vertical="center" wrapText="1"/>
      <protection locked="0"/>
    </xf>
    <xf numFmtId="0" fontId="63" fillId="13" borderId="44" xfId="99" applyFont="1" applyFill="1" applyBorder="1" applyAlignment="1" applyProtection="1">
      <alignment horizontal="center" vertical="center" wrapText="1"/>
      <protection locked="0"/>
    </xf>
    <xf numFmtId="0" fontId="63" fillId="13" borderId="36" xfId="99" applyFont="1" applyFill="1" applyBorder="1" applyAlignment="1" applyProtection="1">
      <alignment horizontal="center" vertical="center" wrapText="1"/>
      <protection locked="0"/>
    </xf>
  </cellXfs>
  <cellStyles count="101">
    <cellStyle name="Comma" xfId="82" builtinId="3"/>
    <cellStyle name="Comma 2" xfId="88" xr:uid="{A12BBEAD-BCF8-49CE-B705-0DF73C2E90BA}"/>
    <cellStyle name="Currency" xfId="96" builtinId="4"/>
    <cellStyle name="Currency 2" xfId="86" xr:uid="{48E9535A-4BBB-4913-A356-80C910C0DABD}"/>
    <cellStyle name="Followed Hyperlink" xfId="72" builtinId="9" hidden="1"/>
    <cellStyle name="Followed Hyperlink" xfId="76" builtinId="9" hidden="1"/>
    <cellStyle name="Followed Hyperlink" xfId="80" builtinId="9" hidden="1"/>
    <cellStyle name="Followed Hyperlink" xfId="78" builtinId="9" hidden="1"/>
    <cellStyle name="Followed Hyperlink" xfId="74" builtinId="9" hidden="1"/>
    <cellStyle name="Followed Hyperlink" xfId="70" builtinId="9" hidden="1"/>
    <cellStyle name="Followed Hyperlink" xfId="24" builtinId="9" hidden="1"/>
    <cellStyle name="Followed Hyperlink" xfId="28" builtinId="9" hidden="1"/>
    <cellStyle name="Followed Hyperlink" xfId="30" builtinId="9" hidden="1"/>
    <cellStyle name="Followed Hyperlink" xfId="32" builtinId="9" hidden="1"/>
    <cellStyle name="Followed Hyperlink" xfId="36" builtinId="9" hidden="1"/>
    <cellStyle name="Followed Hyperlink" xfId="38" builtinId="9" hidden="1"/>
    <cellStyle name="Followed Hyperlink" xfId="40" builtinId="9" hidden="1"/>
    <cellStyle name="Followed Hyperlink" xfId="44" builtinId="9" hidden="1"/>
    <cellStyle name="Followed Hyperlink" xfId="46" builtinId="9" hidden="1"/>
    <cellStyle name="Followed Hyperlink" xfId="48" builtinId="9" hidden="1"/>
    <cellStyle name="Followed Hyperlink" xfId="52" builtinId="9" hidden="1"/>
    <cellStyle name="Followed Hyperlink" xfId="54" builtinId="9" hidden="1"/>
    <cellStyle name="Followed Hyperlink" xfId="56" builtinId="9" hidden="1"/>
    <cellStyle name="Followed Hyperlink" xfId="60" builtinId="9" hidden="1"/>
    <cellStyle name="Followed Hyperlink" xfId="62" builtinId="9" hidden="1"/>
    <cellStyle name="Followed Hyperlink" xfId="64" builtinId="9" hidden="1"/>
    <cellStyle name="Followed Hyperlink" xfId="68" builtinId="9" hidden="1"/>
    <cellStyle name="Followed Hyperlink" xfId="66" builtinId="9" hidden="1"/>
    <cellStyle name="Followed Hyperlink" xfId="58" builtinId="9" hidden="1"/>
    <cellStyle name="Followed Hyperlink" xfId="50" builtinId="9" hidden="1"/>
    <cellStyle name="Followed Hyperlink" xfId="42" builtinId="9" hidden="1"/>
    <cellStyle name="Followed Hyperlink" xfId="34" builtinId="9" hidden="1"/>
    <cellStyle name="Followed Hyperlink" xfId="26"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10" builtinId="9" hidden="1"/>
    <cellStyle name="Followed Hyperlink" xfId="6" builtinId="9" hidden="1"/>
    <cellStyle name="Followed Hyperlink" xfId="8" builtinId="9" hidden="1"/>
    <cellStyle name="Followed Hyperlink" xfId="4" builtinId="9" hidden="1"/>
    <cellStyle name="Followed Hyperlink" xfId="2" builtinId="9" hidden="1"/>
    <cellStyle name="Guide 2" xfId="91" xr:uid="{DC938552-4938-476D-9EEF-8BB3938764CC}"/>
    <cellStyle name="Heading 1" xfId="97" builtinId="16"/>
    <cellStyle name="Hyperlink" xfId="55" builtinId="8" hidden="1"/>
    <cellStyle name="Hyperlink" xfId="57" builtinId="8" hidden="1"/>
    <cellStyle name="Hyperlink" xfId="61" builtinId="8" hidden="1"/>
    <cellStyle name="Hyperlink" xfId="63" builtinId="8" hidden="1"/>
    <cellStyle name="Hyperlink" xfId="65" builtinId="8" hidden="1"/>
    <cellStyle name="Hyperlink" xfId="69" builtinId="8" hidden="1"/>
    <cellStyle name="Hyperlink" xfId="71" builtinId="8" hidden="1"/>
    <cellStyle name="Hyperlink" xfId="73" builtinId="8" hidden="1"/>
    <cellStyle name="Hyperlink" xfId="77" builtinId="8" hidden="1"/>
    <cellStyle name="Hyperlink" xfId="79" builtinId="8" hidden="1"/>
    <cellStyle name="Hyperlink" xfId="75" builtinId="8" hidden="1"/>
    <cellStyle name="Hyperlink" xfId="67" builtinId="8" hidden="1"/>
    <cellStyle name="Hyperlink" xfId="59" builtinId="8" hidden="1"/>
    <cellStyle name="Hyperlink" xfId="23" builtinId="8" hidden="1"/>
    <cellStyle name="Hyperlink" xfId="25"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43" builtinId="8" hidden="1"/>
    <cellStyle name="Hyperlink" xfId="27"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5" builtinId="8" hidden="1"/>
    <cellStyle name="Hyperlink" xfId="7" builtinId="8" hidden="1"/>
    <cellStyle name="Hyperlink" xfId="9" builtinId="8" hidden="1"/>
    <cellStyle name="Hyperlink" xfId="3" builtinId="8" hidden="1"/>
    <cellStyle name="Hyperlink" xfId="1" builtinId="8" hidden="1"/>
    <cellStyle name="Hyperlink" xfId="100" builtinId="8"/>
    <cellStyle name="Hyperlink 2" xfId="90" xr:uid="{D80E7DEB-BF43-4C40-B277-BD69021E181E}"/>
    <cellStyle name="Hyperlink 3" xfId="95" xr:uid="{AE1CE98B-9FF5-4206-8045-ED5AEF4BF1F6}"/>
    <cellStyle name="Normal" xfId="0" builtinId="0"/>
    <cellStyle name="Normal 2" xfId="81" xr:uid="{9536E22F-F561-47B5-B69F-4DEF154759D8}"/>
    <cellStyle name="Normal 2 2" xfId="84" xr:uid="{5749FFBF-9983-4708-946C-EFFF6D9E8AC1}"/>
    <cellStyle name="Normal 2 3" xfId="87" xr:uid="{235FE15D-5045-40A8-89CD-F9E09DB4D66E}"/>
    <cellStyle name="Normal 3" xfId="92" xr:uid="{1D643F36-E354-418C-98F2-521475E2B5E9}"/>
    <cellStyle name="Normal 3 2" xfId="93" xr:uid="{DDAC7F30-9272-45E8-9346-AFDE749BD2D6}"/>
    <cellStyle name="Normal 3 3" xfId="94" xr:uid="{C29FE08E-AA36-4563-BD16-CDD3C0284C31}"/>
    <cellStyle name="Normal 3 4" xfId="98" xr:uid="{7CCD4969-16D9-4283-AB2E-6EE0057CD867}"/>
    <cellStyle name="Normal 4" xfId="85" xr:uid="{2B503718-233B-4094-8BC1-130161330E56}"/>
    <cellStyle name="Normal 5" xfId="99" xr:uid="{DDB4DFD7-E6B5-41F1-9337-925998B14AFF}"/>
    <cellStyle name="Percent" xfId="83" builtinId="5"/>
    <cellStyle name="Percent 2" xfId="89" xr:uid="{26281F73-04E5-448F-AAE2-179826EC63C2}"/>
  </cellStyles>
  <dxfs count="6">
    <dxf>
      <font>
        <b val="0"/>
        <i val="0"/>
        <strike val="0"/>
        <condense val="0"/>
        <extend val="0"/>
        <outline val="0"/>
        <shadow val="0"/>
        <u val="none"/>
        <vertAlign val="baseline"/>
        <sz val="12"/>
        <color theme="1"/>
        <name val="Calibri"/>
        <scheme val="minor"/>
      </font>
      <fill>
        <patternFill patternType="solid">
          <fgColor theme="4" tint="0.59999389629810485"/>
          <bgColor theme="4" tint="0.59999389629810485"/>
        </patternFill>
      </fill>
      <border diagonalUp="0" diagonalDown="0">
        <left/>
        <right/>
        <top style="thin">
          <color theme="0"/>
        </top>
        <bottom style="thin">
          <color theme="0"/>
        </bottom>
      </border>
    </dxf>
    <dxf>
      <border outline="0">
        <bottom style="thin">
          <color theme="0"/>
        </bottom>
      </border>
    </dxf>
    <dxf>
      <font>
        <b val="0"/>
        <i val="0"/>
        <strike val="0"/>
        <condense val="0"/>
        <extend val="0"/>
        <outline val="0"/>
        <shadow val="0"/>
        <u val="none"/>
        <vertAlign val="baseline"/>
        <sz val="12"/>
        <color theme="1"/>
        <name val="Calibri"/>
        <scheme val="minor"/>
      </font>
      <fill>
        <patternFill patternType="solid">
          <fgColor theme="4" tint="0.59999389629810485"/>
          <bgColor theme="4" tint="0.59999389629810485"/>
        </patternFill>
      </fill>
    </dxf>
    <dxf>
      <font>
        <b val="0"/>
        <i val="0"/>
        <strike val="0"/>
        <condense val="0"/>
        <extend val="0"/>
        <outline val="0"/>
        <shadow val="0"/>
        <u val="none"/>
        <vertAlign val="baseline"/>
        <sz val="12"/>
        <color theme="1"/>
        <name val="Calibri"/>
        <scheme val="minor"/>
      </font>
      <fill>
        <patternFill patternType="solid">
          <fgColor theme="4" tint="0.59999389629810485"/>
          <bgColor theme="4" tint="0.59999389629810485"/>
        </patternFill>
      </fill>
      <border diagonalUp="0" diagonalDown="0">
        <left/>
        <right/>
        <top style="thin">
          <color theme="0"/>
        </top>
        <bottom style="thin">
          <color theme="0"/>
        </bottom>
      </border>
    </dxf>
    <dxf>
      <border outline="0">
        <bottom style="thin">
          <color theme="0"/>
        </bottom>
      </border>
    </dxf>
    <dxf>
      <font>
        <b val="0"/>
        <i val="0"/>
        <strike val="0"/>
        <condense val="0"/>
        <extend val="0"/>
        <outline val="0"/>
        <shadow val="0"/>
        <u val="none"/>
        <vertAlign val="baseline"/>
        <sz val="12"/>
        <color theme="1"/>
        <name val="Calibri"/>
        <scheme val="minor"/>
      </font>
      <fill>
        <patternFill patternType="solid">
          <fgColor theme="4" tint="0.59999389629810485"/>
          <bgColor theme="4" tint="0.59999389629810485"/>
        </patternFill>
      </fill>
    </dxf>
  </dxfs>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1818640</xdr:colOff>
      <xdr:row>14</xdr:row>
      <xdr:rowOff>375920</xdr:rowOff>
    </xdr:from>
    <xdr:to>
      <xdr:col>2</xdr:col>
      <xdr:colOff>1158240</xdr:colOff>
      <xdr:row>15</xdr:row>
      <xdr:rowOff>0</xdr:rowOff>
    </xdr:to>
    <xdr:sp macro="[0]!InsertCopyRow1" textlink="">
      <xdr:nvSpPr>
        <xdr:cNvPr id="3" name="TextBox 2">
          <a:extLst>
            <a:ext uri="{FF2B5EF4-FFF2-40B4-BE49-F238E27FC236}">
              <a16:creationId xmlns:a16="http://schemas.microsoft.com/office/drawing/2014/main" id="{00000000-0008-0000-0000-000003000000}"/>
            </a:ext>
          </a:extLst>
        </xdr:cNvPr>
        <xdr:cNvSpPr txBox="1"/>
      </xdr:nvSpPr>
      <xdr:spPr>
        <a:xfrm>
          <a:off x="2052320" y="2956560"/>
          <a:ext cx="1320800" cy="518160"/>
        </a:xfrm>
        <a:prstGeom prst="rect">
          <a:avLst/>
        </a:prstGeom>
        <a:solidFill>
          <a:schemeClr val="tx2">
            <a:lumMod val="60000"/>
            <a:lumOff val="40000"/>
          </a:schemeClr>
        </a:solidFill>
        <a:ln w="9525" cmpd="sng">
          <a:noFill/>
        </a:ln>
        <a:effectLst>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lang="en-US" sz="1000" b="0" i="0">
              <a:solidFill>
                <a:schemeClr val="bg1"/>
              </a:solidFill>
              <a:latin typeface="Calibri"/>
            </a:rPr>
            <a:t>Select</a:t>
          </a:r>
          <a:r>
            <a:rPr lang="en-US" sz="1000" b="0" i="0" baseline="0">
              <a:solidFill>
                <a:schemeClr val="bg1"/>
              </a:solidFill>
              <a:latin typeface="Calibri"/>
            </a:rPr>
            <a:t> the </a:t>
          </a:r>
          <a:r>
            <a:rPr lang="en-US" sz="1000" b="0" i="0">
              <a:solidFill>
                <a:schemeClr val="bg1"/>
              </a:solidFill>
              <a:latin typeface="Calibri"/>
            </a:rPr>
            <a:t>row above and click to insert new row</a:t>
          </a:r>
        </a:p>
      </xdr:txBody>
    </xdr:sp>
    <xdr:clientData/>
  </xdr:twoCellAnchor>
  <mc:AlternateContent xmlns:mc="http://schemas.openxmlformats.org/markup-compatibility/2006">
    <mc:Choice xmlns:a14="http://schemas.microsoft.com/office/drawing/2010/main" Requires="a14">
      <xdr:twoCellAnchor editAs="oneCell">
        <xdr:from>
          <xdr:col>8</xdr:col>
          <xdr:colOff>831850</xdr:colOff>
          <xdr:row>2</xdr:row>
          <xdr:rowOff>285750</xdr:rowOff>
        </xdr:from>
        <xdr:to>
          <xdr:col>8</xdr:col>
          <xdr:colOff>1206500</xdr:colOff>
          <xdr:row>2</xdr:row>
          <xdr:rowOff>609600</xdr:rowOff>
        </xdr:to>
        <xdr:sp macro="" textlink="">
          <xdr:nvSpPr>
            <xdr:cNvPr id="2161" name="Check Box 113" hidden="1">
              <a:extLst>
                <a:ext uri="{63B3BB69-23CF-44E3-9099-C40C66FF867C}">
                  <a14:compatExt spid="_x0000_s2161"/>
                </a:ext>
                <a:ext uri="{FF2B5EF4-FFF2-40B4-BE49-F238E27FC236}">
                  <a16:creationId xmlns:a16="http://schemas.microsoft.com/office/drawing/2014/main" id="{00000000-0008-0000-0000-00007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5</xdr:row>
      <xdr:rowOff>161925</xdr:rowOff>
    </xdr:from>
    <xdr:to>
      <xdr:col>0</xdr:col>
      <xdr:colOff>0</xdr:colOff>
      <xdr:row>6</xdr:row>
      <xdr:rowOff>0</xdr:rowOff>
    </xdr:to>
    <xdr:cxnSp macro="">
      <xdr:nvCxnSpPr>
        <xdr:cNvPr id="2" name="AutoShape 12">
          <a:extLst>
            <a:ext uri="{FF2B5EF4-FFF2-40B4-BE49-F238E27FC236}">
              <a16:creationId xmlns:a16="http://schemas.microsoft.com/office/drawing/2014/main" id="{00000000-0008-0000-0500-000002000000}"/>
            </a:ext>
          </a:extLst>
        </xdr:cNvPr>
        <xdr:cNvCxnSpPr>
          <a:cxnSpLocks noChangeShapeType="1"/>
        </xdr:cNvCxnSpPr>
      </xdr:nvCxnSpPr>
      <xdr:spPr bwMode="auto">
        <a:xfrm>
          <a:off x="0" y="1704975"/>
          <a:ext cx="0" cy="0"/>
        </a:xfrm>
        <a:prstGeom prst="straightConnector1">
          <a:avLst/>
        </a:prstGeom>
        <a:noFill/>
        <a:ln w="1587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0</xdr:colOff>
      <xdr:row>2</xdr:row>
      <xdr:rowOff>0</xdr:rowOff>
    </xdr:to>
    <xdr:cxnSp macro="">
      <xdr:nvCxnSpPr>
        <xdr:cNvPr id="2" name="AutoShape 16">
          <a:extLst>
            <a:ext uri="{FF2B5EF4-FFF2-40B4-BE49-F238E27FC236}">
              <a16:creationId xmlns:a16="http://schemas.microsoft.com/office/drawing/2014/main" id="{00000000-0008-0000-0600-000002000000}"/>
            </a:ext>
          </a:extLst>
        </xdr:cNvPr>
        <xdr:cNvCxnSpPr>
          <a:cxnSpLocks noChangeShapeType="1"/>
        </xdr:cNvCxnSpPr>
      </xdr:nvCxnSpPr>
      <xdr:spPr bwMode="auto">
        <a:xfrm>
          <a:off x="0" y="381000"/>
          <a:ext cx="0" cy="0"/>
        </a:xfrm>
        <a:prstGeom prst="straightConnector1">
          <a:avLst/>
        </a:prstGeom>
        <a:noFill/>
        <a:ln w="1587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2</xdr:row>
      <xdr:rowOff>0</xdr:rowOff>
    </xdr:from>
    <xdr:to>
      <xdr:col>0</xdr:col>
      <xdr:colOff>0</xdr:colOff>
      <xdr:row>2</xdr:row>
      <xdr:rowOff>0</xdr:rowOff>
    </xdr:to>
    <xdr:cxnSp macro="">
      <xdr:nvCxnSpPr>
        <xdr:cNvPr id="3" name="AutoShape 15">
          <a:extLst>
            <a:ext uri="{FF2B5EF4-FFF2-40B4-BE49-F238E27FC236}">
              <a16:creationId xmlns:a16="http://schemas.microsoft.com/office/drawing/2014/main" id="{00000000-0008-0000-0600-000003000000}"/>
            </a:ext>
          </a:extLst>
        </xdr:cNvPr>
        <xdr:cNvCxnSpPr>
          <a:cxnSpLocks noChangeShapeType="1"/>
        </xdr:cNvCxnSpPr>
      </xdr:nvCxnSpPr>
      <xdr:spPr bwMode="auto">
        <a:xfrm>
          <a:off x="0" y="381000"/>
          <a:ext cx="0" cy="0"/>
        </a:xfrm>
        <a:prstGeom prst="straightConnector1">
          <a:avLst/>
        </a:prstGeom>
        <a:noFill/>
        <a:ln w="1587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2</xdr:row>
      <xdr:rowOff>0</xdr:rowOff>
    </xdr:from>
    <xdr:to>
      <xdr:col>0</xdr:col>
      <xdr:colOff>0</xdr:colOff>
      <xdr:row>2</xdr:row>
      <xdr:rowOff>0</xdr:rowOff>
    </xdr:to>
    <xdr:cxnSp macro="">
      <xdr:nvCxnSpPr>
        <xdr:cNvPr id="4" name="AutoShape 14">
          <a:extLst>
            <a:ext uri="{FF2B5EF4-FFF2-40B4-BE49-F238E27FC236}">
              <a16:creationId xmlns:a16="http://schemas.microsoft.com/office/drawing/2014/main" id="{00000000-0008-0000-0600-000004000000}"/>
            </a:ext>
          </a:extLst>
        </xdr:cNvPr>
        <xdr:cNvCxnSpPr>
          <a:cxnSpLocks noChangeShapeType="1"/>
        </xdr:cNvCxnSpPr>
      </xdr:nvCxnSpPr>
      <xdr:spPr bwMode="auto">
        <a:xfrm>
          <a:off x="0" y="381000"/>
          <a:ext cx="0" cy="0"/>
        </a:xfrm>
        <a:prstGeom prst="straightConnector1">
          <a:avLst/>
        </a:prstGeom>
        <a:noFill/>
        <a:ln w="1587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0</xdr:colOff>
      <xdr:row>2</xdr:row>
      <xdr:rowOff>0</xdr:rowOff>
    </xdr:to>
    <xdr:cxnSp macro="">
      <xdr:nvCxnSpPr>
        <xdr:cNvPr id="2" name="AutoShape 16">
          <a:extLst>
            <a:ext uri="{FF2B5EF4-FFF2-40B4-BE49-F238E27FC236}">
              <a16:creationId xmlns:a16="http://schemas.microsoft.com/office/drawing/2014/main" id="{00000000-0008-0000-0700-000002000000}"/>
            </a:ext>
          </a:extLst>
        </xdr:cNvPr>
        <xdr:cNvCxnSpPr>
          <a:cxnSpLocks noChangeShapeType="1"/>
        </xdr:cNvCxnSpPr>
      </xdr:nvCxnSpPr>
      <xdr:spPr bwMode="auto">
        <a:xfrm>
          <a:off x="0" y="381000"/>
          <a:ext cx="0" cy="0"/>
        </a:xfrm>
        <a:prstGeom prst="straightConnector1">
          <a:avLst/>
        </a:prstGeom>
        <a:noFill/>
        <a:ln w="1587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2</xdr:row>
      <xdr:rowOff>0</xdr:rowOff>
    </xdr:from>
    <xdr:to>
      <xdr:col>0</xdr:col>
      <xdr:colOff>0</xdr:colOff>
      <xdr:row>2</xdr:row>
      <xdr:rowOff>0</xdr:rowOff>
    </xdr:to>
    <xdr:cxnSp macro="">
      <xdr:nvCxnSpPr>
        <xdr:cNvPr id="3" name="AutoShape 15">
          <a:extLst>
            <a:ext uri="{FF2B5EF4-FFF2-40B4-BE49-F238E27FC236}">
              <a16:creationId xmlns:a16="http://schemas.microsoft.com/office/drawing/2014/main" id="{00000000-0008-0000-0700-000003000000}"/>
            </a:ext>
          </a:extLst>
        </xdr:cNvPr>
        <xdr:cNvCxnSpPr>
          <a:cxnSpLocks noChangeShapeType="1"/>
        </xdr:cNvCxnSpPr>
      </xdr:nvCxnSpPr>
      <xdr:spPr bwMode="auto">
        <a:xfrm>
          <a:off x="0" y="381000"/>
          <a:ext cx="0" cy="0"/>
        </a:xfrm>
        <a:prstGeom prst="straightConnector1">
          <a:avLst/>
        </a:prstGeom>
        <a:noFill/>
        <a:ln w="1587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2</xdr:row>
      <xdr:rowOff>0</xdr:rowOff>
    </xdr:from>
    <xdr:to>
      <xdr:col>0</xdr:col>
      <xdr:colOff>0</xdr:colOff>
      <xdr:row>2</xdr:row>
      <xdr:rowOff>0</xdr:rowOff>
    </xdr:to>
    <xdr:cxnSp macro="">
      <xdr:nvCxnSpPr>
        <xdr:cNvPr id="4" name="AutoShape 14">
          <a:extLst>
            <a:ext uri="{FF2B5EF4-FFF2-40B4-BE49-F238E27FC236}">
              <a16:creationId xmlns:a16="http://schemas.microsoft.com/office/drawing/2014/main" id="{00000000-0008-0000-0700-000004000000}"/>
            </a:ext>
          </a:extLst>
        </xdr:cNvPr>
        <xdr:cNvCxnSpPr>
          <a:cxnSpLocks noChangeShapeType="1"/>
        </xdr:cNvCxnSpPr>
      </xdr:nvCxnSpPr>
      <xdr:spPr bwMode="auto">
        <a:xfrm>
          <a:off x="0" y="381000"/>
          <a:ext cx="0" cy="0"/>
        </a:xfrm>
        <a:prstGeom prst="straightConnector1">
          <a:avLst/>
        </a:prstGeom>
        <a:noFill/>
        <a:ln w="1587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0</xdr:colOff>
      <xdr:row>2</xdr:row>
      <xdr:rowOff>0</xdr:rowOff>
    </xdr:to>
    <xdr:cxnSp macro="">
      <xdr:nvCxnSpPr>
        <xdr:cNvPr id="2" name="AutoShape 16">
          <a:extLst>
            <a:ext uri="{FF2B5EF4-FFF2-40B4-BE49-F238E27FC236}">
              <a16:creationId xmlns:a16="http://schemas.microsoft.com/office/drawing/2014/main" id="{00000000-0008-0000-0800-000002000000}"/>
            </a:ext>
          </a:extLst>
        </xdr:cNvPr>
        <xdr:cNvCxnSpPr>
          <a:cxnSpLocks noChangeShapeType="1"/>
        </xdr:cNvCxnSpPr>
      </xdr:nvCxnSpPr>
      <xdr:spPr bwMode="auto">
        <a:xfrm>
          <a:off x="0" y="381000"/>
          <a:ext cx="0" cy="0"/>
        </a:xfrm>
        <a:prstGeom prst="straightConnector1">
          <a:avLst/>
        </a:prstGeom>
        <a:noFill/>
        <a:ln w="1587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2</xdr:row>
      <xdr:rowOff>0</xdr:rowOff>
    </xdr:from>
    <xdr:to>
      <xdr:col>0</xdr:col>
      <xdr:colOff>0</xdr:colOff>
      <xdr:row>2</xdr:row>
      <xdr:rowOff>0</xdr:rowOff>
    </xdr:to>
    <xdr:cxnSp macro="">
      <xdr:nvCxnSpPr>
        <xdr:cNvPr id="3" name="AutoShape 15">
          <a:extLst>
            <a:ext uri="{FF2B5EF4-FFF2-40B4-BE49-F238E27FC236}">
              <a16:creationId xmlns:a16="http://schemas.microsoft.com/office/drawing/2014/main" id="{00000000-0008-0000-0800-000003000000}"/>
            </a:ext>
          </a:extLst>
        </xdr:cNvPr>
        <xdr:cNvCxnSpPr>
          <a:cxnSpLocks noChangeShapeType="1"/>
        </xdr:cNvCxnSpPr>
      </xdr:nvCxnSpPr>
      <xdr:spPr bwMode="auto">
        <a:xfrm>
          <a:off x="0" y="381000"/>
          <a:ext cx="0" cy="0"/>
        </a:xfrm>
        <a:prstGeom prst="straightConnector1">
          <a:avLst/>
        </a:prstGeom>
        <a:noFill/>
        <a:ln w="1587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2</xdr:row>
      <xdr:rowOff>0</xdr:rowOff>
    </xdr:from>
    <xdr:to>
      <xdr:col>0</xdr:col>
      <xdr:colOff>0</xdr:colOff>
      <xdr:row>2</xdr:row>
      <xdr:rowOff>0</xdr:rowOff>
    </xdr:to>
    <xdr:cxnSp macro="">
      <xdr:nvCxnSpPr>
        <xdr:cNvPr id="4" name="AutoShape 14">
          <a:extLst>
            <a:ext uri="{FF2B5EF4-FFF2-40B4-BE49-F238E27FC236}">
              <a16:creationId xmlns:a16="http://schemas.microsoft.com/office/drawing/2014/main" id="{00000000-0008-0000-0800-000004000000}"/>
            </a:ext>
          </a:extLst>
        </xdr:cNvPr>
        <xdr:cNvCxnSpPr>
          <a:cxnSpLocks noChangeShapeType="1"/>
        </xdr:cNvCxnSpPr>
      </xdr:nvCxnSpPr>
      <xdr:spPr bwMode="auto">
        <a:xfrm>
          <a:off x="0" y="381000"/>
          <a:ext cx="0" cy="0"/>
        </a:xfrm>
        <a:prstGeom prst="straightConnector1">
          <a:avLst/>
        </a:prstGeom>
        <a:noFill/>
        <a:ln w="1587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57326E0-29CB-42F0-AD65-16B169A96799}" name="Table393" displayName="Table393" ref="C8:C73" totalsRowShown="0" dataDxfId="5" tableBorderDxfId="4">
  <autoFilter ref="C8:C73" xr:uid="{B1A56325-0761-466F-B055-3CE24CCDF249}"/>
  <tableColumns count="1">
    <tableColumn id="1" xr3:uid="{F42C1F80-5E9E-45DE-A213-E4984358F9ED}" name="Measures" dataDxfId="3"/>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05000000}" name="Table39" displayName="Table39" ref="A12:A97" totalsRowShown="0" dataDxfId="2" tableBorderDxfId="1">
  <autoFilter ref="A12:A97" xr:uid="{00000000-0009-0000-0100-000027000000}"/>
  <tableColumns count="1">
    <tableColumn id="1" xr3:uid="{00000000-0010-0000-0500-000001000000}" name="Measures" dataDxfId="0"/>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8" displayName="Table8" ref="I1:I10" totalsRowShown="0">
  <autoFilter ref="I1:I10" xr:uid="{00000000-0009-0000-0100-000008000000}"/>
  <tableColumns count="1">
    <tableColumn id="1" xr3:uid="{00000000-0010-0000-0400-000001000000}" name="Inclusive access benefits"/>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e7" displayName="Table7" ref="G1:G6" totalsRowShown="0">
  <autoFilter ref="G1:G6" xr:uid="{00000000-0009-0000-0100-000007000000}"/>
  <tableColumns count="1">
    <tableColumn id="1" xr3:uid="{00000000-0010-0000-0300-000001000000}" name="Environmental sustainability benefits"/>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e6" displayName="Table6" ref="E1:E8" totalsRowShown="0">
  <autoFilter ref="E1:E8" xr:uid="{00000000-0009-0000-0100-000006000000}"/>
  <tableColumns count="1">
    <tableColumn id="1" xr3:uid="{00000000-0010-0000-0200-000001000000}" name="Economic Prosperity benefits"/>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le5" displayName="Table5" ref="C1:C3" totalsRowShown="0">
  <autoFilter ref="C1:C3" xr:uid="{00000000-0009-0000-0100-000005000000}"/>
  <tableColumns count="1">
    <tableColumn id="1" xr3:uid="{00000000-0010-0000-0100-000001000000}" name="Resilience and security benefits"/>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A8" totalsRowShown="0">
  <autoFilter ref="A1:A8" xr:uid="{00000000-0009-0000-0100-000001000000}"/>
  <tableColumns count="1">
    <tableColumn id="1" xr3:uid="{00000000-0010-0000-0000-000001000000}" name="Healthy and safe people benefits"/>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nzta.govt.nz/resources/monetised-benefits-and-costs-manual" TargetMode="External"/><Relationship Id="rId1" Type="http://schemas.openxmlformats.org/officeDocument/2006/relationships/hyperlink" Target="https://www.nzta.govt.nz/assets/resources/economic-evaluation-manual/economic-evaluation-manual/docs/eem-manual-2016.pdf"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printerSettings" Target="../printerSettings/printerSettings11.bin"/><Relationship Id="rId1" Type="http://schemas.openxmlformats.org/officeDocument/2006/relationships/hyperlink" Target="https://www.nzta.govt.nz/assets/resources/monetised-benefits-and-costs-manual/crash-risk-factors-guidelines-compendium.pdf" TargetMode="External"/><Relationship Id="rId4" Type="http://schemas.openxmlformats.org/officeDocument/2006/relationships/comments" Target="../comments9.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www.nzta.govt.nz/resources/monetised-benefits-and-costs-manual" TargetMode="External"/><Relationship Id="rId1" Type="http://schemas.openxmlformats.org/officeDocument/2006/relationships/hyperlink" Target="https://www.nzta.govt.nz/assets/resources/economic-evaluation-manual/economic-evaluation-manual/docs/eem-manual-2016.pdf" TargetMode="External"/><Relationship Id="rId5" Type="http://schemas.openxmlformats.org/officeDocument/2006/relationships/comments" Target="../comments10.xml"/><Relationship Id="rId4" Type="http://schemas.openxmlformats.org/officeDocument/2006/relationships/vmlDrawing" Target="../drawings/vmlDrawing10.v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nzta.govt.nz/planning-and-investment/planning-and-investment-knowledge-base/202124-nltp/2021-24-nltp-activity-classes-and-work-categories/local-road-and-state-highway-improvements/" TargetMode="External"/><Relationship Id="rId2" Type="http://schemas.openxmlformats.org/officeDocument/2006/relationships/hyperlink" Target="https://www.nzta.govt.nz/resources/monetised-benefits-and-costs-manual" TargetMode="External"/><Relationship Id="rId1" Type="http://schemas.openxmlformats.org/officeDocument/2006/relationships/hyperlink" Target="https://www.nzta.govt.nz/assets/resources/economic-evaluation-manual/economic-evaluation-manual/docs/eem-manual-2016.pdf" TargetMode="Externa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nzta.govt.nz/resources/monetised-benefits-and-costs-manual" TargetMode="External"/><Relationship Id="rId1" Type="http://schemas.openxmlformats.org/officeDocument/2006/relationships/hyperlink" Target="https://www.nzta.govt.nz/resources/economic-evaluation-manual"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1:T35"/>
  <sheetViews>
    <sheetView showGridLines="0" topLeftCell="A9" zoomScale="70" zoomScaleNormal="70" workbookViewId="0">
      <selection activeCell="G17" sqref="G17"/>
    </sheetView>
  </sheetViews>
  <sheetFormatPr defaultColWidth="11" defaultRowHeight="15.5"/>
  <cols>
    <col min="1" max="1" width="4.5" customWidth="1"/>
    <col min="2" max="2" width="26" style="1" customWidth="1"/>
    <col min="3" max="3" width="41.83203125" style="1" customWidth="1"/>
    <col min="4" max="4" width="32" style="1" customWidth="1"/>
    <col min="5" max="9" width="26" style="1" customWidth="1"/>
    <col min="10" max="10" width="15.25" style="1" bestFit="1" customWidth="1"/>
    <col min="11" max="11" width="11" style="1"/>
    <col min="12" max="12" width="13.75" style="1" bestFit="1" customWidth="1"/>
    <col min="13" max="13" width="11" style="1"/>
    <col min="14" max="14" width="12.58203125" bestFit="1" customWidth="1"/>
  </cols>
  <sheetData>
    <row r="1" spans="2:20" ht="33" customHeight="1" thickBot="1"/>
    <row r="2" spans="2:20" ht="66" customHeight="1" thickBot="1">
      <c r="B2" s="389" t="s">
        <v>0</v>
      </c>
      <c r="C2" s="390"/>
      <c r="D2" s="390"/>
      <c r="E2" s="390"/>
      <c r="F2" s="390"/>
      <c r="G2" s="390"/>
      <c r="H2" s="390"/>
      <c r="I2" s="391"/>
      <c r="J2" t="s">
        <v>1</v>
      </c>
      <c r="K2"/>
      <c r="L2"/>
      <c r="M2"/>
    </row>
    <row r="3" spans="2:20" ht="57" customHeight="1" thickTop="1" thickBot="1">
      <c r="B3" s="357" t="s">
        <v>2</v>
      </c>
      <c r="C3" s="358">
        <f ca="1">NOW()</f>
        <v>45030.565740393518</v>
      </c>
      <c r="D3" s="359" t="s">
        <v>3</v>
      </c>
      <c r="E3" s="360" t="str">
        <f>_xlfn.CONCAT(_xlfn.VALUETOTEXT('SP5-1'!I21)," - ",_xlfn.VALUETOTEXT('SP5-1'!I21+'SP5-1'!I24))</f>
        <v>2023 - 2063</v>
      </c>
      <c r="F3" s="361" t="s">
        <v>4</v>
      </c>
      <c r="G3" s="610"/>
      <c r="H3" s="610"/>
      <c r="I3" s="611" t="s">
        <v>5</v>
      </c>
      <c r="J3" s="79" t="s">
        <v>6</v>
      </c>
      <c r="K3"/>
      <c r="L3" s="14"/>
      <c r="M3" s="14"/>
      <c r="N3" s="14"/>
      <c r="O3" s="14"/>
      <c r="P3" s="14"/>
      <c r="Q3" s="14"/>
      <c r="R3" s="14"/>
      <c r="S3" s="14"/>
      <c r="T3" s="14"/>
    </row>
    <row r="4" spans="2:20" s="3" customFormat="1" ht="28" customHeight="1" thickTop="1">
      <c r="B4" s="392" t="s">
        <v>7</v>
      </c>
      <c r="C4" s="393"/>
      <c r="D4" s="396" t="s">
        <v>8</v>
      </c>
      <c r="E4" s="397"/>
      <c r="F4" s="396" t="s">
        <v>9</v>
      </c>
      <c r="G4" s="397"/>
      <c r="H4" s="396" t="s">
        <v>10</v>
      </c>
      <c r="I4" s="398"/>
      <c r="J4" s="14"/>
      <c r="K4" s="14"/>
      <c r="L4" s="14"/>
      <c r="M4" s="14"/>
      <c r="N4" s="14"/>
      <c r="O4" s="14"/>
      <c r="P4" s="14"/>
      <c r="Q4" s="14"/>
      <c r="R4" s="14"/>
      <c r="S4" s="14"/>
      <c r="T4" s="14"/>
    </row>
    <row r="5" spans="2:20" s="12" customFormat="1" ht="28" customHeight="1">
      <c r="B5" s="394" t="s">
        <v>11</v>
      </c>
      <c r="C5" s="395"/>
      <c r="D5" s="612" t="s">
        <v>11</v>
      </c>
      <c r="E5" s="613"/>
      <c r="F5" s="612" t="s">
        <v>11</v>
      </c>
      <c r="G5" s="613"/>
      <c r="H5" s="612" t="s">
        <v>11</v>
      </c>
      <c r="I5" s="614"/>
    </row>
    <row r="6" spans="2:20" s="12" customFormat="1" ht="28" customHeight="1">
      <c r="B6" s="362"/>
      <c r="C6" s="345"/>
      <c r="D6" s="345"/>
      <c r="E6" s="345"/>
      <c r="F6" s="345"/>
      <c r="G6" s="345"/>
      <c r="H6" s="345"/>
      <c r="I6" s="363"/>
    </row>
    <row r="7" spans="2:20" s="8" customFormat="1" ht="51" customHeight="1">
      <c r="B7" s="402" t="s">
        <v>12</v>
      </c>
      <c r="C7" s="403"/>
      <c r="D7" s="404"/>
      <c r="E7" s="399" t="s">
        <v>13</v>
      </c>
      <c r="F7" s="417"/>
      <c r="G7" s="399" t="s">
        <v>14</v>
      </c>
      <c r="H7" s="400"/>
      <c r="I7" s="401"/>
      <c r="J7" s="6"/>
      <c r="K7" s="6"/>
    </row>
    <row r="8" spans="2:20" s="7" customFormat="1" ht="35.15" customHeight="1">
      <c r="B8" s="407" t="s">
        <v>15</v>
      </c>
      <c r="C8" s="408"/>
      <c r="D8" s="409"/>
      <c r="E8" s="418" t="s">
        <v>16</v>
      </c>
      <c r="F8" s="420">
        <f>'SP5-3 (1)'!K7</f>
        <v>0</v>
      </c>
      <c r="G8" s="405" t="s">
        <v>901</v>
      </c>
      <c r="H8" s="405"/>
      <c r="I8" s="378">
        <f>'SP5-1'!J41</f>
        <v>0</v>
      </c>
      <c r="J8" s="4"/>
      <c r="K8" s="4"/>
    </row>
    <row r="9" spans="2:20" s="4" customFormat="1" ht="35.15" customHeight="1">
      <c r="B9" s="410"/>
      <c r="C9" s="411"/>
      <c r="D9" s="412"/>
      <c r="E9" s="419"/>
      <c r="F9" s="421"/>
      <c r="G9" s="406"/>
      <c r="H9" s="406"/>
      <c r="I9" s="379"/>
    </row>
    <row r="10" spans="2:20" s="4" customFormat="1" ht="35.15" customHeight="1">
      <c r="B10" s="410"/>
      <c r="C10" s="411"/>
      <c r="D10" s="412"/>
      <c r="E10" s="418" t="s">
        <v>18</v>
      </c>
      <c r="F10" s="420">
        <f>'SP5-3 (1)'!Q8+'SP5-3 (1)'!K10*('SP5-1'!I24-1)+'SP5-3 (1)'!K25*('SP5-1'!I24-1)+SUM('SP5-3 (1)'!K14:M22)</f>
        <v>0</v>
      </c>
      <c r="G10" s="416" t="s">
        <v>19</v>
      </c>
      <c r="H10" s="416"/>
      <c r="I10" s="81">
        <f>'SP5-1'!J42</f>
        <v>0</v>
      </c>
    </row>
    <row r="11" spans="2:20" s="4" customFormat="1" ht="35.15" customHeight="1">
      <c r="B11" s="410"/>
      <c r="C11" s="411"/>
      <c r="D11" s="412"/>
      <c r="E11" s="419"/>
      <c r="F11" s="421"/>
      <c r="G11" s="405" t="s">
        <v>902</v>
      </c>
      <c r="H11" s="405"/>
      <c r="I11" s="381">
        <f>'SP5-1'!M41</f>
        <v>0</v>
      </c>
    </row>
    <row r="12" spans="2:20" s="4" customFormat="1" ht="57" customHeight="1">
      <c r="B12" s="413"/>
      <c r="C12" s="414"/>
      <c r="D12" s="415"/>
      <c r="E12" s="346" t="s">
        <v>20</v>
      </c>
      <c r="F12" s="80">
        <f>F8+F10</f>
        <v>0</v>
      </c>
      <c r="G12" s="406"/>
      <c r="H12" s="406"/>
      <c r="I12" s="380"/>
    </row>
    <row r="13" spans="2:20" s="4" customFormat="1" ht="25" customHeight="1">
      <c r="B13" s="425"/>
      <c r="C13" s="426"/>
      <c r="I13" s="364"/>
    </row>
    <row r="14" spans="2:20" s="3" customFormat="1" ht="43" customHeight="1">
      <c r="B14" s="443" t="s">
        <v>21</v>
      </c>
      <c r="C14" s="444"/>
      <c r="D14" s="436" t="s">
        <v>22</v>
      </c>
      <c r="E14" s="437"/>
      <c r="F14" s="437"/>
      <c r="G14" s="438"/>
      <c r="H14" s="439" t="s">
        <v>23</v>
      </c>
      <c r="I14" s="440"/>
      <c r="J14" s="2"/>
      <c r="K14" s="2"/>
      <c r="L14" s="2"/>
      <c r="M14" s="2"/>
    </row>
    <row r="15" spans="2:20" s="6" customFormat="1" ht="28" customHeight="1">
      <c r="B15" s="441" t="s">
        <v>24</v>
      </c>
      <c r="C15" s="442"/>
      <c r="D15" s="5" t="s">
        <v>25</v>
      </c>
      <c r="E15" s="5" t="s">
        <v>26</v>
      </c>
      <c r="F15" s="5" t="s">
        <v>27</v>
      </c>
      <c r="G15" s="5" t="s">
        <v>28</v>
      </c>
      <c r="H15" s="5" t="s">
        <v>27</v>
      </c>
      <c r="I15" s="365" t="s">
        <v>28</v>
      </c>
      <c r="J15" s="4"/>
      <c r="L15" s="42"/>
      <c r="M15" s="42"/>
      <c r="N15" s="42"/>
      <c r="O15" s="4"/>
      <c r="P15" s="4"/>
      <c r="Q15" s="4"/>
      <c r="R15" s="4"/>
      <c r="S15" s="4"/>
    </row>
    <row r="16" spans="2:20" ht="28" customHeight="1">
      <c r="B16" s="366" t="s">
        <v>29</v>
      </c>
      <c r="C16" s="22"/>
      <c r="I16" s="367"/>
      <c r="J16" s="4"/>
      <c r="K16"/>
      <c r="L16" s="4"/>
      <c r="M16" s="4"/>
      <c r="N16" s="4"/>
      <c r="O16" s="4"/>
      <c r="P16" s="4"/>
      <c r="Q16" s="4"/>
      <c r="R16" s="4"/>
      <c r="S16" s="4"/>
    </row>
    <row r="17" spans="2:18" s="4" customFormat="1" ht="28" customHeight="1">
      <c r="B17" s="434" t="s">
        <v>30</v>
      </c>
      <c r="C17" s="435"/>
      <c r="D17" s="40" t="s">
        <v>31</v>
      </c>
      <c r="E17" s="17" t="s">
        <v>17</v>
      </c>
      <c r="F17" s="38"/>
      <c r="G17" s="615" t="s">
        <v>11</v>
      </c>
      <c r="H17" s="615" t="s">
        <v>11</v>
      </c>
      <c r="I17" s="368">
        <f>('SP5-6'!J39/'SP5-6'!G72)*('SP5-1'!I24-1)</f>
        <v>0</v>
      </c>
      <c r="L17" s="46"/>
      <c r="M17" s="47"/>
      <c r="N17" s="45"/>
    </row>
    <row r="18" spans="2:18" ht="28" customHeight="1">
      <c r="B18" s="366" t="s">
        <v>34</v>
      </c>
      <c r="C18" s="23"/>
      <c r="D18" s="369"/>
      <c r="E18" s="369"/>
      <c r="F18" s="369"/>
      <c r="G18" s="369"/>
      <c r="H18" s="369"/>
      <c r="I18" s="370"/>
      <c r="K18"/>
      <c r="M18" s="4"/>
      <c r="N18" s="4"/>
    </row>
    <row r="19" spans="2:18" s="4" customFormat="1" ht="28" customHeight="1">
      <c r="B19" s="432"/>
      <c r="C19" s="433"/>
      <c r="D19" s="13"/>
      <c r="E19" s="17" t="s">
        <v>17</v>
      </c>
      <c r="F19" s="616" t="s">
        <v>11</v>
      </c>
      <c r="G19" s="616" t="s">
        <v>11</v>
      </c>
      <c r="H19" s="615" t="s">
        <v>11</v>
      </c>
      <c r="I19" s="618" t="s">
        <v>11</v>
      </c>
      <c r="L19" s="46"/>
      <c r="M19" s="47"/>
      <c r="N19" s="41"/>
    </row>
    <row r="20" spans="2:18" ht="28" customHeight="1">
      <c r="B20" s="371" t="s">
        <v>35</v>
      </c>
      <c r="C20" s="24"/>
      <c r="D20" s="369"/>
      <c r="E20" s="369"/>
      <c r="F20" s="369"/>
      <c r="G20" s="369"/>
      <c r="H20" s="369"/>
      <c r="I20" s="370"/>
      <c r="K20"/>
      <c r="M20" s="4"/>
      <c r="N20" s="4"/>
    </row>
    <row r="21" spans="2:18" ht="28" customHeight="1">
      <c r="B21" s="432" t="s">
        <v>36</v>
      </c>
      <c r="C21" s="433"/>
      <c r="D21" s="13" t="s">
        <v>37</v>
      </c>
      <c r="E21" s="17" t="s">
        <v>17</v>
      </c>
      <c r="F21" s="17" t="s">
        <v>17</v>
      </c>
      <c r="G21" s="17" t="s">
        <v>17</v>
      </c>
      <c r="H21" s="38">
        <v>0</v>
      </c>
      <c r="I21" s="368">
        <f>('SP5-1'!E38/Tables!K320)*('SP5-1'!I24-1)</f>
        <v>0</v>
      </c>
      <c r="J21" s="91"/>
      <c r="K21"/>
      <c r="L21" s="46"/>
      <c r="M21" s="47"/>
      <c r="N21" s="45"/>
    </row>
    <row r="22" spans="2:18" s="4" customFormat="1" ht="28" customHeight="1">
      <c r="B22" s="432"/>
      <c r="C22" s="433"/>
      <c r="D22" s="13" t="s">
        <v>693</v>
      </c>
      <c r="E22" s="17" t="s">
        <v>17</v>
      </c>
      <c r="F22" s="616" t="s">
        <v>11</v>
      </c>
      <c r="G22" s="616" t="s">
        <v>11</v>
      </c>
      <c r="H22" s="615" t="s">
        <v>11</v>
      </c>
      <c r="I22" s="368">
        <f>('SP5-5'!M20/Tables!K320)*('SP5-1'!I24-1)</f>
        <v>0</v>
      </c>
      <c r="L22" s="46"/>
      <c r="M22" s="47"/>
      <c r="N22" s="41"/>
      <c r="O22"/>
      <c r="P22"/>
      <c r="Q22"/>
      <c r="R22"/>
    </row>
    <row r="23" spans="2:18" ht="28" customHeight="1">
      <c r="B23" s="372" t="s">
        <v>38</v>
      </c>
      <c r="C23" s="22"/>
      <c r="D23" s="369"/>
      <c r="E23" s="369"/>
      <c r="F23" s="369"/>
      <c r="G23" s="369"/>
      <c r="H23" s="369"/>
      <c r="I23" s="370"/>
      <c r="K23"/>
      <c r="M23" s="4"/>
      <c r="N23" s="4"/>
    </row>
    <row r="24" spans="2:18" s="4" customFormat="1" ht="28" customHeight="1">
      <c r="B24" s="434" t="s">
        <v>39</v>
      </c>
      <c r="C24" s="435"/>
      <c r="D24" s="40" t="s">
        <v>40</v>
      </c>
      <c r="E24" s="17" t="s">
        <v>17</v>
      </c>
      <c r="F24" s="39">
        <v>0</v>
      </c>
      <c r="G24" s="39">
        <f>G25*0.000161</f>
        <v>0</v>
      </c>
      <c r="H24" s="38">
        <v>0</v>
      </c>
      <c r="I24" s="368">
        <f>G24*Tables!E1</f>
        <v>0</v>
      </c>
      <c r="L24" s="46"/>
      <c r="M24" s="47"/>
      <c r="N24" s="45"/>
      <c r="O24"/>
      <c r="P24"/>
      <c r="Q24"/>
      <c r="R24"/>
    </row>
    <row r="25" spans="2:18" s="4" customFormat="1" ht="28" customHeight="1">
      <c r="B25" s="427" t="s">
        <v>39</v>
      </c>
      <c r="C25" s="428"/>
      <c r="D25" s="13" t="s">
        <v>41</v>
      </c>
      <c r="E25" s="17"/>
      <c r="F25" s="39"/>
      <c r="G25" s="13"/>
      <c r="H25" s="38"/>
      <c r="I25" s="368"/>
      <c r="L25" s="46"/>
      <c r="M25" s="44"/>
      <c r="N25" s="45"/>
      <c r="O25"/>
      <c r="P25"/>
      <c r="Q25"/>
      <c r="R25"/>
    </row>
    <row r="26" spans="2:18" s="4" customFormat="1" ht="28" customHeight="1">
      <c r="B26" s="427" t="s">
        <v>42</v>
      </c>
      <c r="C26" s="428"/>
      <c r="D26" s="13" t="s">
        <v>43</v>
      </c>
      <c r="E26" s="17" t="s">
        <v>17</v>
      </c>
      <c r="F26" s="616" t="s">
        <v>11</v>
      </c>
      <c r="G26" s="13"/>
      <c r="H26" s="38">
        <v>0</v>
      </c>
      <c r="I26" s="368">
        <v>0</v>
      </c>
      <c r="L26" s="46"/>
      <c r="M26" s="47"/>
      <c r="N26" s="41"/>
      <c r="O26"/>
      <c r="P26"/>
      <c r="Q26"/>
      <c r="R26"/>
    </row>
    <row r="27" spans="2:18" ht="28" customHeight="1">
      <c r="B27" s="373" t="s">
        <v>44</v>
      </c>
      <c r="C27" s="22"/>
      <c r="D27" s="369"/>
      <c r="E27" s="369"/>
      <c r="F27" s="369"/>
      <c r="G27" s="369"/>
      <c r="H27" s="369"/>
      <c r="I27" s="370"/>
      <c r="K27"/>
      <c r="M27" s="4"/>
      <c r="N27" s="4"/>
    </row>
    <row r="28" spans="2:18" s="4" customFormat="1" ht="28" customHeight="1">
      <c r="B28" s="434" t="s">
        <v>45</v>
      </c>
      <c r="C28" s="435"/>
      <c r="D28" s="40" t="s">
        <v>46</v>
      </c>
      <c r="E28" s="17" t="s">
        <v>17</v>
      </c>
      <c r="F28" s="616" t="s">
        <v>11</v>
      </c>
      <c r="G28" s="616" t="s">
        <v>11</v>
      </c>
      <c r="H28" s="13" t="s">
        <v>17</v>
      </c>
      <c r="I28" s="368" t="s">
        <v>17</v>
      </c>
      <c r="L28" s="48"/>
      <c r="M28" s="49"/>
      <c r="N28" s="45"/>
    </row>
    <row r="29" spans="2:18" s="4" customFormat="1" ht="28" customHeight="1" thickBot="1">
      <c r="B29" s="430" t="s">
        <v>47</v>
      </c>
      <c r="C29" s="431"/>
      <c r="D29" s="374" t="s">
        <v>37</v>
      </c>
      <c r="E29" s="375" t="s">
        <v>17</v>
      </c>
      <c r="F29" s="617" t="s">
        <v>11</v>
      </c>
      <c r="G29" s="617" t="s">
        <v>11</v>
      </c>
      <c r="H29" s="617" t="s">
        <v>11</v>
      </c>
      <c r="I29" s="619" t="s">
        <v>11</v>
      </c>
      <c r="L29" s="46"/>
      <c r="M29" s="47"/>
      <c r="N29" s="41"/>
    </row>
    <row r="30" spans="2:18" s="6" customFormat="1">
      <c r="L30" s="4"/>
      <c r="M30" s="4"/>
      <c r="N30" s="4"/>
    </row>
    <row r="31" spans="2:18" s="6" customFormat="1">
      <c r="B31" s="429" t="s">
        <v>48</v>
      </c>
      <c r="C31" s="429"/>
      <c r="D31" s="16"/>
      <c r="E31" s="16"/>
      <c r="F31" s="16"/>
      <c r="G31" s="16"/>
      <c r="H31" s="16"/>
      <c r="I31" s="16"/>
      <c r="L31" s="4"/>
      <c r="M31" s="4"/>
      <c r="N31" s="4"/>
    </row>
    <row r="32" spans="2:18" s="9" customFormat="1" ht="40" customHeight="1">
      <c r="B32" s="422"/>
      <c r="C32" s="423"/>
      <c r="D32" s="423"/>
      <c r="E32" s="423"/>
      <c r="F32" s="423"/>
      <c r="G32" s="423"/>
      <c r="H32" s="423"/>
      <c r="I32" s="424"/>
      <c r="L32" s="4"/>
      <c r="M32" s="4"/>
      <c r="N32" s="4"/>
    </row>
    <row r="33" spans="12:14">
      <c r="L33" s="4"/>
      <c r="M33" s="4"/>
      <c r="N33" s="4"/>
    </row>
    <row r="34" spans="12:14">
      <c r="L34" s="4"/>
      <c r="M34" s="4"/>
      <c r="N34" s="4"/>
    </row>
    <row r="35" spans="12:14">
      <c r="L35" s="4"/>
      <c r="M35" s="4"/>
      <c r="N35" s="4"/>
    </row>
  </sheetData>
  <sheetProtection algorithmName="SHA-512" hashValue="2RbwXJR4iDyeLFOPzSYODX3dLHvkj6ympIlU+XSO5G0sCF+bwbkY487+7v5YxO52J6KwFpvRnX/m91PIfSN0Dg==" saltValue="Ie6Gd6t1yJQfZGhZA9D/5g==" spinCount="100000" sheet="1" objects="1" scenarios="1"/>
  <protectedRanges>
    <protectedRange sqref="J3" name="Range2_1"/>
  </protectedRanges>
  <mergeCells count="39">
    <mergeCell ref="B32:I32"/>
    <mergeCell ref="B13:C13"/>
    <mergeCell ref="B26:C26"/>
    <mergeCell ref="B31:C31"/>
    <mergeCell ref="B29:C29"/>
    <mergeCell ref="B19:C19"/>
    <mergeCell ref="B22:C22"/>
    <mergeCell ref="B28:C28"/>
    <mergeCell ref="B24:C24"/>
    <mergeCell ref="D14:G14"/>
    <mergeCell ref="H14:I14"/>
    <mergeCell ref="B17:C17"/>
    <mergeCell ref="B15:C15"/>
    <mergeCell ref="B21:C21"/>
    <mergeCell ref="B14:C14"/>
    <mergeCell ref="B25:C25"/>
    <mergeCell ref="G7:I7"/>
    <mergeCell ref="B7:D7"/>
    <mergeCell ref="G8:H8"/>
    <mergeCell ref="G9:H9"/>
    <mergeCell ref="B8:D12"/>
    <mergeCell ref="G12:H12"/>
    <mergeCell ref="G10:H10"/>
    <mergeCell ref="G11:H11"/>
    <mergeCell ref="E7:F7"/>
    <mergeCell ref="E8:E9"/>
    <mergeCell ref="F8:F9"/>
    <mergeCell ref="E10:E11"/>
    <mergeCell ref="F10:F11"/>
    <mergeCell ref="B2:I2"/>
    <mergeCell ref="B4:C4"/>
    <mergeCell ref="B5:C5"/>
    <mergeCell ref="D5:E5"/>
    <mergeCell ref="D4:E4"/>
    <mergeCell ref="F4:G4"/>
    <mergeCell ref="F5:G5"/>
    <mergeCell ref="H4:I4"/>
    <mergeCell ref="H5:I5"/>
    <mergeCell ref="G3:H3"/>
  </mergeCells>
  <phoneticPr fontId="3" type="noConversion"/>
  <dataValidations count="1">
    <dataValidation type="list" allowBlank="1" showInputMessage="1" showErrorMessage="1" sqref="L17 L21:L22 L24:L26 L28:L29 L19" xr:uid="{EEB57C4A-2F42-41A7-A9D9-470B97E5744A}">
      <formula1>#REF!</formula1>
    </dataValidation>
  </dataValidations>
  <pageMargins left="0.36000000000000004" right="0.36000000000000004" top="0.6100000000000001" bottom="0.6100000000000001" header="0.5" footer="0.5"/>
  <pageSetup paperSize="8" scale="75" orientation="landscape" horizontalDpi="4294967292" verticalDpi="4294967292" r:id="rId1"/>
  <drawing r:id="rId2"/>
  <legacyDrawing r:id="rId3"/>
  <mc:AlternateContent xmlns:mc="http://schemas.openxmlformats.org/markup-compatibility/2006">
    <mc:Choice Requires="x14">
      <controls>
        <mc:AlternateContent xmlns:mc="http://schemas.openxmlformats.org/markup-compatibility/2006">
          <mc:Choice Requires="x14">
            <control shapeId="2161" r:id="rId4" name="Check Box 113">
              <controlPr defaultSize="0" autoFill="0" autoLine="0" autoPict="0">
                <anchor moveWithCells="1">
                  <from>
                    <xdr:col>8</xdr:col>
                    <xdr:colOff>831850</xdr:colOff>
                    <xdr:row>2</xdr:row>
                    <xdr:rowOff>285750</xdr:rowOff>
                  </from>
                  <to>
                    <xdr:col>8</xdr:col>
                    <xdr:colOff>1212850</xdr:colOff>
                    <xdr:row>2</xdr:row>
                    <xdr:rowOff>609600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allowBlank="1" showInputMessage="1" xr:uid="{3868E784-81E8-495B-8333-1271A052BFB6}">
          <x14:formula1>
            <xm:f>'Benefits Framework'!$C$9:$C$73</xm:f>
          </x14:formula1>
          <xm:sqref>D25:D26 D29 D21:D22 D19</xm:sqref>
        </x14:dataValidation>
        <x14:dataValidation type="list" allowBlank="1" showInputMessage="1" xr:uid="{7F353724-2C21-408C-AED7-7AA7327EE5A5}">
          <x14:formula1>
            <xm:f>'Benefits Framework'!$I$2:$I$10</xm:f>
          </x14:formula1>
          <xm:sqref>B29:C29</xm:sqref>
        </x14:dataValidation>
        <x14:dataValidation type="list" allowBlank="1" showInputMessage="1" xr:uid="{65C95072-8FE0-48FA-8F0B-B5EB0A5BD752}">
          <x14:formula1>
            <xm:f>'Benefits Framework'!$E$2:$E$3</xm:f>
          </x14:formula1>
          <xm:sqref>B21:C22</xm:sqref>
        </x14:dataValidation>
        <x14:dataValidation type="list" allowBlank="1" showInputMessage="1" showErrorMessage="1" xr:uid="{8AAAD5E8-F1AE-4357-8BEC-02F7065F72F2}">
          <x14:formula1>
            <xm:f>Tables!$A$1:$C$1</xm:f>
          </x14:formula1>
          <xm:sqref>J3</xm:sqref>
        </x14:dataValidation>
        <x14:dataValidation type="list" allowBlank="1" showInputMessage="1" xr:uid="{A81E6DF3-4BD7-4B05-8864-D584D0629F63}">
          <x14:formula1>
            <xm:f>'Benefits Framework'!$G$2:$G$6</xm:f>
          </x14:formula1>
          <xm:sqref>B25:C26</xm:sqref>
        </x14:dataValidation>
        <x14:dataValidation type="list" allowBlank="1" showInputMessage="1" xr:uid="{00000000-0002-0000-0000-000000000000}">
          <x14:formula1>
            <xm:f>'Benefits Framework'!$C$2:$C$3</xm:f>
          </x14:formula1>
          <xm:sqref>B19:C19</xm:sqref>
        </x14:dataValidation>
      </x14:dataValidations>
    </ext>
    <ext xmlns:mx="http://schemas.microsoft.com/office/mac/excel/2008/main" uri="{64002731-A6B0-56B0-2670-7721B7C09600}">
      <mx:PLV Mode="0" OnePage="0" WScale="10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811EC-C2BB-47C6-8C98-411D956B8C45}">
  <sheetPr codeName="Sheet10">
    <pageSetUpPr fitToPage="1"/>
  </sheetPr>
  <dimension ref="A1:V86"/>
  <sheetViews>
    <sheetView topLeftCell="A10" zoomScale="110" zoomScaleNormal="110" workbookViewId="0">
      <selection activeCell="J20" sqref="J20:N20"/>
    </sheetView>
  </sheetViews>
  <sheetFormatPr defaultRowHeight="13.5"/>
  <cols>
    <col min="1" max="1" width="2.08203125" style="225" customWidth="1"/>
    <col min="2" max="9" width="3.83203125" style="225" customWidth="1"/>
    <col min="10" max="14" width="10.58203125" style="285" customWidth="1"/>
    <col min="15" max="15" width="1.83203125" style="225" customWidth="1"/>
    <col min="16" max="16" width="4.83203125" style="225" customWidth="1"/>
    <col min="17" max="17" width="9.25" style="225" customWidth="1"/>
    <col min="18" max="18" width="26.75" style="225" customWidth="1"/>
    <col min="19" max="21" width="13.58203125" style="225" customWidth="1"/>
    <col min="22" max="22" width="22.33203125" style="225" customWidth="1"/>
    <col min="23" max="256" width="9" style="225"/>
    <col min="257" max="257" width="2.08203125" style="225" customWidth="1"/>
    <col min="258" max="265" width="3.83203125" style="225" customWidth="1"/>
    <col min="266" max="270" width="10.58203125" style="225" customWidth="1"/>
    <col min="271" max="271" width="1.83203125" style="225" customWidth="1"/>
    <col min="272" max="272" width="4.83203125" style="225" customWidth="1"/>
    <col min="273" max="273" width="9.25" style="225" customWidth="1"/>
    <col min="274" max="274" width="26.75" style="225" customWidth="1"/>
    <col min="275" max="277" width="13.58203125" style="225" customWidth="1"/>
    <col min="278" max="278" width="17.33203125" style="225" bestFit="1" customWidth="1"/>
    <col min="279" max="512" width="9" style="225"/>
    <col min="513" max="513" width="2.08203125" style="225" customWidth="1"/>
    <col min="514" max="521" width="3.83203125" style="225" customWidth="1"/>
    <col min="522" max="526" width="10.58203125" style="225" customWidth="1"/>
    <col min="527" max="527" width="1.83203125" style="225" customWidth="1"/>
    <col min="528" max="528" width="4.83203125" style="225" customWidth="1"/>
    <col min="529" max="529" width="9.25" style="225" customWidth="1"/>
    <col min="530" max="530" width="26.75" style="225" customWidth="1"/>
    <col min="531" max="533" width="13.58203125" style="225" customWidth="1"/>
    <col min="534" max="534" width="17.33203125" style="225" bestFit="1" customWidth="1"/>
    <col min="535" max="768" width="9" style="225"/>
    <col min="769" max="769" width="2.08203125" style="225" customWidth="1"/>
    <col min="770" max="777" width="3.83203125" style="225" customWidth="1"/>
    <col min="778" max="782" width="10.58203125" style="225" customWidth="1"/>
    <col min="783" max="783" width="1.83203125" style="225" customWidth="1"/>
    <col min="784" max="784" width="4.83203125" style="225" customWidth="1"/>
    <col min="785" max="785" width="9.25" style="225" customWidth="1"/>
    <col min="786" max="786" width="26.75" style="225" customWidth="1"/>
    <col min="787" max="789" width="13.58203125" style="225" customWidth="1"/>
    <col min="790" max="790" width="17.33203125" style="225" bestFit="1" customWidth="1"/>
    <col min="791" max="1024" width="9" style="225"/>
    <col min="1025" max="1025" width="2.08203125" style="225" customWidth="1"/>
    <col min="1026" max="1033" width="3.83203125" style="225" customWidth="1"/>
    <col min="1034" max="1038" width="10.58203125" style="225" customWidth="1"/>
    <col min="1039" max="1039" width="1.83203125" style="225" customWidth="1"/>
    <col min="1040" max="1040" width="4.83203125" style="225" customWidth="1"/>
    <col min="1041" max="1041" width="9.25" style="225" customWidth="1"/>
    <col min="1042" max="1042" width="26.75" style="225" customWidth="1"/>
    <col min="1043" max="1045" width="13.58203125" style="225" customWidth="1"/>
    <col min="1046" max="1046" width="17.33203125" style="225" bestFit="1" customWidth="1"/>
    <col min="1047" max="1280" width="9" style="225"/>
    <col min="1281" max="1281" width="2.08203125" style="225" customWidth="1"/>
    <col min="1282" max="1289" width="3.83203125" style="225" customWidth="1"/>
    <col min="1290" max="1294" width="10.58203125" style="225" customWidth="1"/>
    <col min="1295" max="1295" width="1.83203125" style="225" customWidth="1"/>
    <col min="1296" max="1296" width="4.83203125" style="225" customWidth="1"/>
    <col min="1297" max="1297" width="9.25" style="225" customWidth="1"/>
    <col min="1298" max="1298" width="26.75" style="225" customWidth="1"/>
    <col min="1299" max="1301" width="13.58203125" style="225" customWidth="1"/>
    <col min="1302" max="1302" width="17.33203125" style="225" bestFit="1" customWidth="1"/>
    <col min="1303" max="1536" width="9" style="225"/>
    <col min="1537" max="1537" width="2.08203125" style="225" customWidth="1"/>
    <col min="1538" max="1545" width="3.83203125" style="225" customWidth="1"/>
    <col min="1546" max="1550" width="10.58203125" style="225" customWidth="1"/>
    <col min="1551" max="1551" width="1.83203125" style="225" customWidth="1"/>
    <col min="1552" max="1552" width="4.83203125" style="225" customWidth="1"/>
    <col min="1553" max="1553" width="9.25" style="225" customWidth="1"/>
    <col min="1554" max="1554" width="26.75" style="225" customWidth="1"/>
    <col min="1555" max="1557" width="13.58203125" style="225" customWidth="1"/>
    <col min="1558" max="1558" width="17.33203125" style="225" bestFit="1" customWidth="1"/>
    <col min="1559" max="1792" width="9" style="225"/>
    <col min="1793" max="1793" width="2.08203125" style="225" customWidth="1"/>
    <col min="1794" max="1801" width="3.83203125" style="225" customWidth="1"/>
    <col min="1802" max="1806" width="10.58203125" style="225" customWidth="1"/>
    <col min="1807" max="1807" width="1.83203125" style="225" customWidth="1"/>
    <col min="1808" max="1808" width="4.83203125" style="225" customWidth="1"/>
    <col min="1809" max="1809" width="9.25" style="225" customWidth="1"/>
    <col min="1810" max="1810" width="26.75" style="225" customWidth="1"/>
    <col min="1811" max="1813" width="13.58203125" style="225" customWidth="1"/>
    <col min="1814" max="1814" width="17.33203125" style="225" bestFit="1" customWidth="1"/>
    <col min="1815" max="2048" width="9" style="225"/>
    <col min="2049" max="2049" width="2.08203125" style="225" customWidth="1"/>
    <col min="2050" max="2057" width="3.83203125" style="225" customWidth="1"/>
    <col min="2058" max="2062" width="10.58203125" style="225" customWidth="1"/>
    <col min="2063" max="2063" width="1.83203125" style="225" customWidth="1"/>
    <col min="2064" max="2064" width="4.83203125" style="225" customWidth="1"/>
    <col min="2065" max="2065" width="9.25" style="225" customWidth="1"/>
    <col min="2066" max="2066" width="26.75" style="225" customWidth="1"/>
    <col min="2067" max="2069" width="13.58203125" style="225" customWidth="1"/>
    <col min="2070" max="2070" width="17.33203125" style="225" bestFit="1" customWidth="1"/>
    <col min="2071" max="2304" width="9" style="225"/>
    <col min="2305" max="2305" width="2.08203125" style="225" customWidth="1"/>
    <col min="2306" max="2313" width="3.83203125" style="225" customWidth="1"/>
    <col min="2314" max="2318" width="10.58203125" style="225" customWidth="1"/>
    <col min="2319" max="2319" width="1.83203125" style="225" customWidth="1"/>
    <col min="2320" max="2320" width="4.83203125" style="225" customWidth="1"/>
    <col min="2321" max="2321" width="9.25" style="225" customWidth="1"/>
    <col min="2322" max="2322" width="26.75" style="225" customWidth="1"/>
    <col min="2323" max="2325" width="13.58203125" style="225" customWidth="1"/>
    <col min="2326" max="2326" width="17.33203125" style="225" bestFit="1" customWidth="1"/>
    <col min="2327" max="2560" width="9" style="225"/>
    <col min="2561" max="2561" width="2.08203125" style="225" customWidth="1"/>
    <col min="2562" max="2569" width="3.83203125" style="225" customWidth="1"/>
    <col min="2570" max="2574" width="10.58203125" style="225" customWidth="1"/>
    <col min="2575" max="2575" width="1.83203125" style="225" customWidth="1"/>
    <col min="2576" max="2576" width="4.83203125" style="225" customWidth="1"/>
    <col min="2577" max="2577" width="9.25" style="225" customWidth="1"/>
    <col min="2578" max="2578" width="26.75" style="225" customWidth="1"/>
    <col min="2579" max="2581" width="13.58203125" style="225" customWidth="1"/>
    <col min="2582" max="2582" width="17.33203125" style="225" bestFit="1" customWidth="1"/>
    <col min="2583" max="2816" width="9" style="225"/>
    <col min="2817" max="2817" width="2.08203125" style="225" customWidth="1"/>
    <col min="2818" max="2825" width="3.83203125" style="225" customWidth="1"/>
    <col min="2826" max="2830" width="10.58203125" style="225" customWidth="1"/>
    <col min="2831" max="2831" width="1.83203125" style="225" customWidth="1"/>
    <col min="2832" max="2832" width="4.83203125" style="225" customWidth="1"/>
    <col min="2833" max="2833" width="9.25" style="225" customWidth="1"/>
    <col min="2834" max="2834" width="26.75" style="225" customWidth="1"/>
    <col min="2835" max="2837" width="13.58203125" style="225" customWidth="1"/>
    <col min="2838" max="2838" width="17.33203125" style="225" bestFit="1" customWidth="1"/>
    <col min="2839" max="3072" width="9" style="225"/>
    <col min="3073" max="3073" width="2.08203125" style="225" customWidth="1"/>
    <col min="3074" max="3081" width="3.83203125" style="225" customWidth="1"/>
    <col min="3082" max="3086" width="10.58203125" style="225" customWidth="1"/>
    <col min="3087" max="3087" width="1.83203125" style="225" customWidth="1"/>
    <col min="3088" max="3088" width="4.83203125" style="225" customWidth="1"/>
    <col min="3089" max="3089" width="9.25" style="225" customWidth="1"/>
    <col min="3090" max="3090" width="26.75" style="225" customWidth="1"/>
    <col min="3091" max="3093" width="13.58203125" style="225" customWidth="1"/>
    <col min="3094" max="3094" width="17.33203125" style="225" bestFit="1" customWidth="1"/>
    <col min="3095" max="3328" width="9" style="225"/>
    <col min="3329" max="3329" width="2.08203125" style="225" customWidth="1"/>
    <col min="3330" max="3337" width="3.83203125" style="225" customWidth="1"/>
    <col min="3338" max="3342" width="10.58203125" style="225" customWidth="1"/>
    <col min="3343" max="3343" width="1.83203125" style="225" customWidth="1"/>
    <col min="3344" max="3344" width="4.83203125" style="225" customWidth="1"/>
    <col min="3345" max="3345" width="9.25" style="225" customWidth="1"/>
    <col min="3346" max="3346" width="26.75" style="225" customWidth="1"/>
    <col min="3347" max="3349" width="13.58203125" style="225" customWidth="1"/>
    <col min="3350" max="3350" width="17.33203125" style="225" bestFit="1" customWidth="1"/>
    <col min="3351" max="3584" width="9" style="225"/>
    <col min="3585" max="3585" width="2.08203125" style="225" customWidth="1"/>
    <col min="3586" max="3593" width="3.83203125" style="225" customWidth="1"/>
    <col min="3594" max="3598" width="10.58203125" style="225" customWidth="1"/>
    <col min="3599" max="3599" width="1.83203125" style="225" customWidth="1"/>
    <col min="3600" max="3600" width="4.83203125" style="225" customWidth="1"/>
    <col min="3601" max="3601" width="9.25" style="225" customWidth="1"/>
    <col min="3602" max="3602" width="26.75" style="225" customWidth="1"/>
    <col min="3603" max="3605" width="13.58203125" style="225" customWidth="1"/>
    <col min="3606" max="3606" width="17.33203125" style="225" bestFit="1" customWidth="1"/>
    <col min="3607" max="3840" width="9" style="225"/>
    <col min="3841" max="3841" width="2.08203125" style="225" customWidth="1"/>
    <col min="3842" max="3849" width="3.83203125" style="225" customWidth="1"/>
    <col min="3850" max="3854" width="10.58203125" style="225" customWidth="1"/>
    <col min="3855" max="3855" width="1.83203125" style="225" customWidth="1"/>
    <col min="3856" max="3856" width="4.83203125" style="225" customWidth="1"/>
    <col min="3857" max="3857" width="9.25" style="225" customWidth="1"/>
    <col min="3858" max="3858" width="26.75" style="225" customWidth="1"/>
    <col min="3859" max="3861" width="13.58203125" style="225" customWidth="1"/>
    <col min="3862" max="3862" width="17.33203125" style="225" bestFit="1" customWidth="1"/>
    <col min="3863" max="4096" width="9" style="225"/>
    <col min="4097" max="4097" width="2.08203125" style="225" customWidth="1"/>
    <col min="4098" max="4105" width="3.83203125" style="225" customWidth="1"/>
    <col min="4106" max="4110" width="10.58203125" style="225" customWidth="1"/>
    <col min="4111" max="4111" width="1.83203125" style="225" customWidth="1"/>
    <col min="4112" max="4112" width="4.83203125" style="225" customWidth="1"/>
    <col min="4113" max="4113" width="9.25" style="225" customWidth="1"/>
    <col min="4114" max="4114" width="26.75" style="225" customWidth="1"/>
    <col min="4115" max="4117" width="13.58203125" style="225" customWidth="1"/>
    <col min="4118" max="4118" width="17.33203125" style="225" bestFit="1" customWidth="1"/>
    <col min="4119" max="4352" width="9" style="225"/>
    <col min="4353" max="4353" width="2.08203125" style="225" customWidth="1"/>
    <col min="4354" max="4361" width="3.83203125" style="225" customWidth="1"/>
    <col min="4362" max="4366" width="10.58203125" style="225" customWidth="1"/>
    <col min="4367" max="4367" width="1.83203125" style="225" customWidth="1"/>
    <col min="4368" max="4368" width="4.83203125" style="225" customWidth="1"/>
    <col min="4369" max="4369" width="9.25" style="225" customWidth="1"/>
    <col min="4370" max="4370" width="26.75" style="225" customWidth="1"/>
    <col min="4371" max="4373" width="13.58203125" style="225" customWidth="1"/>
    <col min="4374" max="4374" width="17.33203125" style="225" bestFit="1" customWidth="1"/>
    <col min="4375" max="4608" width="9" style="225"/>
    <col min="4609" max="4609" width="2.08203125" style="225" customWidth="1"/>
    <col min="4610" max="4617" width="3.83203125" style="225" customWidth="1"/>
    <col min="4618" max="4622" width="10.58203125" style="225" customWidth="1"/>
    <col min="4623" max="4623" width="1.83203125" style="225" customWidth="1"/>
    <col min="4624" max="4624" width="4.83203125" style="225" customWidth="1"/>
    <col min="4625" max="4625" width="9.25" style="225" customWidth="1"/>
    <col min="4626" max="4626" width="26.75" style="225" customWidth="1"/>
    <col min="4627" max="4629" width="13.58203125" style="225" customWidth="1"/>
    <col min="4630" max="4630" width="17.33203125" style="225" bestFit="1" customWidth="1"/>
    <col min="4631" max="4864" width="9" style="225"/>
    <col min="4865" max="4865" width="2.08203125" style="225" customWidth="1"/>
    <col min="4866" max="4873" width="3.83203125" style="225" customWidth="1"/>
    <col min="4874" max="4878" width="10.58203125" style="225" customWidth="1"/>
    <col min="4879" max="4879" width="1.83203125" style="225" customWidth="1"/>
    <col min="4880" max="4880" width="4.83203125" style="225" customWidth="1"/>
    <col min="4881" max="4881" width="9.25" style="225" customWidth="1"/>
    <col min="4882" max="4882" width="26.75" style="225" customWidth="1"/>
    <col min="4883" max="4885" width="13.58203125" style="225" customWidth="1"/>
    <col min="4886" max="4886" width="17.33203125" style="225" bestFit="1" customWidth="1"/>
    <col min="4887" max="5120" width="9" style="225"/>
    <col min="5121" max="5121" width="2.08203125" style="225" customWidth="1"/>
    <col min="5122" max="5129" width="3.83203125" style="225" customWidth="1"/>
    <col min="5130" max="5134" width="10.58203125" style="225" customWidth="1"/>
    <col min="5135" max="5135" width="1.83203125" style="225" customWidth="1"/>
    <col min="5136" max="5136" width="4.83203125" style="225" customWidth="1"/>
    <col min="5137" max="5137" width="9.25" style="225" customWidth="1"/>
    <col min="5138" max="5138" width="26.75" style="225" customWidth="1"/>
    <col min="5139" max="5141" width="13.58203125" style="225" customWidth="1"/>
    <col min="5142" max="5142" width="17.33203125" style="225" bestFit="1" customWidth="1"/>
    <col min="5143" max="5376" width="9" style="225"/>
    <col min="5377" max="5377" width="2.08203125" style="225" customWidth="1"/>
    <col min="5378" max="5385" width="3.83203125" style="225" customWidth="1"/>
    <col min="5386" max="5390" width="10.58203125" style="225" customWidth="1"/>
    <col min="5391" max="5391" width="1.83203125" style="225" customWidth="1"/>
    <col min="5392" max="5392" width="4.83203125" style="225" customWidth="1"/>
    <col min="5393" max="5393" width="9.25" style="225" customWidth="1"/>
    <col min="5394" max="5394" width="26.75" style="225" customWidth="1"/>
    <col min="5395" max="5397" width="13.58203125" style="225" customWidth="1"/>
    <col min="5398" max="5398" width="17.33203125" style="225" bestFit="1" customWidth="1"/>
    <col min="5399" max="5632" width="9" style="225"/>
    <col min="5633" max="5633" width="2.08203125" style="225" customWidth="1"/>
    <col min="5634" max="5641" width="3.83203125" style="225" customWidth="1"/>
    <col min="5642" max="5646" width="10.58203125" style="225" customWidth="1"/>
    <col min="5647" max="5647" width="1.83203125" style="225" customWidth="1"/>
    <col min="5648" max="5648" width="4.83203125" style="225" customWidth="1"/>
    <col min="5649" max="5649" width="9.25" style="225" customWidth="1"/>
    <col min="5650" max="5650" width="26.75" style="225" customWidth="1"/>
    <col min="5651" max="5653" width="13.58203125" style="225" customWidth="1"/>
    <col min="5654" max="5654" width="17.33203125" style="225" bestFit="1" customWidth="1"/>
    <col min="5655" max="5888" width="9" style="225"/>
    <col min="5889" max="5889" width="2.08203125" style="225" customWidth="1"/>
    <col min="5890" max="5897" width="3.83203125" style="225" customWidth="1"/>
    <col min="5898" max="5902" width="10.58203125" style="225" customWidth="1"/>
    <col min="5903" max="5903" width="1.83203125" style="225" customWidth="1"/>
    <col min="5904" max="5904" width="4.83203125" style="225" customWidth="1"/>
    <col min="5905" max="5905" width="9.25" style="225" customWidth="1"/>
    <col min="5906" max="5906" width="26.75" style="225" customWidth="1"/>
    <col min="5907" max="5909" width="13.58203125" style="225" customWidth="1"/>
    <col min="5910" max="5910" width="17.33203125" style="225" bestFit="1" customWidth="1"/>
    <col min="5911" max="6144" width="9" style="225"/>
    <col min="6145" max="6145" width="2.08203125" style="225" customWidth="1"/>
    <col min="6146" max="6153" width="3.83203125" style="225" customWidth="1"/>
    <col min="6154" max="6158" width="10.58203125" style="225" customWidth="1"/>
    <col min="6159" max="6159" width="1.83203125" style="225" customWidth="1"/>
    <col min="6160" max="6160" width="4.83203125" style="225" customWidth="1"/>
    <col min="6161" max="6161" width="9.25" style="225" customWidth="1"/>
    <col min="6162" max="6162" width="26.75" style="225" customWidth="1"/>
    <col min="6163" max="6165" width="13.58203125" style="225" customWidth="1"/>
    <col min="6166" max="6166" width="17.33203125" style="225" bestFit="1" customWidth="1"/>
    <col min="6167" max="6400" width="9" style="225"/>
    <col min="6401" max="6401" width="2.08203125" style="225" customWidth="1"/>
    <col min="6402" max="6409" width="3.83203125" style="225" customWidth="1"/>
    <col min="6410" max="6414" width="10.58203125" style="225" customWidth="1"/>
    <col min="6415" max="6415" width="1.83203125" style="225" customWidth="1"/>
    <col min="6416" max="6416" width="4.83203125" style="225" customWidth="1"/>
    <col min="6417" max="6417" width="9.25" style="225" customWidth="1"/>
    <col min="6418" max="6418" width="26.75" style="225" customWidth="1"/>
    <col min="6419" max="6421" width="13.58203125" style="225" customWidth="1"/>
    <col min="6422" max="6422" width="17.33203125" style="225" bestFit="1" customWidth="1"/>
    <col min="6423" max="6656" width="9" style="225"/>
    <col min="6657" max="6657" width="2.08203125" style="225" customWidth="1"/>
    <col min="6658" max="6665" width="3.83203125" style="225" customWidth="1"/>
    <col min="6666" max="6670" width="10.58203125" style="225" customWidth="1"/>
    <col min="6671" max="6671" width="1.83203125" style="225" customWidth="1"/>
    <col min="6672" max="6672" width="4.83203125" style="225" customWidth="1"/>
    <col min="6673" max="6673" width="9.25" style="225" customWidth="1"/>
    <col min="6674" max="6674" width="26.75" style="225" customWidth="1"/>
    <col min="6675" max="6677" width="13.58203125" style="225" customWidth="1"/>
    <col min="6678" max="6678" width="17.33203125" style="225" bestFit="1" customWidth="1"/>
    <col min="6679" max="6912" width="9" style="225"/>
    <col min="6913" max="6913" width="2.08203125" style="225" customWidth="1"/>
    <col min="6914" max="6921" width="3.83203125" style="225" customWidth="1"/>
    <col min="6922" max="6926" width="10.58203125" style="225" customWidth="1"/>
    <col min="6927" max="6927" width="1.83203125" style="225" customWidth="1"/>
    <col min="6928" max="6928" width="4.83203125" style="225" customWidth="1"/>
    <col min="6929" max="6929" width="9.25" style="225" customWidth="1"/>
    <col min="6930" max="6930" width="26.75" style="225" customWidth="1"/>
    <col min="6931" max="6933" width="13.58203125" style="225" customWidth="1"/>
    <col min="6934" max="6934" width="17.33203125" style="225" bestFit="1" customWidth="1"/>
    <col min="6935" max="7168" width="9" style="225"/>
    <col min="7169" max="7169" width="2.08203125" style="225" customWidth="1"/>
    <col min="7170" max="7177" width="3.83203125" style="225" customWidth="1"/>
    <col min="7178" max="7182" width="10.58203125" style="225" customWidth="1"/>
    <col min="7183" max="7183" width="1.83203125" style="225" customWidth="1"/>
    <col min="7184" max="7184" width="4.83203125" style="225" customWidth="1"/>
    <col min="7185" max="7185" width="9.25" style="225" customWidth="1"/>
    <col min="7186" max="7186" width="26.75" style="225" customWidth="1"/>
    <col min="7187" max="7189" width="13.58203125" style="225" customWidth="1"/>
    <col min="7190" max="7190" width="17.33203125" style="225" bestFit="1" customWidth="1"/>
    <col min="7191" max="7424" width="9" style="225"/>
    <col min="7425" max="7425" width="2.08203125" style="225" customWidth="1"/>
    <col min="7426" max="7433" width="3.83203125" style="225" customWidth="1"/>
    <col min="7434" max="7438" width="10.58203125" style="225" customWidth="1"/>
    <col min="7439" max="7439" width="1.83203125" style="225" customWidth="1"/>
    <col min="7440" max="7440" width="4.83203125" style="225" customWidth="1"/>
    <col min="7441" max="7441" width="9.25" style="225" customWidth="1"/>
    <col min="7442" max="7442" width="26.75" style="225" customWidth="1"/>
    <col min="7443" max="7445" width="13.58203125" style="225" customWidth="1"/>
    <col min="7446" max="7446" width="17.33203125" style="225" bestFit="1" customWidth="1"/>
    <col min="7447" max="7680" width="9" style="225"/>
    <col min="7681" max="7681" width="2.08203125" style="225" customWidth="1"/>
    <col min="7682" max="7689" width="3.83203125" style="225" customWidth="1"/>
    <col min="7690" max="7694" width="10.58203125" style="225" customWidth="1"/>
    <col min="7695" max="7695" width="1.83203125" style="225" customWidth="1"/>
    <col min="7696" max="7696" width="4.83203125" style="225" customWidth="1"/>
    <col min="7697" max="7697" width="9.25" style="225" customWidth="1"/>
    <col min="7698" max="7698" width="26.75" style="225" customWidth="1"/>
    <col min="7699" max="7701" width="13.58203125" style="225" customWidth="1"/>
    <col min="7702" max="7702" width="17.33203125" style="225" bestFit="1" customWidth="1"/>
    <col min="7703" max="7936" width="9" style="225"/>
    <col min="7937" max="7937" width="2.08203125" style="225" customWidth="1"/>
    <col min="7938" max="7945" width="3.83203125" style="225" customWidth="1"/>
    <col min="7946" max="7950" width="10.58203125" style="225" customWidth="1"/>
    <col min="7951" max="7951" width="1.83203125" style="225" customWidth="1"/>
    <col min="7952" max="7952" width="4.83203125" style="225" customWidth="1"/>
    <col min="7953" max="7953" width="9.25" style="225" customWidth="1"/>
    <col min="7954" max="7954" width="26.75" style="225" customWidth="1"/>
    <col min="7955" max="7957" width="13.58203125" style="225" customWidth="1"/>
    <col min="7958" max="7958" width="17.33203125" style="225" bestFit="1" customWidth="1"/>
    <col min="7959" max="8192" width="9" style="225"/>
    <col min="8193" max="8193" width="2.08203125" style="225" customWidth="1"/>
    <col min="8194" max="8201" width="3.83203125" style="225" customWidth="1"/>
    <col min="8202" max="8206" width="10.58203125" style="225" customWidth="1"/>
    <col min="8207" max="8207" width="1.83203125" style="225" customWidth="1"/>
    <col min="8208" max="8208" width="4.83203125" style="225" customWidth="1"/>
    <col min="8209" max="8209" width="9.25" style="225" customWidth="1"/>
    <col min="8210" max="8210" width="26.75" style="225" customWidth="1"/>
    <col min="8211" max="8213" width="13.58203125" style="225" customWidth="1"/>
    <col min="8214" max="8214" width="17.33203125" style="225" bestFit="1" customWidth="1"/>
    <col min="8215" max="8448" width="9" style="225"/>
    <col min="8449" max="8449" width="2.08203125" style="225" customWidth="1"/>
    <col min="8450" max="8457" width="3.83203125" style="225" customWidth="1"/>
    <col min="8458" max="8462" width="10.58203125" style="225" customWidth="1"/>
    <col min="8463" max="8463" width="1.83203125" style="225" customWidth="1"/>
    <col min="8464" max="8464" width="4.83203125" style="225" customWidth="1"/>
    <col min="8465" max="8465" width="9.25" style="225" customWidth="1"/>
    <col min="8466" max="8466" width="26.75" style="225" customWidth="1"/>
    <col min="8467" max="8469" width="13.58203125" style="225" customWidth="1"/>
    <col min="8470" max="8470" width="17.33203125" style="225" bestFit="1" customWidth="1"/>
    <col min="8471" max="8704" width="9" style="225"/>
    <col min="8705" max="8705" width="2.08203125" style="225" customWidth="1"/>
    <col min="8706" max="8713" width="3.83203125" style="225" customWidth="1"/>
    <col min="8714" max="8718" width="10.58203125" style="225" customWidth="1"/>
    <col min="8719" max="8719" width="1.83203125" style="225" customWidth="1"/>
    <col min="8720" max="8720" width="4.83203125" style="225" customWidth="1"/>
    <col min="8721" max="8721" width="9.25" style="225" customWidth="1"/>
    <col min="8722" max="8722" width="26.75" style="225" customWidth="1"/>
    <col min="8723" max="8725" width="13.58203125" style="225" customWidth="1"/>
    <col min="8726" max="8726" width="17.33203125" style="225" bestFit="1" customWidth="1"/>
    <col min="8727" max="8960" width="9" style="225"/>
    <col min="8961" max="8961" width="2.08203125" style="225" customWidth="1"/>
    <col min="8962" max="8969" width="3.83203125" style="225" customWidth="1"/>
    <col min="8970" max="8974" width="10.58203125" style="225" customWidth="1"/>
    <col min="8975" max="8975" width="1.83203125" style="225" customWidth="1"/>
    <col min="8976" max="8976" width="4.83203125" style="225" customWidth="1"/>
    <col min="8977" max="8977" width="9.25" style="225" customWidth="1"/>
    <col min="8978" max="8978" width="26.75" style="225" customWidth="1"/>
    <col min="8979" max="8981" width="13.58203125" style="225" customWidth="1"/>
    <col min="8982" max="8982" width="17.33203125" style="225" bestFit="1" customWidth="1"/>
    <col min="8983" max="9216" width="9" style="225"/>
    <col min="9217" max="9217" width="2.08203125" style="225" customWidth="1"/>
    <col min="9218" max="9225" width="3.83203125" style="225" customWidth="1"/>
    <col min="9226" max="9230" width="10.58203125" style="225" customWidth="1"/>
    <col min="9231" max="9231" width="1.83203125" style="225" customWidth="1"/>
    <col min="9232" max="9232" width="4.83203125" style="225" customWidth="1"/>
    <col min="9233" max="9233" width="9.25" style="225" customWidth="1"/>
    <col min="9234" max="9234" width="26.75" style="225" customWidth="1"/>
    <col min="9235" max="9237" width="13.58203125" style="225" customWidth="1"/>
    <col min="9238" max="9238" width="17.33203125" style="225" bestFit="1" customWidth="1"/>
    <col min="9239" max="9472" width="9" style="225"/>
    <col min="9473" max="9473" width="2.08203125" style="225" customWidth="1"/>
    <col min="9474" max="9481" width="3.83203125" style="225" customWidth="1"/>
    <col min="9482" max="9486" width="10.58203125" style="225" customWidth="1"/>
    <col min="9487" max="9487" width="1.83203125" style="225" customWidth="1"/>
    <col min="9488" max="9488" width="4.83203125" style="225" customWidth="1"/>
    <col min="9489" max="9489" width="9.25" style="225" customWidth="1"/>
    <col min="9490" max="9490" width="26.75" style="225" customWidth="1"/>
    <col min="9491" max="9493" width="13.58203125" style="225" customWidth="1"/>
    <col min="9494" max="9494" width="17.33203125" style="225" bestFit="1" customWidth="1"/>
    <col min="9495" max="9728" width="9" style="225"/>
    <col min="9729" max="9729" width="2.08203125" style="225" customWidth="1"/>
    <col min="9730" max="9737" width="3.83203125" style="225" customWidth="1"/>
    <col min="9738" max="9742" width="10.58203125" style="225" customWidth="1"/>
    <col min="9743" max="9743" width="1.83203125" style="225" customWidth="1"/>
    <col min="9744" max="9744" width="4.83203125" style="225" customWidth="1"/>
    <col min="9745" max="9745" width="9.25" style="225" customWidth="1"/>
    <col min="9746" max="9746" width="26.75" style="225" customWidth="1"/>
    <col min="9747" max="9749" width="13.58203125" style="225" customWidth="1"/>
    <col min="9750" max="9750" width="17.33203125" style="225" bestFit="1" customWidth="1"/>
    <col min="9751" max="9984" width="9" style="225"/>
    <col min="9985" max="9985" width="2.08203125" style="225" customWidth="1"/>
    <col min="9986" max="9993" width="3.83203125" style="225" customWidth="1"/>
    <col min="9994" max="9998" width="10.58203125" style="225" customWidth="1"/>
    <col min="9999" max="9999" width="1.83203125" style="225" customWidth="1"/>
    <col min="10000" max="10000" width="4.83203125" style="225" customWidth="1"/>
    <col min="10001" max="10001" width="9.25" style="225" customWidth="1"/>
    <col min="10002" max="10002" width="26.75" style="225" customWidth="1"/>
    <col min="10003" max="10005" width="13.58203125" style="225" customWidth="1"/>
    <col min="10006" max="10006" width="17.33203125" style="225" bestFit="1" customWidth="1"/>
    <col min="10007" max="10240" width="9" style="225"/>
    <col min="10241" max="10241" width="2.08203125" style="225" customWidth="1"/>
    <col min="10242" max="10249" width="3.83203125" style="225" customWidth="1"/>
    <col min="10250" max="10254" width="10.58203125" style="225" customWidth="1"/>
    <col min="10255" max="10255" width="1.83203125" style="225" customWidth="1"/>
    <col min="10256" max="10256" width="4.83203125" style="225" customWidth="1"/>
    <col min="10257" max="10257" width="9.25" style="225" customWidth="1"/>
    <col min="10258" max="10258" width="26.75" style="225" customWidth="1"/>
    <col min="10259" max="10261" width="13.58203125" style="225" customWidth="1"/>
    <col min="10262" max="10262" width="17.33203125" style="225" bestFit="1" customWidth="1"/>
    <col min="10263" max="10496" width="9" style="225"/>
    <col min="10497" max="10497" width="2.08203125" style="225" customWidth="1"/>
    <col min="10498" max="10505" width="3.83203125" style="225" customWidth="1"/>
    <col min="10506" max="10510" width="10.58203125" style="225" customWidth="1"/>
    <col min="10511" max="10511" width="1.83203125" style="225" customWidth="1"/>
    <col min="10512" max="10512" width="4.83203125" style="225" customWidth="1"/>
    <col min="10513" max="10513" width="9.25" style="225" customWidth="1"/>
    <col min="10514" max="10514" width="26.75" style="225" customWidth="1"/>
    <col min="10515" max="10517" width="13.58203125" style="225" customWidth="1"/>
    <col min="10518" max="10518" width="17.33203125" style="225" bestFit="1" customWidth="1"/>
    <col min="10519" max="10752" width="9" style="225"/>
    <col min="10753" max="10753" width="2.08203125" style="225" customWidth="1"/>
    <col min="10754" max="10761" width="3.83203125" style="225" customWidth="1"/>
    <col min="10762" max="10766" width="10.58203125" style="225" customWidth="1"/>
    <col min="10767" max="10767" width="1.83203125" style="225" customWidth="1"/>
    <col min="10768" max="10768" width="4.83203125" style="225" customWidth="1"/>
    <col min="10769" max="10769" width="9.25" style="225" customWidth="1"/>
    <col min="10770" max="10770" width="26.75" style="225" customWidth="1"/>
    <col min="10771" max="10773" width="13.58203125" style="225" customWidth="1"/>
    <col min="10774" max="10774" width="17.33203125" style="225" bestFit="1" customWidth="1"/>
    <col min="10775" max="11008" width="9" style="225"/>
    <col min="11009" max="11009" width="2.08203125" style="225" customWidth="1"/>
    <col min="11010" max="11017" width="3.83203125" style="225" customWidth="1"/>
    <col min="11018" max="11022" width="10.58203125" style="225" customWidth="1"/>
    <col min="11023" max="11023" width="1.83203125" style="225" customWidth="1"/>
    <col min="11024" max="11024" width="4.83203125" style="225" customWidth="1"/>
    <col min="11025" max="11025" width="9.25" style="225" customWidth="1"/>
    <col min="11026" max="11026" width="26.75" style="225" customWidth="1"/>
    <col min="11027" max="11029" width="13.58203125" style="225" customWidth="1"/>
    <col min="11030" max="11030" width="17.33203125" style="225" bestFit="1" customWidth="1"/>
    <col min="11031" max="11264" width="9" style="225"/>
    <col min="11265" max="11265" width="2.08203125" style="225" customWidth="1"/>
    <col min="11266" max="11273" width="3.83203125" style="225" customWidth="1"/>
    <col min="11274" max="11278" width="10.58203125" style="225" customWidth="1"/>
    <col min="11279" max="11279" width="1.83203125" style="225" customWidth="1"/>
    <col min="11280" max="11280" width="4.83203125" style="225" customWidth="1"/>
    <col min="11281" max="11281" width="9.25" style="225" customWidth="1"/>
    <col min="11282" max="11282" width="26.75" style="225" customWidth="1"/>
    <col min="11283" max="11285" width="13.58203125" style="225" customWidth="1"/>
    <col min="11286" max="11286" width="17.33203125" style="225" bestFit="1" customWidth="1"/>
    <col min="11287" max="11520" width="9" style="225"/>
    <col min="11521" max="11521" width="2.08203125" style="225" customWidth="1"/>
    <col min="11522" max="11529" width="3.83203125" style="225" customWidth="1"/>
    <col min="11530" max="11534" width="10.58203125" style="225" customWidth="1"/>
    <col min="11535" max="11535" width="1.83203125" style="225" customWidth="1"/>
    <col min="11536" max="11536" width="4.83203125" style="225" customWidth="1"/>
    <col min="11537" max="11537" width="9.25" style="225" customWidth="1"/>
    <col min="11538" max="11538" width="26.75" style="225" customWidth="1"/>
    <col min="11539" max="11541" width="13.58203125" style="225" customWidth="1"/>
    <col min="11542" max="11542" width="17.33203125" style="225" bestFit="1" customWidth="1"/>
    <col min="11543" max="11776" width="9" style="225"/>
    <col min="11777" max="11777" width="2.08203125" style="225" customWidth="1"/>
    <col min="11778" max="11785" width="3.83203125" style="225" customWidth="1"/>
    <col min="11786" max="11790" width="10.58203125" style="225" customWidth="1"/>
    <col min="11791" max="11791" width="1.83203125" style="225" customWidth="1"/>
    <col min="11792" max="11792" width="4.83203125" style="225" customWidth="1"/>
    <col min="11793" max="11793" width="9.25" style="225" customWidth="1"/>
    <col min="11794" max="11794" width="26.75" style="225" customWidth="1"/>
    <col min="11795" max="11797" width="13.58203125" style="225" customWidth="1"/>
    <col min="11798" max="11798" width="17.33203125" style="225" bestFit="1" customWidth="1"/>
    <col min="11799" max="12032" width="9" style="225"/>
    <col min="12033" max="12033" width="2.08203125" style="225" customWidth="1"/>
    <col min="12034" max="12041" width="3.83203125" style="225" customWidth="1"/>
    <col min="12042" max="12046" width="10.58203125" style="225" customWidth="1"/>
    <col min="12047" max="12047" width="1.83203125" style="225" customWidth="1"/>
    <col min="12048" max="12048" width="4.83203125" style="225" customWidth="1"/>
    <col min="12049" max="12049" width="9.25" style="225" customWidth="1"/>
    <col min="12050" max="12050" width="26.75" style="225" customWidth="1"/>
    <col min="12051" max="12053" width="13.58203125" style="225" customWidth="1"/>
    <col min="12054" max="12054" width="17.33203125" style="225" bestFit="1" customWidth="1"/>
    <col min="12055" max="12288" width="9" style="225"/>
    <col min="12289" max="12289" width="2.08203125" style="225" customWidth="1"/>
    <col min="12290" max="12297" width="3.83203125" style="225" customWidth="1"/>
    <col min="12298" max="12302" width="10.58203125" style="225" customWidth="1"/>
    <col min="12303" max="12303" width="1.83203125" style="225" customWidth="1"/>
    <col min="12304" max="12304" width="4.83203125" style="225" customWidth="1"/>
    <col min="12305" max="12305" width="9.25" style="225" customWidth="1"/>
    <col min="12306" max="12306" width="26.75" style="225" customWidth="1"/>
    <col min="12307" max="12309" width="13.58203125" style="225" customWidth="1"/>
    <col min="12310" max="12310" width="17.33203125" style="225" bestFit="1" customWidth="1"/>
    <col min="12311" max="12544" width="9" style="225"/>
    <col min="12545" max="12545" width="2.08203125" style="225" customWidth="1"/>
    <col min="12546" max="12553" width="3.83203125" style="225" customWidth="1"/>
    <col min="12554" max="12558" width="10.58203125" style="225" customWidth="1"/>
    <col min="12559" max="12559" width="1.83203125" style="225" customWidth="1"/>
    <col min="12560" max="12560" width="4.83203125" style="225" customWidth="1"/>
    <col min="12561" max="12561" width="9.25" style="225" customWidth="1"/>
    <col min="12562" max="12562" width="26.75" style="225" customWidth="1"/>
    <col min="12563" max="12565" width="13.58203125" style="225" customWidth="1"/>
    <col min="12566" max="12566" width="17.33203125" style="225" bestFit="1" customWidth="1"/>
    <col min="12567" max="12800" width="9" style="225"/>
    <col min="12801" max="12801" width="2.08203125" style="225" customWidth="1"/>
    <col min="12802" max="12809" width="3.83203125" style="225" customWidth="1"/>
    <col min="12810" max="12814" width="10.58203125" style="225" customWidth="1"/>
    <col min="12815" max="12815" width="1.83203125" style="225" customWidth="1"/>
    <col min="12816" max="12816" width="4.83203125" style="225" customWidth="1"/>
    <col min="12817" max="12817" width="9.25" style="225" customWidth="1"/>
    <col min="12818" max="12818" width="26.75" style="225" customWidth="1"/>
    <col min="12819" max="12821" width="13.58203125" style="225" customWidth="1"/>
    <col min="12822" max="12822" width="17.33203125" style="225" bestFit="1" customWidth="1"/>
    <col min="12823" max="13056" width="9" style="225"/>
    <col min="13057" max="13057" width="2.08203125" style="225" customWidth="1"/>
    <col min="13058" max="13065" width="3.83203125" style="225" customWidth="1"/>
    <col min="13066" max="13070" width="10.58203125" style="225" customWidth="1"/>
    <col min="13071" max="13071" width="1.83203125" style="225" customWidth="1"/>
    <col min="13072" max="13072" width="4.83203125" style="225" customWidth="1"/>
    <col min="13073" max="13073" width="9.25" style="225" customWidth="1"/>
    <col min="13074" max="13074" width="26.75" style="225" customWidth="1"/>
    <col min="13075" max="13077" width="13.58203125" style="225" customWidth="1"/>
    <col min="13078" max="13078" width="17.33203125" style="225" bestFit="1" customWidth="1"/>
    <col min="13079" max="13312" width="9" style="225"/>
    <col min="13313" max="13313" width="2.08203125" style="225" customWidth="1"/>
    <col min="13314" max="13321" width="3.83203125" style="225" customWidth="1"/>
    <col min="13322" max="13326" width="10.58203125" style="225" customWidth="1"/>
    <col min="13327" max="13327" width="1.83203125" style="225" customWidth="1"/>
    <col min="13328" max="13328" width="4.83203125" style="225" customWidth="1"/>
    <col min="13329" max="13329" width="9.25" style="225" customWidth="1"/>
    <col min="13330" max="13330" width="26.75" style="225" customWidth="1"/>
    <col min="13331" max="13333" width="13.58203125" style="225" customWidth="1"/>
    <col min="13334" max="13334" width="17.33203125" style="225" bestFit="1" customWidth="1"/>
    <col min="13335" max="13568" width="9" style="225"/>
    <col min="13569" max="13569" width="2.08203125" style="225" customWidth="1"/>
    <col min="13570" max="13577" width="3.83203125" style="225" customWidth="1"/>
    <col min="13578" max="13582" width="10.58203125" style="225" customWidth="1"/>
    <col min="13583" max="13583" width="1.83203125" style="225" customWidth="1"/>
    <col min="13584" max="13584" width="4.83203125" style="225" customWidth="1"/>
    <col min="13585" max="13585" width="9.25" style="225" customWidth="1"/>
    <col min="13586" max="13586" width="26.75" style="225" customWidth="1"/>
    <col min="13587" max="13589" width="13.58203125" style="225" customWidth="1"/>
    <col min="13590" max="13590" width="17.33203125" style="225" bestFit="1" customWidth="1"/>
    <col min="13591" max="13824" width="9" style="225"/>
    <col min="13825" max="13825" width="2.08203125" style="225" customWidth="1"/>
    <col min="13826" max="13833" width="3.83203125" style="225" customWidth="1"/>
    <col min="13834" max="13838" width="10.58203125" style="225" customWidth="1"/>
    <col min="13839" max="13839" width="1.83203125" style="225" customWidth="1"/>
    <col min="13840" max="13840" width="4.83203125" style="225" customWidth="1"/>
    <col min="13841" max="13841" width="9.25" style="225" customWidth="1"/>
    <col min="13842" max="13842" width="26.75" style="225" customWidth="1"/>
    <col min="13843" max="13845" width="13.58203125" style="225" customWidth="1"/>
    <col min="13846" max="13846" width="17.33203125" style="225" bestFit="1" customWidth="1"/>
    <col min="13847" max="14080" width="9" style="225"/>
    <col min="14081" max="14081" width="2.08203125" style="225" customWidth="1"/>
    <col min="14082" max="14089" width="3.83203125" style="225" customWidth="1"/>
    <col min="14090" max="14094" width="10.58203125" style="225" customWidth="1"/>
    <col min="14095" max="14095" width="1.83203125" style="225" customWidth="1"/>
    <col min="14096" max="14096" width="4.83203125" style="225" customWidth="1"/>
    <col min="14097" max="14097" width="9.25" style="225" customWidth="1"/>
    <col min="14098" max="14098" width="26.75" style="225" customWidth="1"/>
    <col min="14099" max="14101" width="13.58203125" style="225" customWidth="1"/>
    <col min="14102" max="14102" width="17.33203125" style="225" bestFit="1" customWidth="1"/>
    <col min="14103" max="14336" width="9" style="225"/>
    <col min="14337" max="14337" width="2.08203125" style="225" customWidth="1"/>
    <col min="14338" max="14345" width="3.83203125" style="225" customWidth="1"/>
    <col min="14346" max="14350" width="10.58203125" style="225" customWidth="1"/>
    <col min="14351" max="14351" width="1.83203125" style="225" customWidth="1"/>
    <col min="14352" max="14352" width="4.83203125" style="225" customWidth="1"/>
    <col min="14353" max="14353" width="9.25" style="225" customWidth="1"/>
    <col min="14354" max="14354" width="26.75" style="225" customWidth="1"/>
    <col min="14355" max="14357" width="13.58203125" style="225" customWidth="1"/>
    <col min="14358" max="14358" width="17.33203125" style="225" bestFit="1" customWidth="1"/>
    <col min="14359" max="14592" width="9" style="225"/>
    <col min="14593" max="14593" width="2.08203125" style="225" customWidth="1"/>
    <col min="14594" max="14601" width="3.83203125" style="225" customWidth="1"/>
    <col min="14602" max="14606" width="10.58203125" style="225" customWidth="1"/>
    <col min="14607" max="14607" width="1.83203125" style="225" customWidth="1"/>
    <col min="14608" max="14608" width="4.83203125" style="225" customWidth="1"/>
    <col min="14609" max="14609" width="9.25" style="225" customWidth="1"/>
    <col min="14610" max="14610" width="26.75" style="225" customWidth="1"/>
    <col min="14611" max="14613" width="13.58203125" style="225" customWidth="1"/>
    <col min="14614" max="14614" width="17.33203125" style="225" bestFit="1" customWidth="1"/>
    <col min="14615" max="14848" width="9" style="225"/>
    <col min="14849" max="14849" width="2.08203125" style="225" customWidth="1"/>
    <col min="14850" max="14857" width="3.83203125" style="225" customWidth="1"/>
    <col min="14858" max="14862" width="10.58203125" style="225" customWidth="1"/>
    <col min="14863" max="14863" width="1.83203125" style="225" customWidth="1"/>
    <col min="14864" max="14864" width="4.83203125" style="225" customWidth="1"/>
    <col min="14865" max="14865" width="9.25" style="225" customWidth="1"/>
    <col min="14866" max="14866" width="26.75" style="225" customWidth="1"/>
    <col min="14867" max="14869" width="13.58203125" style="225" customWidth="1"/>
    <col min="14870" max="14870" width="17.33203125" style="225" bestFit="1" customWidth="1"/>
    <col min="14871" max="15104" width="9" style="225"/>
    <col min="15105" max="15105" width="2.08203125" style="225" customWidth="1"/>
    <col min="15106" max="15113" width="3.83203125" style="225" customWidth="1"/>
    <col min="15114" max="15118" width="10.58203125" style="225" customWidth="1"/>
    <col min="15119" max="15119" width="1.83203125" style="225" customWidth="1"/>
    <col min="15120" max="15120" width="4.83203125" style="225" customWidth="1"/>
    <col min="15121" max="15121" width="9.25" style="225" customWidth="1"/>
    <col min="15122" max="15122" width="26.75" style="225" customWidth="1"/>
    <col min="15123" max="15125" width="13.58203125" style="225" customWidth="1"/>
    <col min="15126" max="15126" width="17.33203125" style="225" bestFit="1" customWidth="1"/>
    <col min="15127" max="15360" width="9" style="225"/>
    <col min="15361" max="15361" width="2.08203125" style="225" customWidth="1"/>
    <col min="15362" max="15369" width="3.83203125" style="225" customWidth="1"/>
    <col min="15370" max="15374" width="10.58203125" style="225" customWidth="1"/>
    <col min="15375" max="15375" width="1.83203125" style="225" customWidth="1"/>
    <col min="15376" max="15376" width="4.83203125" style="225" customWidth="1"/>
    <col min="15377" max="15377" width="9.25" style="225" customWidth="1"/>
    <col min="15378" max="15378" width="26.75" style="225" customWidth="1"/>
    <col min="15379" max="15381" width="13.58203125" style="225" customWidth="1"/>
    <col min="15382" max="15382" width="17.33203125" style="225" bestFit="1" customWidth="1"/>
    <col min="15383" max="15616" width="9" style="225"/>
    <col min="15617" max="15617" width="2.08203125" style="225" customWidth="1"/>
    <col min="15618" max="15625" width="3.83203125" style="225" customWidth="1"/>
    <col min="15626" max="15630" width="10.58203125" style="225" customWidth="1"/>
    <col min="15631" max="15631" width="1.83203125" style="225" customWidth="1"/>
    <col min="15632" max="15632" width="4.83203125" style="225" customWidth="1"/>
    <col min="15633" max="15633" width="9.25" style="225" customWidth="1"/>
    <col min="15634" max="15634" width="26.75" style="225" customWidth="1"/>
    <col min="15635" max="15637" width="13.58203125" style="225" customWidth="1"/>
    <col min="15638" max="15638" width="17.33203125" style="225" bestFit="1" customWidth="1"/>
    <col min="15639" max="15872" width="9" style="225"/>
    <col min="15873" max="15873" width="2.08203125" style="225" customWidth="1"/>
    <col min="15874" max="15881" width="3.83203125" style="225" customWidth="1"/>
    <col min="15882" max="15886" width="10.58203125" style="225" customWidth="1"/>
    <col min="15887" max="15887" width="1.83203125" style="225" customWidth="1"/>
    <col min="15888" max="15888" width="4.83203125" style="225" customWidth="1"/>
    <col min="15889" max="15889" width="9.25" style="225" customWidth="1"/>
    <col min="15890" max="15890" width="26.75" style="225" customWidth="1"/>
    <col min="15891" max="15893" width="13.58203125" style="225" customWidth="1"/>
    <col min="15894" max="15894" width="17.33203125" style="225" bestFit="1" customWidth="1"/>
    <col min="15895" max="16128" width="9" style="225"/>
    <col min="16129" max="16129" width="2.08203125" style="225" customWidth="1"/>
    <col min="16130" max="16137" width="3.83203125" style="225" customWidth="1"/>
    <col min="16138" max="16142" width="10.58203125" style="225" customWidth="1"/>
    <col min="16143" max="16143" width="1.83203125" style="225" customWidth="1"/>
    <col min="16144" max="16144" width="4.83203125" style="225" customWidth="1"/>
    <col min="16145" max="16145" width="9.25" style="225" customWidth="1"/>
    <col min="16146" max="16146" width="26.75" style="225" customWidth="1"/>
    <col min="16147" max="16149" width="13.58203125" style="225" customWidth="1"/>
    <col min="16150" max="16150" width="17.33203125" style="225" bestFit="1" customWidth="1"/>
    <col min="16151" max="16384" width="9" style="225"/>
  </cols>
  <sheetData>
    <row r="1" spans="1:22" s="220" customFormat="1" ht="15" customHeight="1">
      <c r="B1" s="257"/>
      <c r="C1" s="257"/>
      <c r="D1" s="257"/>
      <c r="O1" s="257"/>
      <c r="R1" s="221" t="s">
        <v>369</v>
      </c>
    </row>
    <row r="2" spans="1:22" ht="15" customHeight="1">
      <c r="A2" s="222" t="s">
        <v>781</v>
      </c>
      <c r="B2" s="226"/>
      <c r="C2" s="226"/>
      <c r="D2" s="226"/>
      <c r="E2" s="221"/>
      <c r="F2" s="221"/>
      <c r="G2" s="221"/>
      <c r="H2" s="221"/>
      <c r="I2" s="221"/>
      <c r="J2" s="221"/>
      <c r="K2" s="221"/>
      <c r="L2" s="221"/>
      <c r="M2" s="223" t="str">
        <f>'SP5-1'!L2</f>
        <v>Spreadsheet 14-Apr-2023</v>
      </c>
      <c r="N2" s="221"/>
      <c r="O2" s="227"/>
      <c r="Q2" s="221"/>
      <c r="R2" s="224" t="s">
        <v>370</v>
      </c>
      <c r="S2" s="221"/>
      <c r="T2" s="221"/>
    </row>
    <row r="3" spans="1:22" s="220" customFormat="1" ht="15" customHeight="1">
      <c r="A3" s="226" t="s">
        <v>435</v>
      </c>
      <c r="B3" s="226"/>
      <c r="C3" s="226"/>
      <c r="D3" s="221"/>
      <c r="E3" s="221"/>
      <c r="F3" s="221"/>
      <c r="G3" s="221"/>
      <c r="H3" s="221"/>
      <c r="I3" s="221"/>
      <c r="J3" s="221"/>
      <c r="K3" s="221"/>
      <c r="L3" s="221"/>
      <c r="M3" s="221"/>
      <c r="N3" s="221"/>
      <c r="O3" s="221"/>
      <c r="P3" s="221"/>
      <c r="Q3" s="221"/>
      <c r="R3" s="221"/>
      <c r="S3" s="221"/>
      <c r="T3" s="221"/>
    </row>
    <row r="4" spans="1:22" s="220" customFormat="1" ht="15" customHeight="1">
      <c r="A4" s="226"/>
      <c r="B4" s="535" t="s">
        <v>823</v>
      </c>
      <c r="C4" s="535"/>
      <c r="D4" s="535"/>
      <c r="E4" s="535"/>
      <c r="F4" s="535"/>
      <c r="G4" s="535"/>
      <c r="H4" s="535"/>
      <c r="I4" s="535"/>
      <c r="J4" s="535"/>
      <c r="K4" s="535"/>
      <c r="L4" s="535"/>
      <c r="M4" s="535"/>
      <c r="N4" s="535"/>
      <c r="O4" s="535"/>
      <c r="P4" s="221"/>
      <c r="Q4" s="221"/>
      <c r="R4" s="221"/>
      <c r="S4" s="221"/>
      <c r="T4" s="221"/>
    </row>
    <row r="5" spans="1:22" s="220" customFormat="1" ht="104.25" customHeight="1">
      <c r="A5" s="221"/>
      <c r="B5" s="535"/>
      <c r="C5" s="535"/>
      <c r="D5" s="535"/>
      <c r="E5" s="535"/>
      <c r="F5" s="535"/>
      <c r="G5" s="535"/>
      <c r="H5" s="535"/>
      <c r="I5" s="535"/>
      <c r="J5" s="535"/>
      <c r="K5" s="535"/>
      <c r="L5" s="535"/>
      <c r="M5" s="535"/>
      <c r="N5" s="535"/>
      <c r="O5" s="535"/>
      <c r="P5" s="221"/>
      <c r="Q5" s="221"/>
      <c r="R5" s="221"/>
      <c r="S5" s="221"/>
      <c r="T5" s="221"/>
    </row>
    <row r="6" spans="1:22" s="220" customFormat="1" ht="6" customHeight="1">
      <c r="A6" s="221"/>
      <c r="B6" s="221"/>
      <c r="C6" s="221"/>
      <c r="D6" s="221"/>
      <c r="E6" s="221"/>
      <c r="F6" s="221"/>
      <c r="G6" s="221"/>
      <c r="H6" s="221"/>
      <c r="I6" s="221"/>
      <c r="J6" s="221"/>
      <c r="K6" s="221"/>
      <c r="L6" s="221"/>
      <c r="M6" s="221"/>
      <c r="N6" s="221"/>
      <c r="O6" s="221"/>
      <c r="P6" s="221"/>
      <c r="Q6" s="221"/>
      <c r="R6" s="221"/>
      <c r="S6" s="221"/>
      <c r="T6" s="221"/>
    </row>
    <row r="7" spans="1:22" s="220" customFormat="1" ht="5.25" customHeight="1">
      <c r="A7" s="263"/>
      <c r="B7" s="264"/>
      <c r="C7" s="264"/>
      <c r="D7" s="264"/>
      <c r="E7" s="264"/>
      <c r="F7" s="264"/>
      <c r="G7" s="264"/>
      <c r="H7" s="264"/>
      <c r="I7" s="264"/>
      <c r="J7" s="264"/>
      <c r="K7" s="264"/>
      <c r="L7" s="264"/>
      <c r="M7" s="264"/>
      <c r="N7" s="264"/>
      <c r="O7" s="264"/>
      <c r="P7" s="221"/>
      <c r="Q7" s="221"/>
      <c r="R7" s="221"/>
      <c r="S7" s="221"/>
      <c r="T7" s="221"/>
    </row>
    <row r="8" spans="1:22" s="220" customFormat="1" ht="17.25" customHeight="1">
      <c r="A8" s="263"/>
      <c r="B8" s="536" t="s">
        <v>824</v>
      </c>
      <c r="C8" s="536"/>
      <c r="D8" s="536"/>
      <c r="E8" s="536"/>
      <c r="F8" s="536"/>
      <c r="G8" s="536"/>
      <c r="H8" s="536"/>
      <c r="I8" s="536"/>
      <c r="J8" s="536"/>
      <c r="K8" s="265"/>
      <c r="L8" s="264"/>
      <c r="M8" s="264"/>
      <c r="N8" s="264"/>
      <c r="O8" s="264"/>
      <c r="P8" s="221"/>
      <c r="Q8" s="221" t="s">
        <v>825</v>
      </c>
      <c r="R8" s="221"/>
      <c r="S8" s="221"/>
      <c r="T8" s="221"/>
    </row>
    <row r="9" spans="1:22" s="220" customFormat="1" ht="11.25" customHeight="1">
      <c r="A9" s="239"/>
      <c r="B9" s="239"/>
      <c r="C9" s="239"/>
      <c r="D9" s="241"/>
      <c r="E9" s="241"/>
      <c r="F9" s="241"/>
      <c r="G9" s="241"/>
      <c r="H9" s="241"/>
      <c r="I9" s="241"/>
      <c r="J9" s="241"/>
      <c r="K9" s="241"/>
      <c r="L9" s="241"/>
      <c r="M9" s="241"/>
      <c r="N9" s="241"/>
      <c r="O9" s="241"/>
      <c r="P9" s="221"/>
      <c r="Q9" s="266" t="s">
        <v>826</v>
      </c>
      <c r="R9" s="267" t="s">
        <v>827</v>
      </c>
      <c r="S9" s="267"/>
      <c r="T9" s="267"/>
      <c r="U9" s="267"/>
      <c r="V9" s="384" t="s">
        <v>905</v>
      </c>
    </row>
    <row r="10" spans="1:22" s="220" customFormat="1" ht="19.5" customHeight="1">
      <c r="A10" s="239"/>
      <c r="B10" s="537" t="s">
        <v>828</v>
      </c>
      <c r="C10" s="537"/>
      <c r="D10" s="537"/>
      <c r="E10" s="537"/>
      <c r="F10" s="537"/>
      <c r="G10" s="268"/>
      <c r="H10" s="268"/>
      <c r="I10" s="268"/>
      <c r="J10" s="269"/>
      <c r="K10" s="269"/>
      <c r="L10" s="269"/>
      <c r="M10" s="269"/>
      <c r="N10" s="269"/>
      <c r="O10" s="241"/>
      <c r="P10" s="221"/>
      <c r="Q10" s="270" t="s">
        <v>334</v>
      </c>
      <c r="R10" s="532" t="s">
        <v>829</v>
      </c>
      <c r="S10" s="533"/>
      <c r="T10" s="533"/>
      <c r="U10" s="534"/>
      <c r="V10" s="385">
        <v>38.24</v>
      </c>
    </row>
    <row r="11" spans="1:22" s="220" customFormat="1" ht="19.5" customHeight="1">
      <c r="A11" s="239"/>
      <c r="B11" s="530" t="s">
        <v>830</v>
      </c>
      <c r="C11" s="530"/>
      <c r="D11" s="530"/>
      <c r="E11" s="530"/>
      <c r="F11" s="530"/>
      <c r="G11" s="530"/>
      <c r="H11" s="530"/>
      <c r="I11" s="530"/>
      <c r="J11" s="271">
        <v>1</v>
      </c>
      <c r="K11" s="271">
        <v>2</v>
      </c>
      <c r="L11" s="271">
        <v>3</v>
      </c>
      <c r="M11" s="271">
        <v>4</v>
      </c>
      <c r="N11" s="271">
        <v>5</v>
      </c>
      <c r="O11" s="241"/>
      <c r="P11" s="221"/>
      <c r="Q11" s="272" t="s">
        <v>335</v>
      </c>
      <c r="R11" s="532" t="s">
        <v>831</v>
      </c>
      <c r="S11" s="533"/>
      <c r="T11" s="533"/>
      <c r="U11" s="534"/>
      <c r="V11" s="386">
        <v>38.36</v>
      </c>
    </row>
    <row r="12" spans="1:22" s="220" customFormat="1" ht="19.5" customHeight="1">
      <c r="A12" s="239"/>
      <c r="B12" s="530" t="s">
        <v>832</v>
      </c>
      <c r="C12" s="530"/>
      <c r="D12" s="530"/>
      <c r="E12" s="530"/>
      <c r="F12" s="530"/>
      <c r="G12" s="530"/>
      <c r="H12" s="530"/>
      <c r="I12" s="530"/>
      <c r="J12" s="271">
        <v>2</v>
      </c>
      <c r="K12" s="271">
        <v>10</v>
      </c>
      <c r="L12" s="271">
        <v>18</v>
      </c>
      <c r="M12" s="271">
        <v>26</v>
      </c>
      <c r="N12" s="271">
        <v>34</v>
      </c>
      <c r="O12" s="241"/>
      <c r="P12" s="221"/>
      <c r="Q12" s="272" t="s">
        <v>336</v>
      </c>
      <c r="R12" s="532" t="s">
        <v>833</v>
      </c>
      <c r="S12" s="533"/>
      <c r="T12" s="533"/>
      <c r="U12" s="534"/>
      <c r="V12" s="386">
        <v>49.43</v>
      </c>
    </row>
    <row r="13" spans="1:22" s="220" customFormat="1" ht="19.5" customHeight="1">
      <c r="A13" s="239"/>
      <c r="B13" s="530" t="s">
        <v>834</v>
      </c>
      <c r="C13" s="530"/>
      <c r="D13" s="530"/>
      <c r="E13" s="530"/>
      <c r="F13" s="530"/>
      <c r="G13" s="530"/>
      <c r="H13" s="530"/>
      <c r="I13" s="530"/>
      <c r="J13" s="271">
        <v>9</v>
      </c>
      <c r="K13" s="271">
        <v>17</v>
      </c>
      <c r="L13" s="271">
        <v>25</v>
      </c>
      <c r="M13" s="271">
        <v>33</v>
      </c>
      <c r="N13" s="271">
        <v>40</v>
      </c>
      <c r="O13" s="241"/>
      <c r="P13" s="221"/>
      <c r="Q13" s="273" t="s">
        <v>337</v>
      </c>
      <c r="R13" s="532" t="s">
        <v>835</v>
      </c>
      <c r="S13" s="533"/>
      <c r="T13" s="533"/>
      <c r="U13" s="534"/>
      <c r="V13" s="387">
        <v>48.61</v>
      </c>
    </row>
    <row r="14" spans="1:22" s="220" customFormat="1" ht="19.5" customHeight="1">
      <c r="A14" s="239"/>
      <c r="B14" s="530" t="s">
        <v>836</v>
      </c>
      <c r="C14" s="530"/>
      <c r="D14" s="530"/>
      <c r="E14" s="530"/>
      <c r="F14" s="530"/>
      <c r="G14" s="530"/>
      <c r="H14" s="530"/>
      <c r="I14" s="530"/>
      <c r="J14" s="271">
        <v>5</v>
      </c>
      <c r="K14" s="271">
        <v>13</v>
      </c>
      <c r="L14" s="271">
        <v>21</v>
      </c>
      <c r="M14" s="271">
        <v>29</v>
      </c>
      <c r="N14" s="271">
        <v>37</v>
      </c>
      <c r="O14" s="241"/>
      <c r="P14" s="221"/>
      <c r="Q14" s="489" t="s">
        <v>876</v>
      </c>
      <c r="R14" s="489"/>
      <c r="S14" s="489"/>
      <c r="T14" s="489"/>
      <c r="U14" s="489"/>
    </row>
    <row r="15" spans="1:22" s="220" customFormat="1" ht="19.5" customHeight="1">
      <c r="A15" s="239"/>
      <c r="B15" s="530" t="s">
        <v>837</v>
      </c>
      <c r="C15" s="530"/>
      <c r="D15" s="530"/>
      <c r="E15" s="530"/>
      <c r="F15" s="530"/>
      <c r="G15" s="530"/>
      <c r="H15" s="530"/>
      <c r="I15" s="530"/>
      <c r="J15" s="271">
        <v>8</v>
      </c>
      <c r="K15" s="271">
        <v>8</v>
      </c>
      <c r="L15" s="271">
        <v>8</v>
      </c>
      <c r="M15" s="271">
        <v>8</v>
      </c>
      <c r="N15" s="271">
        <v>7</v>
      </c>
      <c r="O15" s="241"/>
      <c r="P15" s="221"/>
    </row>
    <row r="16" spans="1:22" s="220" customFormat="1" ht="19.5" customHeight="1">
      <c r="A16" s="274">
        <v>1</v>
      </c>
      <c r="B16" s="530" t="s">
        <v>838</v>
      </c>
      <c r="C16" s="530"/>
      <c r="D16" s="530"/>
      <c r="E16" s="530"/>
      <c r="F16" s="530"/>
      <c r="G16" s="530"/>
      <c r="H16" s="530"/>
      <c r="I16" s="530"/>
      <c r="J16" s="275"/>
      <c r="K16" s="275"/>
      <c r="L16" s="275"/>
      <c r="M16" s="275"/>
      <c r="N16" s="275"/>
      <c r="O16" s="241"/>
      <c r="P16" s="221"/>
      <c r="Q16" s="221"/>
      <c r="R16" s="221"/>
      <c r="S16" s="221"/>
      <c r="T16" s="221"/>
    </row>
    <row r="17" spans="1:21" s="220" customFormat="1" ht="19.5" customHeight="1">
      <c r="A17" s="274">
        <v>2</v>
      </c>
      <c r="B17" s="530" t="s">
        <v>839</v>
      </c>
      <c r="C17" s="530"/>
      <c r="D17" s="530"/>
      <c r="E17" s="530"/>
      <c r="F17" s="530"/>
      <c r="G17" s="530"/>
      <c r="H17" s="530"/>
      <c r="I17" s="530"/>
      <c r="J17" s="275"/>
      <c r="K17" s="275"/>
      <c r="L17" s="275"/>
      <c r="M17" s="275"/>
      <c r="N17" s="275"/>
      <c r="O17" s="241"/>
      <c r="P17" s="221"/>
      <c r="Q17" s="221"/>
      <c r="R17" s="276"/>
      <c r="S17" s="221"/>
      <c r="T17" s="221"/>
    </row>
    <row r="18" spans="1:21" s="220" customFormat="1" ht="19.5" customHeight="1">
      <c r="A18" s="274"/>
      <c r="B18" s="531"/>
      <c r="C18" s="531"/>
      <c r="D18" s="531"/>
      <c r="E18" s="531"/>
      <c r="F18" s="531"/>
      <c r="G18" s="531"/>
      <c r="H18" s="531"/>
      <c r="I18" s="531"/>
      <c r="J18" s="277" t="s">
        <v>840</v>
      </c>
      <c r="K18" s="277" t="s">
        <v>841</v>
      </c>
      <c r="L18" s="277" t="s">
        <v>842</v>
      </c>
      <c r="M18" s="277" t="s">
        <v>843</v>
      </c>
      <c r="N18" s="277" t="s">
        <v>844</v>
      </c>
      <c r="O18" s="241"/>
      <c r="P18" s="221"/>
      <c r="Q18" s="221"/>
      <c r="R18" s="221"/>
      <c r="S18" s="221"/>
      <c r="T18" s="221"/>
    </row>
    <row r="19" spans="1:21" s="220" customFormat="1" ht="19.5" customHeight="1">
      <c r="A19" s="274">
        <v>3</v>
      </c>
      <c r="B19" s="530" t="s">
        <v>845</v>
      </c>
      <c r="C19" s="530"/>
      <c r="D19" s="530"/>
      <c r="E19" s="530"/>
      <c r="F19" s="530"/>
      <c r="G19" s="530"/>
      <c r="H19" s="530"/>
      <c r="I19" s="530"/>
      <c r="J19" s="278">
        <f>J16-J17</f>
        <v>0</v>
      </c>
      <c r="K19" s="278">
        <f>K16-K17</f>
        <v>0</v>
      </c>
      <c r="L19" s="278">
        <f>L16-L17</f>
        <v>0</v>
      </c>
      <c r="M19" s="278">
        <f>M16-M17</f>
        <v>0</v>
      </c>
      <c r="N19" s="278">
        <f>N16-N17</f>
        <v>0</v>
      </c>
      <c r="O19" s="241"/>
      <c r="P19" s="221"/>
      <c r="Q19" s="221"/>
      <c r="R19" s="221"/>
      <c r="S19" s="221"/>
      <c r="T19" s="221"/>
    </row>
    <row r="20" spans="1:21" s="220" customFormat="1" ht="19.5" customHeight="1">
      <c r="A20" s="274">
        <v>4</v>
      </c>
      <c r="B20" s="530" t="s">
        <v>846</v>
      </c>
      <c r="C20" s="530"/>
      <c r="D20" s="530"/>
      <c r="E20" s="530"/>
      <c r="F20" s="530"/>
      <c r="G20" s="530"/>
      <c r="H20" s="530"/>
      <c r="I20" s="530"/>
      <c r="J20" s="279">
        <f>J19*J15*(VLOOKUP(J14,Tables!$A$322:$B$362,2,FALSE))</f>
        <v>0</v>
      </c>
      <c r="K20" s="279">
        <f>K19*K15*(VLOOKUP(K14,Tables!$A$322:$B$362,2,FALSE))</f>
        <v>0</v>
      </c>
      <c r="L20" s="279">
        <f>L19*L15*(VLOOKUP(L14,Tables!$A$322:$B$362,2,FALSE))</f>
        <v>0</v>
      </c>
      <c r="M20" s="279">
        <f>M19*M15*(VLOOKUP(M14,Tables!$A$322:$B$362,2,FALSE))</f>
        <v>0</v>
      </c>
      <c r="N20" s="279">
        <f>N19*N15*(VLOOKUP(N14,Tables!$A$322:$B$362,2,FALSE))</f>
        <v>0</v>
      </c>
      <c r="O20" s="241"/>
      <c r="P20" s="221"/>
      <c r="Q20" s="221"/>
      <c r="R20" s="221"/>
      <c r="S20" s="221"/>
      <c r="T20" s="221"/>
    </row>
    <row r="21" spans="1:21" s="220" customFormat="1" ht="19.5" customHeight="1">
      <c r="A21" s="239"/>
      <c r="B21" s="268"/>
      <c r="C21" s="268"/>
      <c r="D21" s="268"/>
      <c r="E21" s="268"/>
      <c r="F21" s="268"/>
      <c r="G21" s="268"/>
      <c r="H21" s="268"/>
      <c r="I21" s="268"/>
      <c r="J21" s="269"/>
      <c r="K21" s="269"/>
      <c r="L21" s="269"/>
      <c r="M21" s="269"/>
      <c r="N21" s="269"/>
      <c r="O21" s="241"/>
      <c r="P21" s="221"/>
      <c r="Q21" s="221"/>
      <c r="R21" s="221"/>
      <c r="S21" s="221"/>
      <c r="T21" s="221"/>
    </row>
    <row r="22" spans="1:21" s="220" customFormat="1" ht="19.5" customHeight="1">
      <c r="A22" s="274">
        <v>5</v>
      </c>
      <c r="B22" s="527" t="s">
        <v>280</v>
      </c>
      <c r="C22" s="527"/>
      <c r="D22" s="527"/>
      <c r="E22" s="527"/>
      <c r="F22" s="527"/>
      <c r="G22" s="241"/>
      <c r="H22" s="241"/>
      <c r="I22" s="241"/>
      <c r="J22" s="280"/>
      <c r="K22" s="280"/>
      <c r="L22" s="280"/>
      <c r="M22" s="280"/>
      <c r="N22" s="280"/>
      <c r="O22" s="241"/>
      <c r="P22" s="221"/>
      <c r="Q22" s="221"/>
      <c r="R22" s="221"/>
      <c r="S22" s="221"/>
      <c r="T22" s="221"/>
    </row>
    <row r="23" spans="1:21" s="220" customFormat="1" ht="19.5" customHeight="1">
      <c r="A23" s="241"/>
      <c r="B23" s="528" t="s">
        <v>847</v>
      </c>
      <c r="C23" s="528"/>
      <c r="D23" s="528"/>
      <c r="E23" s="528"/>
      <c r="F23" s="528"/>
      <c r="G23" s="528"/>
      <c r="H23" s="528"/>
      <c r="I23" s="528"/>
      <c r="J23" s="528"/>
      <c r="K23" s="528"/>
      <c r="L23" s="281" t="s">
        <v>816</v>
      </c>
      <c r="M23" s="529">
        <f>SUM(J20:N20)</f>
        <v>0</v>
      </c>
      <c r="N23" s="529"/>
      <c r="O23" s="274" t="s">
        <v>438</v>
      </c>
      <c r="P23" s="221"/>
      <c r="Q23" s="282" t="s">
        <v>848</v>
      </c>
      <c r="R23" s="283"/>
      <c r="S23" s="283"/>
      <c r="T23" s="283"/>
      <c r="U23" s="284"/>
    </row>
    <row r="24" spans="1:21" s="220" customFormat="1" ht="19.5" customHeight="1">
      <c r="A24" s="280"/>
      <c r="B24" s="280"/>
      <c r="C24" s="280"/>
      <c r="D24" s="280"/>
      <c r="E24" s="280"/>
      <c r="F24" s="280"/>
      <c r="G24" s="280"/>
      <c r="H24" s="280"/>
      <c r="I24" s="280"/>
      <c r="J24" s="280"/>
      <c r="K24" s="280"/>
      <c r="L24" s="280"/>
      <c r="M24" s="280"/>
      <c r="N24" s="280"/>
      <c r="O24" s="241"/>
      <c r="P24" s="221"/>
      <c r="Q24" s="221"/>
      <c r="R24" s="221"/>
      <c r="S24" s="221"/>
      <c r="T24" s="221"/>
    </row>
    <row r="25" spans="1:21">
      <c r="A25" s="221"/>
      <c r="B25" s="221"/>
      <c r="C25" s="221"/>
      <c r="D25" s="221"/>
      <c r="E25" s="221"/>
      <c r="F25" s="221"/>
      <c r="G25" s="221"/>
      <c r="H25" s="221"/>
      <c r="I25" s="221"/>
      <c r="J25" s="255"/>
      <c r="K25" s="255"/>
      <c r="L25" s="255"/>
      <c r="M25" s="255"/>
      <c r="N25" s="255"/>
      <c r="O25" s="221"/>
      <c r="P25" s="221"/>
      <c r="Q25" s="221"/>
      <c r="R25" s="221"/>
      <c r="S25" s="221"/>
      <c r="T25" s="221"/>
    </row>
    <row r="26" spans="1:21">
      <c r="A26" s="221"/>
      <c r="B26" s="221"/>
      <c r="C26" s="221"/>
      <c r="D26" s="221"/>
      <c r="E26" s="221"/>
      <c r="F26" s="221"/>
      <c r="G26" s="221"/>
      <c r="H26" s="221"/>
      <c r="I26" s="221"/>
      <c r="J26" s="255"/>
      <c r="K26" s="255"/>
      <c r="L26" s="255"/>
      <c r="M26" s="255"/>
      <c r="N26" s="255"/>
      <c r="O26" s="221"/>
      <c r="P26" s="221"/>
      <c r="Q26" s="221"/>
      <c r="R26" s="221"/>
      <c r="S26" s="221"/>
      <c r="T26" s="221"/>
    </row>
    <row r="27" spans="1:21" hidden="1">
      <c r="A27" s="221"/>
      <c r="B27" s="221"/>
      <c r="C27" s="221"/>
      <c r="D27" s="221"/>
      <c r="E27" s="221"/>
      <c r="F27" s="221"/>
      <c r="G27" s="221"/>
      <c r="H27" s="221"/>
      <c r="I27" s="221"/>
      <c r="J27" s="255"/>
      <c r="K27" s="255"/>
      <c r="L27" s="255"/>
      <c r="M27" s="255"/>
      <c r="N27" s="255"/>
      <c r="O27" s="221"/>
      <c r="P27" s="221"/>
      <c r="Q27" s="221"/>
      <c r="R27" s="221"/>
      <c r="S27" s="221"/>
      <c r="T27" s="221"/>
    </row>
    <row r="28" spans="1:21" hidden="1">
      <c r="A28" s="221"/>
      <c r="B28" s="221"/>
      <c r="C28" s="221" t="s">
        <v>849</v>
      </c>
      <c r="D28" s="221"/>
      <c r="E28" s="221"/>
      <c r="F28" s="221"/>
      <c r="G28" s="221">
        <f>(J19*J15)+(K19*K15)+(L19*L15)+(M19*M15)+(N19*N15)</f>
        <v>0</v>
      </c>
      <c r="H28" s="221"/>
      <c r="I28" s="221"/>
      <c r="J28" s="255"/>
      <c r="K28" s="255"/>
      <c r="L28" s="255"/>
      <c r="M28" s="255"/>
      <c r="N28" s="255"/>
      <c r="O28" s="221"/>
      <c r="P28" s="221"/>
      <c r="Q28" s="221"/>
      <c r="R28" s="221"/>
      <c r="S28" s="221"/>
      <c r="T28" s="221"/>
    </row>
    <row r="29" spans="1:21" hidden="1">
      <c r="A29" s="221"/>
      <c r="B29" s="221"/>
      <c r="C29" s="221" t="s">
        <v>850</v>
      </c>
      <c r="D29" s="221"/>
      <c r="E29" s="221"/>
      <c r="F29" s="221"/>
      <c r="G29" s="221" t="e">
        <f>G28/K8</f>
        <v>#DIV/0!</v>
      </c>
      <c r="H29" s="221"/>
      <c r="I29" s="221"/>
      <c r="J29" s="255"/>
      <c r="K29" s="255"/>
      <c r="L29" s="255"/>
      <c r="M29" s="255"/>
      <c r="N29" s="255"/>
      <c r="O29" s="221"/>
      <c r="P29" s="221"/>
      <c r="Q29" s="221"/>
      <c r="R29" s="221"/>
      <c r="S29" s="221"/>
      <c r="T29" s="221"/>
    </row>
    <row r="30" spans="1:21">
      <c r="A30" s="221"/>
      <c r="B30" s="221"/>
      <c r="C30" s="221"/>
      <c r="D30" s="221"/>
      <c r="E30" s="221"/>
      <c r="F30" s="221"/>
      <c r="G30" s="221"/>
      <c r="H30" s="221"/>
      <c r="I30" s="221"/>
      <c r="J30" s="255"/>
      <c r="K30" s="255"/>
      <c r="L30" s="255"/>
      <c r="M30" s="255"/>
      <c r="N30" s="255"/>
      <c r="O30" s="221"/>
      <c r="P30" s="221"/>
      <c r="Q30" s="221"/>
      <c r="R30" s="221"/>
      <c r="S30" s="221"/>
      <c r="T30" s="221"/>
    </row>
    <row r="31" spans="1:21">
      <c r="A31" s="221"/>
      <c r="B31" s="221"/>
      <c r="C31" s="221"/>
      <c r="D31" s="221"/>
      <c r="E31" s="221"/>
      <c r="F31" s="221"/>
      <c r="G31" s="221"/>
      <c r="H31" s="221"/>
      <c r="I31" s="221"/>
      <c r="J31" s="255"/>
      <c r="K31" s="255"/>
      <c r="L31" s="255"/>
      <c r="M31" s="255"/>
      <c r="N31" s="255"/>
      <c r="O31" s="221"/>
      <c r="P31" s="221"/>
      <c r="Q31" s="221"/>
      <c r="R31" s="221"/>
      <c r="S31" s="221"/>
      <c r="T31" s="221"/>
    </row>
    <row r="32" spans="1:21">
      <c r="A32" s="221"/>
      <c r="B32" s="221"/>
      <c r="C32" s="221"/>
      <c r="D32" s="221"/>
      <c r="E32" s="221"/>
      <c r="F32" s="221"/>
      <c r="G32" s="221"/>
      <c r="H32" s="221"/>
      <c r="I32" s="221"/>
      <c r="J32" s="255"/>
      <c r="K32" s="255"/>
      <c r="L32" s="255"/>
      <c r="M32" s="255"/>
      <c r="N32" s="255"/>
      <c r="O32" s="221"/>
      <c r="P32" s="221"/>
      <c r="Q32" s="221"/>
      <c r="R32" s="221"/>
      <c r="S32" s="221"/>
      <c r="T32" s="221"/>
    </row>
    <row r="33" spans="1:20">
      <c r="A33" s="221"/>
      <c r="B33" s="221"/>
      <c r="C33" s="221"/>
      <c r="D33" s="221"/>
      <c r="E33" s="221"/>
      <c r="F33" s="221"/>
      <c r="G33" s="221"/>
      <c r="H33" s="221"/>
      <c r="I33" s="221"/>
      <c r="J33" s="255"/>
      <c r="K33" s="255"/>
      <c r="L33" s="255"/>
      <c r="M33" s="255"/>
      <c r="N33" s="255"/>
      <c r="O33" s="221"/>
      <c r="P33" s="221"/>
      <c r="Q33" s="221"/>
      <c r="R33" s="221"/>
      <c r="S33" s="221"/>
      <c r="T33" s="221"/>
    </row>
    <row r="34" spans="1:20">
      <c r="A34" s="221"/>
      <c r="B34" s="221"/>
      <c r="C34" s="221"/>
      <c r="D34" s="221"/>
      <c r="E34" s="221"/>
      <c r="F34" s="221"/>
      <c r="G34" s="221"/>
      <c r="H34" s="221"/>
      <c r="I34" s="221"/>
      <c r="J34" s="255"/>
      <c r="K34" s="255"/>
      <c r="L34" s="255"/>
      <c r="M34" s="255"/>
      <c r="N34" s="255"/>
      <c r="O34" s="221"/>
      <c r="P34" s="221"/>
      <c r="Q34" s="221"/>
      <c r="R34" s="221"/>
      <c r="S34" s="221"/>
      <c r="T34" s="221"/>
    </row>
    <row r="35" spans="1:20">
      <c r="A35" s="221"/>
      <c r="B35" s="221"/>
      <c r="C35" s="221"/>
      <c r="D35" s="221"/>
      <c r="E35" s="221"/>
      <c r="F35" s="221"/>
      <c r="G35" s="221"/>
      <c r="H35" s="221"/>
      <c r="I35" s="221"/>
      <c r="J35" s="255"/>
      <c r="K35" s="255"/>
      <c r="L35" s="255"/>
      <c r="M35" s="255"/>
      <c r="N35" s="255"/>
      <c r="O35" s="221"/>
      <c r="P35" s="221"/>
      <c r="Q35" s="221"/>
      <c r="R35" s="221"/>
      <c r="S35" s="221"/>
      <c r="T35" s="221"/>
    </row>
    <row r="36" spans="1:20">
      <c r="A36" s="221"/>
      <c r="B36" s="221"/>
      <c r="C36" s="221"/>
      <c r="D36" s="221"/>
      <c r="E36" s="221"/>
      <c r="F36" s="221"/>
      <c r="G36" s="221"/>
      <c r="H36" s="221"/>
      <c r="I36" s="221"/>
      <c r="J36" s="255"/>
      <c r="K36" s="255"/>
      <c r="L36" s="255"/>
      <c r="M36" s="255"/>
      <c r="N36" s="255"/>
      <c r="O36" s="221"/>
      <c r="P36" s="221"/>
      <c r="Q36" s="221"/>
      <c r="R36" s="221"/>
      <c r="S36" s="221"/>
      <c r="T36" s="221"/>
    </row>
    <row r="37" spans="1:20">
      <c r="A37" s="221"/>
      <c r="B37" s="221"/>
      <c r="C37" s="221"/>
      <c r="D37" s="221"/>
      <c r="E37" s="221"/>
      <c r="F37" s="221"/>
      <c r="G37" s="221"/>
      <c r="H37" s="221"/>
      <c r="I37" s="221"/>
      <c r="J37" s="255"/>
      <c r="K37" s="255"/>
      <c r="L37" s="255"/>
      <c r="M37" s="255"/>
      <c r="N37" s="255"/>
      <c r="O37" s="221"/>
      <c r="P37" s="221"/>
      <c r="Q37" s="221"/>
      <c r="R37" s="221"/>
      <c r="S37" s="221"/>
      <c r="T37" s="221"/>
    </row>
    <row r="38" spans="1:20">
      <c r="A38" s="221"/>
      <c r="B38" s="221"/>
      <c r="C38" s="221"/>
      <c r="D38" s="221"/>
      <c r="E38" s="221"/>
      <c r="F38" s="221"/>
      <c r="G38" s="221"/>
      <c r="H38" s="221"/>
      <c r="I38" s="221"/>
      <c r="J38" s="255"/>
      <c r="K38" s="255"/>
      <c r="L38" s="255"/>
      <c r="M38" s="255"/>
      <c r="N38" s="255"/>
      <c r="O38" s="221"/>
      <c r="P38" s="221"/>
      <c r="Q38" s="221"/>
      <c r="R38" s="221"/>
      <c r="S38" s="221"/>
      <c r="T38" s="221"/>
    </row>
    <row r="39" spans="1:20">
      <c r="A39" s="221"/>
      <c r="B39" s="221"/>
      <c r="C39" s="221"/>
      <c r="D39" s="221"/>
      <c r="E39" s="221"/>
      <c r="F39" s="221"/>
      <c r="G39" s="221"/>
      <c r="H39" s="221"/>
      <c r="I39" s="221"/>
      <c r="J39" s="255"/>
      <c r="K39" s="255"/>
      <c r="L39" s="255"/>
      <c r="M39" s="255"/>
      <c r="N39" s="255"/>
      <c r="O39" s="221"/>
      <c r="P39" s="221"/>
      <c r="Q39" s="221"/>
      <c r="R39" s="221"/>
      <c r="S39" s="221"/>
      <c r="T39" s="221"/>
    </row>
    <row r="40" spans="1:20">
      <c r="A40" s="221"/>
      <c r="B40" s="221"/>
      <c r="C40" s="221"/>
      <c r="D40" s="221"/>
      <c r="E40" s="221"/>
      <c r="F40" s="221"/>
      <c r="G40" s="221"/>
      <c r="H40" s="221"/>
      <c r="I40" s="221"/>
      <c r="J40" s="255"/>
      <c r="K40" s="255"/>
      <c r="L40" s="255"/>
      <c r="M40" s="255"/>
      <c r="N40" s="255"/>
      <c r="O40" s="221"/>
      <c r="P40" s="221"/>
      <c r="Q40" s="221"/>
      <c r="R40" s="221"/>
      <c r="S40" s="221"/>
      <c r="T40" s="221"/>
    </row>
    <row r="41" spans="1:20">
      <c r="A41" s="221"/>
      <c r="B41" s="221"/>
      <c r="C41" s="221"/>
      <c r="D41" s="221"/>
      <c r="E41" s="221"/>
      <c r="F41" s="221"/>
      <c r="G41" s="221"/>
      <c r="H41" s="221"/>
      <c r="I41" s="221"/>
      <c r="J41" s="255"/>
      <c r="K41" s="255"/>
      <c r="L41" s="255"/>
      <c r="M41" s="255"/>
      <c r="N41" s="255"/>
      <c r="O41" s="221"/>
      <c r="P41" s="221"/>
      <c r="Q41" s="221"/>
      <c r="R41" s="221"/>
      <c r="S41" s="221"/>
      <c r="T41" s="221"/>
    </row>
    <row r="42" spans="1:20">
      <c r="A42" s="221"/>
      <c r="B42" s="221"/>
      <c r="C42" s="221"/>
      <c r="D42" s="221"/>
      <c r="E42" s="221"/>
      <c r="F42" s="221"/>
      <c r="G42" s="221"/>
      <c r="H42" s="221"/>
      <c r="I42" s="221"/>
      <c r="J42" s="255"/>
      <c r="K42" s="255"/>
      <c r="L42" s="255"/>
      <c r="M42" s="255"/>
      <c r="N42" s="255"/>
      <c r="O42" s="221"/>
      <c r="P42" s="221"/>
      <c r="Q42" s="221"/>
      <c r="R42" s="221"/>
      <c r="S42" s="221"/>
      <c r="T42" s="221"/>
    </row>
    <row r="43" spans="1:20">
      <c r="A43" s="221"/>
      <c r="B43" s="221"/>
      <c r="C43" s="221"/>
      <c r="D43" s="221"/>
      <c r="E43" s="221"/>
      <c r="F43" s="221"/>
      <c r="G43" s="221"/>
      <c r="H43" s="221"/>
      <c r="I43" s="221"/>
      <c r="J43" s="255"/>
      <c r="K43" s="255"/>
      <c r="L43" s="255"/>
      <c r="M43" s="255"/>
      <c r="N43" s="255"/>
      <c r="O43" s="221"/>
      <c r="P43" s="221"/>
      <c r="Q43" s="221"/>
      <c r="R43" s="221"/>
      <c r="S43" s="221"/>
      <c r="T43" s="221"/>
    </row>
    <row r="44" spans="1:20">
      <c r="A44" s="221"/>
      <c r="B44" s="221"/>
      <c r="C44" s="221"/>
      <c r="D44" s="221"/>
      <c r="E44" s="221"/>
      <c r="F44" s="221"/>
      <c r="G44" s="221"/>
      <c r="H44" s="221"/>
      <c r="I44" s="221"/>
      <c r="J44" s="255"/>
      <c r="K44" s="255"/>
      <c r="L44" s="255"/>
      <c r="M44" s="255"/>
      <c r="N44" s="255"/>
      <c r="O44" s="221"/>
      <c r="P44" s="221"/>
      <c r="Q44" s="221"/>
      <c r="R44" s="221"/>
      <c r="S44" s="221"/>
      <c r="T44" s="221"/>
    </row>
    <row r="45" spans="1:20">
      <c r="A45" s="221"/>
      <c r="B45" s="221"/>
      <c r="C45" s="221"/>
      <c r="D45" s="221"/>
      <c r="E45" s="221"/>
      <c r="F45" s="221"/>
      <c r="G45" s="221"/>
      <c r="H45" s="221"/>
      <c r="I45" s="221"/>
      <c r="J45" s="255"/>
      <c r="K45" s="255"/>
      <c r="L45" s="255"/>
      <c r="M45" s="255"/>
      <c r="N45" s="255"/>
      <c r="O45" s="221"/>
      <c r="P45" s="221"/>
      <c r="Q45" s="221"/>
      <c r="R45" s="221"/>
      <c r="S45" s="221"/>
      <c r="T45" s="221"/>
    </row>
    <row r="46" spans="1:20">
      <c r="A46" s="221"/>
      <c r="B46" s="221"/>
      <c r="C46" s="221"/>
      <c r="D46" s="221"/>
      <c r="E46" s="221"/>
      <c r="F46" s="221"/>
      <c r="G46" s="221"/>
      <c r="H46" s="221"/>
      <c r="I46" s="221"/>
      <c r="J46" s="255"/>
      <c r="K46" s="255"/>
      <c r="L46" s="255"/>
      <c r="M46" s="255"/>
      <c r="N46" s="255"/>
      <c r="O46" s="221"/>
      <c r="P46" s="221"/>
      <c r="Q46" s="221"/>
      <c r="R46" s="221"/>
      <c r="S46" s="221"/>
      <c r="T46" s="221"/>
    </row>
    <row r="47" spans="1:20">
      <c r="A47" s="221"/>
      <c r="B47" s="221"/>
      <c r="C47" s="221"/>
      <c r="D47" s="221"/>
      <c r="E47" s="221"/>
      <c r="F47" s="221"/>
      <c r="G47" s="221"/>
      <c r="H47" s="221"/>
      <c r="I47" s="221"/>
      <c r="J47" s="255"/>
      <c r="K47" s="255"/>
      <c r="L47" s="255"/>
      <c r="M47" s="255"/>
      <c r="N47" s="255"/>
      <c r="O47" s="221"/>
      <c r="P47" s="221"/>
      <c r="Q47" s="221"/>
      <c r="R47" s="221"/>
      <c r="S47" s="221"/>
      <c r="T47" s="221"/>
    </row>
    <row r="48" spans="1:20">
      <c r="A48" s="221"/>
      <c r="B48" s="221"/>
      <c r="C48" s="221"/>
      <c r="D48" s="221"/>
      <c r="E48" s="221"/>
      <c r="F48" s="221"/>
      <c r="G48" s="221"/>
      <c r="H48" s="221"/>
      <c r="I48" s="221"/>
      <c r="J48" s="255"/>
      <c r="K48" s="255"/>
      <c r="L48" s="255"/>
      <c r="M48" s="255"/>
      <c r="N48" s="255"/>
      <c r="O48" s="221"/>
      <c r="P48" s="221"/>
      <c r="Q48" s="221"/>
      <c r="R48" s="221"/>
      <c r="S48" s="221"/>
      <c r="T48" s="221"/>
    </row>
    <row r="49" spans="1:20">
      <c r="A49" s="221"/>
      <c r="B49" s="221"/>
      <c r="C49" s="221"/>
      <c r="D49" s="221"/>
      <c r="E49" s="221"/>
      <c r="F49" s="221"/>
      <c r="G49" s="221"/>
      <c r="H49" s="221"/>
      <c r="I49" s="221"/>
      <c r="J49" s="255"/>
      <c r="K49" s="255"/>
      <c r="L49" s="255"/>
      <c r="M49" s="255"/>
      <c r="N49" s="255"/>
      <c r="O49" s="221"/>
      <c r="P49" s="221"/>
      <c r="Q49" s="221"/>
      <c r="R49" s="221"/>
      <c r="S49" s="221"/>
      <c r="T49" s="221"/>
    </row>
    <row r="50" spans="1:20">
      <c r="A50" s="221"/>
      <c r="B50" s="221"/>
      <c r="C50" s="221"/>
      <c r="D50" s="221"/>
      <c r="E50" s="221"/>
      <c r="F50" s="221"/>
      <c r="G50" s="221"/>
      <c r="H50" s="221"/>
      <c r="I50" s="221"/>
      <c r="J50" s="255"/>
      <c r="K50" s="255"/>
      <c r="L50" s="255"/>
      <c r="M50" s="255"/>
      <c r="N50" s="255"/>
      <c r="O50" s="221"/>
      <c r="P50" s="221"/>
      <c r="Q50" s="221"/>
      <c r="R50" s="221"/>
      <c r="S50" s="221"/>
      <c r="T50" s="221"/>
    </row>
    <row r="51" spans="1:20">
      <c r="A51" s="221"/>
      <c r="B51" s="221"/>
      <c r="C51" s="221"/>
      <c r="D51" s="221"/>
      <c r="E51" s="221"/>
      <c r="F51" s="221"/>
      <c r="G51" s="221"/>
      <c r="H51" s="221"/>
      <c r="I51" s="221"/>
      <c r="J51" s="255"/>
      <c r="K51" s="255"/>
      <c r="L51" s="255"/>
      <c r="M51" s="255"/>
      <c r="N51" s="255"/>
      <c r="O51" s="221"/>
      <c r="P51" s="221"/>
      <c r="Q51" s="221"/>
      <c r="R51" s="221"/>
      <c r="S51" s="221"/>
      <c r="T51" s="221"/>
    </row>
    <row r="52" spans="1:20">
      <c r="A52" s="221"/>
      <c r="B52" s="221"/>
      <c r="C52" s="221"/>
      <c r="D52" s="221"/>
      <c r="E52" s="221"/>
      <c r="F52" s="221"/>
      <c r="G52" s="221"/>
      <c r="H52" s="221"/>
      <c r="I52" s="221"/>
      <c r="J52" s="255"/>
      <c r="K52" s="255"/>
      <c r="L52" s="255"/>
      <c r="M52" s="255"/>
      <c r="N52" s="255"/>
      <c r="O52" s="221"/>
      <c r="P52" s="221"/>
      <c r="Q52" s="221"/>
      <c r="R52" s="221"/>
      <c r="S52" s="221"/>
      <c r="T52" s="221"/>
    </row>
    <row r="53" spans="1:20">
      <c r="A53" s="221"/>
      <c r="B53" s="221"/>
      <c r="C53" s="221"/>
      <c r="D53" s="221"/>
      <c r="E53" s="221"/>
      <c r="F53" s="221"/>
      <c r="G53" s="221"/>
      <c r="H53" s="221"/>
      <c r="I53" s="221"/>
      <c r="J53" s="255"/>
      <c r="K53" s="255"/>
      <c r="L53" s="255"/>
      <c r="M53" s="255"/>
      <c r="N53" s="255"/>
      <c r="O53" s="221"/>
      <c r="P53" s="221"/>
      <c r="Q53" s="221"/>
      <c r="R53" s="221"/>
      <c r="S53" s="221"/>
      <c r="T53" s="221"/>
    </row>
    <row r="54" spans="1:20">
      <c r="A54" s="221"/>
      <c r="B54" s="221"/>
      <c r="C54" s="221"/>
      <c r="D54" s="221"/>
      <c r="E54" s="221"/>
      <c r="F54" s="221"/>
      <c r="G54" s="221"/>
      <c r="H54" s="221"/>
      <c r="I54" s="221"/>
      <c r="J54" s="255"/>
      <c r="K54" s="255"/>
      <c r="L54" s="255"/>
      <c r="M54" s="255"/>
      <c r="N54" s="255"/>
      <c r="O54" s="221"/>
      <c r="P54" s="221"/>
      <c r="Q54" s="221"/>
      <c r="R54" s="221"/>
      <c r="S54" s="221"/>
      <c r="T54" s="221"/>
    </row>
    <row r="55" spans="1:20">
      <c r="A55" s="221"/>
      <c r="B55" s="221"/>
      <c r="C55" s="221"/>
      <c r="D55" s="221"/>
      <c r="E55" s="221"/>
      <c r="F55" s="221"/>
      <c r="G55" s="221"/>
      <c r="H55" s="221"/>
      <c r="I55" s="221"/>
      <c r="J55" s="255"/>
      <c r="K55" s="255"/>
      <c r="L55" s="255"/>
      <c r="M55" s="255"/>
      <c r="N55" s="255"/>
      <c r="O55" s="221"/>
      <c r="P55" s="221"/>
      <c r="Q55" s="221"/>
      <c r="R55" s="221"/>
      <c r="S55" s="221"/>
      <c r="T55" s="221"/>
    </row>
    <row r="56" spans="1:20">
      <c r="A56" s="221"/>
      <c r="B56" s="221"/>
      <c r="C56" s="221"/>
      <c r="D56" s="221"/>
      <c r="E56" s="221"/>
      <c r="F56" s="221"/>
      <c r="G56" s="221"/>
      <c r="H56" s="221"/>
      <c r="I56" s="221"/>
      <c r="J56" s="255"/>
      <c r="K56" s="255"/>
      <c r="L56" s="255"/>
      <c r="M56" s="255"/>
      <c r="N56" s="255"/>
      <c r="O56" s="221"/>
      <c r="P56" s="221"/>
      <c r="Q56" s="221"/>
      <c r="R56" s="221"/>
      <c r="S56" s="221"/>
      <c r="T56" s="221"/>
    </row>
    <row r="57" spans="1:20">
      <c r="A57" s="221"/>
      <c r="B57" s="221"/>
      <c r="C57" s="221"/>
      <c r="D57" s="221"/>
      <c r="E57" s="221"/>
      <c r="F57" s="221"/>
      <c r="G57" s="221"/>
      <c r="H57" s="221"/>
      <c r="I57" s="221"/>
      <c r="J57" s="255"/>
      <c r="K57" s="255"/>
      <c r="L57" s="255"/>
      <c r="M57" s="255"/>
      <c r="N57" s="255"/>
      <c r="O57" s="221"/>
      <c r="P57" s="221"/>
      <c r="Q57" s="221"/>
      <c r="R57" s="221"/>
      <c r="S57" s="221"/>
      <c r="T57" s="221"/>
    </row>
    <row r="58" spans="1:20">
      <c r="A58" s="221"/>
      <c r="B58" s="221"/>
      <c r="C58" s="221"/>
      <c r="D58" s="221"/>
      <c r="E58" s="221"/>
      <c r="F58" s="221"/>
      <c r="G58" s="221"/>
      <c r="H58" s="221"/>
      <c r="I58" s="221"/>
      <c r="J58" s="255"/>
      <c r="K58" s="255"/>
      <c r="L58" s="255"/>
      <c r="M58" s="255"/>
      <c r="N58" s="255"/>
      <c r="O58" s="221"/>
      <c r="P58" s="221"/>
      <c r="Q58" s="221"/>
      <c r="R58" s="221"/>
      <c r="S58" s="221"/>
      <c r="T58" s="221"/>
    </row>
    <row r="59" spans="1:20">
      <c r="A59" s="221"/>
      <c r="B59" s="221"/>
      <c r="C59" s="221"/>
      <c r="D59" s="221"/>
      <c r="E59" s="221"/>
      <c r="F59" s="221"/>
      <c r="G59" s="221"/>
      <c r="H59" s="221"/>
      <c r="I59" s="221"/>
      <c r="J59" s="255"/>
      <c r="K59" s="255"/>
      <c r="L59" s="255"/>
      <c r="M59" s="255"/>
      <c r="N59" s="255"/>
      <c r="O59" s="221"/>
      <c r="P59" s="221"/>
      <c r="Q59" s="221"/>
      <c r="R59" s="221"/>
      <c r="S59" s="221"/>
      <c r="T59" s="221"/>
    </row>
    <row r="60" spans="1:20">
      <c r="A60" s="221"/>
      <c r="B60" s="221"/>
      <c r="C60" s="221"/>
      <c r="D60" s="221"/>
      <c r="E60" s="221"/>
      <c r="F60" s="221"/>
      <c r="G60" s="221"/>
      <c r="H60" s="221"/>
      <c r="I60" s="221"/>
      <c r="J60" s="255"/>
      <c r="K60" s="255"/>
      <c r="L60" s="255"/>
      <c r="M60" s="255"/>
      <c r="N60" s="255"/>
      <c r="O60" s="221"/>
      <c r="P60" s="221"/>
      <c r="Q60" s="221"/>
      <c r="R60" s="221"/>
      <c r="S60" s="221"/>
      <c r="T60" s="221"/>
    </row>
    <row r="61" spans="1:20">
      <c r="A61" s="221"/>
      <c r="B61" s="221"/>
      <c r="C61" s="221"/>
      <c r="D61" s="221"/>
      <c r="E61" s="221"/>
      <c r="F61" s="221"/>
      <c r="G61" s="221"/>
      <c r="H61" s="221"/>
      <c r="I61" s="221"/>
      <c r="J61" s="255"/>
      <c r="K61" s="255"/>
      <c r="L61" s="255"/>
      <c r="M61" s="255"/>
      <c r="N61" s="255"/>
      <c r="O61" s="221"/>
      <c r="P61" s="221"/>
      <c r="Q61" s="221"/>
      <c r="R61" s="221"/>
      <c r="S61" s="221"/>
      <c r="T61" s="221"/>
    </row>
    <row r="62" spans="1:20">
      <c r="A62" s="221"/>
      <c r="B62" s="221"/>
      <c r="C62" s="221"/>
      <c r="D62" s="221"/>
      <c r="E62" s="221"/>
      <c r="F62" s="221"/>
      <c r="G62" s="221"/>
      <c r="H62" s="221"/>
      <c r="I62" s="221"/>
      <c r="J62" s="255"/>
      <c r="K62" s="255"/>
      <c r="L62" s="255"/>
      <c r="M62" s="255"/>
      <c r="N62" s="255"/>
      <c r="O62" s="221"/>
      <c r="P62" s="221"/>
      <c r="Q62" s="221"/>
      <c r="R62" s="221"/>
      <c r="S62" s="221"/>
      <c r="T62" s="221"/>
    </row>
    <row r="63" spans="1:20">
      <c r="A63" s="221"/>
      <c r="B63" s="221"/>
      <c r="C63" s="221"/>
      <c r="D63" s="221"/>
      <c r="E63" s="221"/>
      <c r="F63" s="221"/>
      <c r="G63" s="221"/>
      <c r="H63" s="221"/>
      <c r="I63" s="221"/>
      <c r="J63" s="255"/>
      <c r="K63" s="255"/>
      <c r="L63" s="255"/>
      <c r="M63" s="255"/>
      <c r="N63" s="255"/>
      <c r="O63" s="221"/>
      <c r="P63" s="221"/>
      <c r="Q63" s="221"/>
      <c r="R63" s="221"/>
      <c r="S63" s="221"/>
      <c r="T63" s="221"/>
    </row>
    <row r="64" spans="1:20">
      <c r="A64" s="221"/>
      <c r="B64" s="221"/>
      <c r="C64" s="221"/>
      <c r="D64" s="221"/>
      <c r="E64" s="221"/>
      <c r="F64" s="221"/>
      <c r="G64" s="221"/>
      <c r="H64" s="221"/>
      <c r="I64" s="221"/>
      <c r="J64" s="255"/>
      <c r="K64" s="255"/>
      <c r="L64" s="255"/>
      <c r="M64" s="255"/>
      <c r="N64" s="255"/>
      <c r="O64" s="221"/>
      <c r="P64" s="221"/>
      <c r="Q64" s="221"/>
      <c r="R64" s="221"/>
      <c r="S64" s="221"/>
      <c r="T64" s="221"/>
    </row>
    <row r="65" spans="1:20">
      <c r="A65" s="221"/>
      <c r="B65" s="221"/>
      <c r="C65" s="221"/>
      <c r="D65" s="221"/>
      <c r="E65" s="221"/>
      <c r="F65" s="221"/>
      <c r="G65" s="221"/>
      <c r="H65" s="221"/>
      <c r="I65" s="221"/>
      <c r="J65" s="255"/>
      <c r="K65" s="255"/>
      <c r="L65" s="255"/>
      <c r="M65" s="255"/>
      <c r="N65" s="255"/>
      <c r="O65" s="221"/>
      <c r="P65" s="221"/>
      <c r="Q65" s="221"/>
      <c r="R65" s="221"/>
      <c r="S65" s="221"/>
      <c r="T65" s="221"/>
    </row>
    <row r="66" spans="1:20">
      <c r="A66" s="221"/>
      <c r="B66" s="221"/>
      <c r="C66" s="221"/>
      <c r="D66" s="221"/>
      <c r="E66" s="221"/>
      <c r="F66" s="221"/>
      <c r="G66" s="221"/>
      <c r="H66" s="221"/>
      <c r="I66" s="221"/>
      <c r="J66" s="255"/>
      <c r="K66" s="255"/>
      <c r="L66" s="255"/>
      <c r="M66" s="255"/>
      <c r="N66" s="255"/>
      <c r="O66" s="221"/>
      <c r="P66" s="221"/>
      <c r="Q66" s="221"/>
      <c r="R66" s="221"/>
      <c r="S66" s="221"/>
      <c r="T66" s="221"/>
    </row>
    <row r="67" spans="1:20">
      <c r="A67" s="221"/>
      <c r="B67" s="221"/>
      <c r="C67" s="221"/>
      <c r="D67" s="221"/>
      <c r="E67" s="221"/>
      <c r="F67" s="221"/>
      <c r="G67" s="221"/>
      <c r="H67" s="221"/>
      <c r="I67" s="221"/>
      <c r="J67" s="255"/>
      <c r="K67" s="255"/>
      <c r="L67" s="255"/>
      <c r="M67" s="255"/>
      <c r="N67" s="255"/>
      <c r="O67" s="221"/>
      <c r="P67" s="221"/>
      <c r="Q67" s="221"/>
      <c r="R67" s="221"/>
      <c r="S67" s="221"/>
      <c r="T67" s="221"/>
    </row>
    <row r="68" spans="1:20">
      <c r="A68" s="221"/>
      <c r="B68" s="221"/>
      <c r="C68" s="221"/>
      <c r="D68" s="221"/>
      <c r="E68" s="221"/>
      <c r="F68" s="221"/>
      <c r="G68" s="221"/>
      <c r="H68" s="221"/>
      <c r="I68" s="221"/>
      <c r="J68" s="255"/>
      <c r="K68" s="255"/>
      <c r="L68" s="255"/>
      <c r="M68" s="255"/>
      <c r="N68" s="255"/>
      <c r="O68" s="221"/>
      <c r="P68" s="221"/>
      <c r="Q68" s="221"/>
      <c r="R68" s="221"/>
      <c r="S68" s="221"/>
      <c r="T68" s="221"/>
    </row>
    <row r="69" spans="1:20">
      <c r="A69" s="221"/>
      <c r="B69" s="221"/>
      <c r="C69" s="221"/>
      <c r="D69" s="221"/>
      <c r="E69" s="221"/>
      <c r="F69" s="221"/>
      <c r="G69" s="221"/>
      <c r="H69" s="221"/>
      <c r="I69" s="221"/>
      <c r="J69" s="255"/>
      <c r="K69" s="255"/>
      <c r="L69" s="255"/>
      <c r="M69" s="255"/>
      <c r="N69" s="255"/>
      <c r="O69" s="221"/>
      <c r="P69" s="221"/>
      <c r="Q69" s="221"/>
      <c r="R69" s="221"/>
      <c r="S69" s="221"/>
      <c r="T69" s="221"/>
    </row>
    <row r="70" spans="1:20">
      <c r="A70" s="221"/>
      <c r="B70" s="221"/>
      <c r="C70" s="221"/>
      <c r="D70" s="221"/>
      <c r="E70" s="221"/>
      <c r="F70" s="221"/>
      <c r="G70" s="221"/>
      <c r="H70" s="221"/>
      <c r="I70" s="221"/>
      <c r="J70" s="255"/>
      <c r="K70" s="255"/>
      <c r="L70" s="255"/>
      <c r="M70" s="255"/>
      <c r="N70" s="255"/>
      <c r="O70" s="221"/>
      <c r="P70" s="221"/>
      <c r="Q70" s="221"/>
      <c r="R70" s="221"/>
      <c r="S70" s="221"/>
      <c r="T70" s="221"/>
    </row>
    <row r="71" spans="1:20">
      <c r="A71" s="221"/>
      <c r="B71" s="221"/>
      <c r="C71" s="221"/>
      <c r="D71" s="221"/>
      <c r="E71" s="221"/>
      <c r="F71" s="221"/>
      <c r="G71" s="221"/>
      <c r="H71" s="221"/>
      <c r="I71" s="221"/>
      <c r="J71" s="255"/>
      <c r="K71" s="255"/>
      <c r="L71" s="255"/>
      <c r="M71" s="255"/>
      <c r="N71" s="255"/>
      <c r="O71" s="221"/>
      <c r="P71" s="221"/>
      <c r="Q71" s="221"/>
      <c r="R71" s="221"/>
      <c r="S71" s="221"/>
      <c r="T71" s="221"/>
    </row>
    <row r="72" spans="1:20">
      <c r="A72" s="221"/>
      <c r="B72" s="221"/>
      <c r="C72" s="221"/>
      <c r="D72" s="221"/>
      <c r="E72" s="221"/>
      <c r="F72" s="221"/>
      <c r="G72" s="221"/>
      <c r="H72" s="221"/>
      <c r="I72" s="221"/>
      <c r="J72" s="255"/>
      <c r="K72" s="255"/>
      <c r="L72" s="255"/>
      <c r="M72" s="255"/>
      <c r="N72" s="255"/>
      <c r="O72" s="221"/>
      <c r="P72" s="221"/>
      <c r="Q72" s="221"/>
      <c r="R72" s="221"/>
      <c r="S72" s="221"/>
      <c r="T72" s="221"/>
    </row>
    <row r="73" spans="1:20">
      <c r="A73" s="221"/>
      <c r="B73" s="221"/>
      <c r="C73" s="221"/>
      <c r="D73" s="221"/>
      <c r="E73" s="221"/>
      <c r="F73" s="221"/>
      <c r="G73" s="221"/>
      <c r="H73" s="221"/>
      <c r="I73" s="221"/>
      <c r="J73" s="255"/>
      <c r="K73" s="255"/>
      <c r="L73" s="255"/>
      <c r="M73" s="255"/>
      <c r="N73" s="255"/>
      <c r="O73" s="221"/>
      <c r="P73" s="221"/>
      <c r="Q73" s="221"/>
      <c r="R73" s="221"/>
      <c r="S73" s="221"/>
      <c r="T73" s="221"/>
    </row>
    <row r="74" spans="1:20">
      <c r="A74" s="221"/>
      <c r="B74" s="221"/>
      <c r="C74" s="221"/>
      <c r="D74" s="221"/>
      <c r="E74" s="221"/>
      <c r="F74" s="221"/>
      <c r="G74" s="221"/>
      <c r="H74" s="221"/>
      <c r="I74" s="221"/>
      <c r="J74" s="255"/>
      <c r="K74" s="255"/>
      <c r="L74" s="255"/>
      <c r="M74" s="255"/>
      <c r="N74" s="255"/>
      <c r="O74" s="221"/>
      <c r="P74" s="221"/>
      <c r="Q74" s="221"/>
      <c r="R74" s="221"/>
      <c r="S74" s="221"/>
      <c r="T74" s="221"/>
    </row>
    <row r="75" spans="1:20">
      <c r="A75" s="221"/>
      <c r="B75" s="221"/>
      <c r="C75" s="221"/>
      <c r="D75" s="221"/>
      <c r="E75" s="221"/>
      <c r="F75" s="221"/>
      <c r="G75" s="221"/>
      <c r="H75" s="221"/>
      <c r="I75" s="221"/>
      <c r="J75" s="255"/>
      <c r="K75" s="255"/>
      <c r="L75" s="255"/>
      <c r="M75" s="255"/>
      <c r="N75" s="255"/>
      <c r="O75" s="221"/>
      <c r="P75" s="221"/>
      <c r="Q75" s="221"/>
      <c r="R75" s="221"/>
      <c r="S75" s="221"/>
      <c r="T75" s="221"/>
    </row>
    <row r="76" spans="1:20">
      <c r="A76" s="221"/>
      <c r="B76" s="221"/>
      <c r="C76" s="221"/>
      <c r="D76" s="221"/>
      <c r="E76" s="221"/>
      <c r="F76" s="221"/>
      <c r="G76" s="221"/>
      <c r="H76" s="221"/>
      <c r="I76" s="221"/>
      <c r="J76" s="255"/>
      <c r="K76" s="255"/>
      <c r="L76" s="255"/>
      <c r="M76" s="255"/>
      <c r="N76" s="255"/>
      <c r="O76" s="221"/>
      <c r="P76" s="221"/>
      <c r="Q76" s="221"/>
      <c r="R76" s="221"/>
      <c r="S76" s="221"/>
      <c r="T76" s="221"/>
    </row>
    <row r="77" spans="1:20">
      <c r="A77" s="221"/>
      <c r="B77" s="221"/>
      <c r="C77" s="221"/>
      <c r="D77" s="221"/>
      <c r="E77" s="221"/>
      <c r="F77" s="221"/>
      <c r="G77" s="221"/>
      <c r="H77" s="221"/>
      <c r="I77" s="221"/>
      <c r="J77" s="255"/>
      <c r="K77" s="255"/>
      <c r="L77" s="255"/>
      <c r="M77" s="255"/>
      <c r="N77" s="255"/>
      <c r="O77" s="221"/>
      <c r="P77" s="221"/>
      <c r="Q77" s="221"/>
      <c r="R77" s="221"/>
      <c r="S77" s="221"/>
      <c r="T77" s="221"/>
    </row>
    <row r="78" spans="1:20">
      <c r="A78" s="221"/>
      <c r="B78" s="221"/>
      <c r="C78" s="221"/>
      <c r="D78" s="221"/>
      <c r="E78" s="221"/>
      <c r="F78" s="221"/>
      <c r="G78" s="221"/>
      <c r="H78" s="221"/>
      <c r="I78" s="221"/>
      <c r="J78" s="255"/>
      <c r="K78" s="255"/>
      <c r="L78" s="255"/>
      <c r="M78" s="255"/>
      <c r="N78" s="255"/>
      <c r="O78" s="221"/>
      <c r="P78" s="221"/>
      <c r="Q78" s="221"/>
      <c r="R78" s="221"/>
      <c r="S78" s="221"/>
      <c r="T78" s="221"/>
    </row>
    <row r="79" spans="1:20">
      <c r="A79" s="221"/>
      <c r="B79" s="221"/>
      <c r="C79" s="221"/>
      <c r="D79" s="221"/>
      <c r="E79" s="221"/>
      <c r="F79" s="221"/>
      <c r="G79" s="221"/>
      <c r="H79" s="221"/>
      <c r="I79" s="221"/>
      <c r="J79" s="255"/>
      <c r="K79" s="255"/>
      <c r="L79" s="255"/>
      <c r="M79" s="255"/>
      <c r="N79" s="255"/>
      <c r="O79" s="221"/>
      <c r="P79" s="221"/>
      <c r="Q79" s="221"/>
      <c r="R79" s="221"/>
      <c r="S79" s="221"/>
      <c r="T79" s="221"/>
    </row>
    <row r="80" spans="1:20">
      <c r="A80" s="221"/>
      <c r="B80" s="221"/>
      <c r="C80" s="221"/>
      <c r="D80" s="221"/>
      <c r="E80" s="221"/>
      <c r="F80" s="221"/>
      <c r="G80" s="221"/>
      <c r="H80" s="221"/>
      <c r="I80" s="221"/>
      <c r="J80" s="255"/>
      <c r="K80" s="255"/>
      <c r="L80" s="255"/>
      <c r="M80" s="255"/>
      <c r="N80" s="255"/>
      <c r="O80" s="221"/>
      <c r="P80" s="221"/>
      <c r="Q80" s="221"/>
      <c r="R80" s="221"/>
      <c r="S80" s="221"/>
      <c r="T80" s="221"/>
    </row>
    <row r="81" spans="1:20">
      <c r="A81" s="221"/>
      <c r="B81" s="221"/>
      <c r="C81" s="221"/>
      <c r="D81" s="221"/>
      <c r="E81" s="221"/>
      <c r="F81" s="221"/>
      <c r="G81" s="221"/>
      <c r="H81" s="221"/>
      <c r="I81" s="221"/>
      <c r="J81" s="255"/>
      <c r="K81" s="255"/>
      <c r="L81" s="255"/>
      <c r="M81" s="255"/>
      <c r="N81" s="255"/>
      <c r="O81" s="221"/>
      <c r="P81" s="221"/>
      <c r="Q81" s="221"/>
      <c r="R81" s="221"/>
      <c r="S81" s="221"/>
      <c r="T81" s="221"/>
    </row>
    <row r="82" spans="1:20">
      <c r="A82" s="221"/>
      <c r="B82" s="221"/>
      <c r="C82" s="221"/>
      <c r="D82" s="221"/>
      <c r="E82" s="221"/>
      <c r="F82" s="221"/>
      <c r="G82" s="221"/>
      <c r="H82" s="221"/>
      <c r="I82" s="221"/>
      <c r="J82" s="255"/>
      <c r="K82" s="255"/>
      <c r="L82" s="255"/>
      <c r="M82" s="255"/>
      <c r="N82" s="255"/>
      <c r="O82" s="221"/>
      <c r="P82" s="221"/>
      <c r="Q82" s="221"/>
      <c r="R82" s="221"/>
      <c r="S82" s="221"/>
      <c r="T82" s="221"/>
    </row>
    <row r="83" spans="1:20">
      <c r="A83" s="221"/>
      <c r="B83" s="221"/>
      <c r="C83" s="221"/>
      <c r="D83" s="221"/>
      <c r="E83" s="221"/>
      <c r="F83" s="221"/>
      <c r="G83" s="221"/>
      <c r="H83" s="221"/>
      <c r="I83" s="221"/>
      <c r="J83" s="255"/>
      <c r="K83" s="255"/>
      <c r="L83" s="255"/>
      <c r="M83" s="255"/>
      <c r="N83" s="255"/>
      <c r="O83" s="221"/>
      <c r="P83" s="221"/>
      <c r="Q83" s="221"/>
      <c r="R83" s="221"/>
      <c r="S83" s="221"/>
      <c r="T83" s="221"/>
    </row>
    <row r="84" spans="1:20">
      <c r="A84" s="221"/>
      <c r="B84" s="221"/>
      <c r="C84" s="221"/>
      <c r="D84" s="221"/>
      <c r="E84" s="221"/>
      <c r="F84" s="221"/>
      <c r="G84" s="221"/>
      <c r="H84" s="221"/>
      <c r="I84" s="221"/>
      <c r="J84" s="255"/>
      <c r="K84" s="255"/>
      <c r="L84" s="255"/>
      <c r="M84" s="255"/>
      <c r="N84" s="255"/>
      <c r="O84" s="221"/>
      <c r="P84" s="221"/>
      <c r="Q84" s="221"/>
      <c r="R84" s="221"/>
      <c r="S84" s="221"/>
      <c r="T84" s="221"/>
    </row>
    <row r="85" spans="1:20">
      <c r="A85" s="221"/>
      <c r="B85" s="221"/>
      <c r="C85" s="221"/>
      <c r="D85" s="221"/>
      <c r="E85" s="221"/>
      <c r="F85" s="221"/>
      <c r="G85" s="221"/>
      <c r="H85" s="221"/>
      <c r="I85" s="221"/>
      <c r="J85" s="255"/>
      <c r="K85" s="255"/>
      <c r="L85" s="255"/>
      <c r="M85" s="255"/>
      <c r="N85" s="255"/>
      <c r="O85" s="221"/>
      <c r="P85" s="221"/>
      <c r="Q85" s="221"/>
      <c r="R85" s="221"/>
      <c r="S85" s="221"/>
      <c r="T85" s="221"/>
    </row>
    <row r="86" spans="1:20">
      <c r="A86" s="221"/>
      <c r="B86" s="221"/>
      <c r="C86" s="221"/>
      <c r="D86" s="221"/>
      <c r="E86" s="221"/>
      <c r="F86" s="221"/>
      <c r="G86" s="221"/>
      <c r="H86" s="221"/>
      <c r="I86" s="221"/>
      <c r="J86" s="255"/>
      <c r="K86" s="255"/>
      <c r="L86" s="255"/>
      <c r="M86" s="255"/>
      <c r="N86" s="255"/>
      <c r="O86" s="221"/>
      <c r="P86" s="221"/>
      <c r="Q86" s="221"/>
      <c r="R86" s="221"/>
      <c r="S86" s="221"/>
      <c r="T86" s="221"/>
    </row>
  </sheetData>
  <sheetProtection algorithmName="SHA-512" hashValue="7WYZETSGki11cH2I80vXmYQkgmhi1YiKPeBAeJnd7bWn+UumS+1jwkvKB4rcOpATEsA5IY+RblbdeAOrChtNyQ==" saltValue="ig/s+3DJum4eRhEsYl1g7g==" spinCount="100000" sheet="1"/>
  <protectedRanges>
    <protectedRange sqref="E10:F20" name="Range15"/>
    <protectedRange sqref="L10:M10" name="Range14"/>
  </protectedRanges>
  <mergeCells count="21">
    <mergeCell ref="B4:O5"/>
    <mergeCell ref="B8:J8"/>
    <mergeCell ref="B10:F10"/>
    <mergeCell ref="R10:U10"/>
    <mergeCell ref="B11:I11"/>
    <mergeCell ref="R11:U11"/>
    <mergeCell ref="B12:I12"/>
    <mergeCell ref="R12:U12"/>
    <mergeCell ref="B13:I13"/>
    <mergeCell ref="R13:U13"/>
    <mergeCell ref="B14:I14"/>
    <mergeCell ref="Q14:U14"/>
    <mergeCell ref="B22:F22"/>
    <mergeCell ref="B23:K23"/>
    <mergeCell ref="M23:N23"/>
    <mergeCell ref="B15:I15"/>
    <mergeCell ref="B16:I16"/>
    <mergeCell ref="B17:I17"/>
    <mergeCell ref="B18:I18"/>
    <mergeCell ref="B19:I19"/>
    <mergeCell ref="B20:I20"/>
  </mergeCells>
  <hyperlinks>
    <hyperlink ref="Q14" r:id="rId1" display="https://www.nzta.govt.nz/assets/resources/economic-evaluation-manual/economic-evaluation-manual/docs/eem-manual-2016.pdf" xr:uid="{1321AF92-6E25-49AC-8087-10B3E8499A72}"/>
    <hyperlink ref="Q14:U14" r:id="rId2" display="MBCM Manual - table A4.3 for full range of values" xr:uid="{34CBDC09-5940-446B-B156-5558733BFBBD}"/>
  </hyperlinks>
  <printOptions horizontalCentered="1"/>
  <pageMargins left="0.74803149606299213" right="0.70866141732283472" top="0.74803149606299213" bottom="0.9055118110236221" header="0.39370078740157483" footer="0.39370078740157483"/>
  <pageSetup paperSize="9" scale="88" orientation="portrait" r:id="rId3"/>
  <headerFooter scaleWithDoc="0" alignWithMargins="0">
    <oddHeader xml:space="preserve">&amp;L&amp;"-,Regular"&amp;8&amp;F&amp;R&amp;"-,Regular"&amp;8&amp;A
_____________________________________________________________________________________________
</oddHeader>
    <oddFooter>&amp;L&amp;"-,Regular"&amp;8___________________________________________________________________________________________________
NZ Transport Agency’s Economic evaluation manual 
Effective from Jul 2013</oddFooter>
  </headerFooter>
  <legacyDrawing r:id="rId4"/>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D5565-3735-45D9-9428-D8F25C841ED4}">
  <sheetPr codeName="Sheet11">
    <pageSetUpPr fitToPage="1"/>
  </sheetPr>
  <dimension ref="A1:U83"/>
  <sheetViews>
    <sheetView topLeftCell="A4" zoomScaleNormal="100" workbookViewId="0">
      <selection activeCell="M16" sqref="M16 M11:M12"/>
    </sheetView>
  </sheetViews>
  <sheetFormatPr defaultRowHeight="13.5"/>
  <cols>
    <col min="1" max="1" width="2.25" style="225" customWidth="1"/>
    <col min="2" max="9" width="3.83203125" style="225" customWidth="1"/>
    <col min="10" max="14" width="10.58203125" style="225" customWidth="1"/>
    <col min="15" max="15" width="3.08203125" style="225" customWidth="1"/>
    <col min="16" max="16" width="13.58203125" style="225" customWidth="1"/>
    <col min="17" max="17" width="26.75" style="225" customWidth="1"/>
    <col min="18" max="21" width="13.58203125" style="225" customWidth="1"/>
    <col min="22" max="256" width="9" style="225"/>
    <col min="257" max="257" width="2.25" style="225" customWidth="1"/>
    <col min="258" max="265" width="3.83203125" style="225" customWidth="1"/>
    <col min="266" max="270" width="10.58203125" style="225" customWidth="1"/>
    <col min="271" max="271" width="3.08203125" style="225" customWidth="1"/>
    <col min="272" max="272" width="13.58203125" style="225" customWidth="1"/>
    <col min="273" max="273" width="26.75" style="225" customWidth="1"/>
    <col min="274" max="277" width="13.58203125" style="225" customWidth="1"/>
    <col min="278" max="512" width="9" style="225"/>
    <col min="513" max="513" width="2.25" style="225" customWidth="1"/>
    <col min="514" max="521" width="3.83203125" style="225" customWidth="1"/>
    <col min="522" max="526" width="10.58203125" style="225" customWidth="1"/>
    <col min="527" max="527" width="3.08203125" style="225" customWidth="1"/>
    <col min="528" max="528" width="13.58203125" style="225" customWidth="1"/>
    <col min="529" max="529" width="26.75" style="225" customWidth="1"/>
    <col min="530" max="533" width="13.58203125" style="225" customWidth="1"/>
    <col min="534" max="768" width="9" style="225"/>
    <col min="769" max="769" width="2.25" style="225" customWidth="1"/>
    <col min="770" max="777" width="3.83203125" style="225" customWidth="1"/>
    <col min="778" max="782" width="10.58203125" style="225" customWidth="1"/>
    <col min="783" max="783" width="3.08203125" style="225" customWidth="1"/>
    <col min="784" max="784" width="13.58203125" style="225" customWidth="1"/>
    <col min="785" max="785" width="26.75" style="225" customWidth="1"/>
    <col min="786" max="789" width="13.58203125" style="225" customWidth="1"/>
    <col min="790" max="1024" width="9" style="225"/>
    <col min="1025" max="1025" width="2.25" style="225" customWidth="1"/>
    <col min="1026" max="1033" width="3.83203125" style="225" customWidth="1"/>
    <col min="1034" max="1038" width="10.58203125" style="225" customWidth="1"/>
    <col min="1039" max="1039" width="3.08203125" style="225" customWidth="1"/>
    <col min="1040" max="1040" width="13.58203125" style="225" customWidth="1"/>
    <col min="1041" max="1041" width="26.75" style="225" customWidth="1"/>
    <col min="1042" max="1045" width="13.58203125" style="225" customWidth="1"/>
    <col min="1046" max="1280" width="9" style="225"/>
    <col min="1281" max="1281" width="2.25" style="225" customWidth="1"/>
    <col min="1282" max="1289" width="3.83203125" style="225" customWidth="1"/>
    <col min="1290" max="1294" width="10.58203125" style="225" customWidth="1"/>
    <col min="1295" max="1295" width="3.08203125" style="225" customWidth="1"/>
    <col min="1296" max="1296" width="13.58203125" style="225" customWidth="1"/>
    <col min="1297" max="1297" width="26.75" style="225" customWidth="1"/>
    <col min="1298" max="1301" width="13.58203125" style="225" customWidth="1"/>
    <col min="1302" max="1536" width="9" style="225"/>
    <col min="1537" max="1537" width="2.25" style="225" customWidth="1"/>
    <col min="1538" max="1545" width="3.83203125" style="225" customWidth="1"/>
    <col min="1546" max="1550" width="10.58203125" style="225" customWidth="1"/>
    <col min="1551" max="1551" width="3.08203125" style="225" customWidth="1"/>
    <col min="1552" max="1552" width="13.58203125" style="225" customWidth="1"/>
    <col min="1553" max="1553" width="26.75" style="225" customWidth="1"/>
    <col min="1554" max="1557" width="13.58203125" style="225" customWidth="1"/>
    <col min="1558" max="1792" width="9" style="225"/>
    <col min="1793" max="1793" width="2.25" style="225" customWidth="1"/>
    <col min="1794" max="1801" width="3.83203125" style="225" customWidth="1"/>
    <col min="1802" max="1806" width="10.58203125" style="225" customWidth="1"/>
    <col min="1807" max="1807" width="3.08203125" style="225" customWidth="1"/>
    <col min="1808" max="1808" width="13.58203125" style="225" customWidth="1"/>
    <col min="1809" max="1809" width="26.75" style="225" customWidth="1"/>
    <col min="1810" max="1813" width="13.58203125" style="225" customWidth="1"/>
    <col min="1814" max="2048" width="9" style="225"/>
    <col min="2049" max="2049" width="2.25" style="225" customWidth="1"/>
    <col min="2050" max="2057" width="3.83203125" style="225" customWidth="1"/>
    <col min="2058" max="2062" width="10.58203125" style="225" customWidth="1"/>
    <col min="2063" max="2063" width="3.08203125" style="225" customWidth="1"/>
    <col min="2064" max="2064" width="13.58203125" style="225" customWidth="1"/>
    <col min="2065" max="2065" width="26.75" style="225" customWidth="1"/>
    <col min="2066" max="2069" width="13.58203125" style="225" customWidth="1"/>
    <col min="2070" max="2304" width="9" style="225"/>
    <col min="2305" max="2305" width="2.25" style="225" customWidth="1"/>
    <col min="2306" max="2313" width="3.83203125" style="225" customWidth="1"/>
    <col min="2314" max="2318" width="10.58203125" style="225" customWidth="1"/>
    <col min="2319" max="2319" width="3.08203125" style="225" customWidth="1"/>
    <col min="2320" max="2320" width="13.58203125" style="225" customWidth="1"/>
    <col min="2321" max="2321" width="26.75" style="225" customWidth="1"/>
    <col min="2322" max="2325" width="13.58203125" style="225" customWidth="1"/>
    <col min="2326" max="2560" width="9" style="225"/>
    <col min="2561" max="2561" width="2.25" style="225" customWidth="1"/>
    <col min="2562" max="2569" width="3.83203125" style="225" customWidth="1"/>
    <col min="2570" max="2574" width="10.58203125" style="225" customWidth="1"/>
    <col min="2575" max="2575" width="3.08203125" style="225" customWidth="1"/>
    <col min="2576" max="2576" width="13.58203125" style="225" customWidth="1"/>
    <col min="2577" max="2577" width="26.75" style="225" customWidth="1"/>
    <col min="2578" max="2581" width="13.58203125" style="225" customWidth="1"/>
    <col min="2582" max="2816" width="9" style="225"/>
    <col min="2817" max="2817" width="2.25" style="225" customWidth="1"/>
    <col min="2818" max="2825" width="3.83203125" style="225" customWidth="1"/>
    <col min="2826" max="2830" width="10.58203125" style="225" customWidth="1"/>
    <col min="2831" max="2831" width="3.08203125" style="225" customWidth="1"/>
    <col min="2832" max="2832" width="13.58203125" style="225" customWidth="1"/>
    <col min="2833" max="2833" width="26.75" style="225" customWidth="1"/>
    <col min="2834" max="2837" width="13.58203125" style="225" customWidth="1"/>
    <col min="2838" max="3072" width="9" style="225"/>
    <col min="3073" max="3073" width="2.25" style="225" customWidth="1"/>
    <col min="3074" max="3081" width="3.83203125" style="225" customWidth="1"/>
    <col min="3082" max="3086" width="10.58203125" style="225" customWidth="1"/>
    <col min="3087" max="3087" width="3.08203125" style="225" customWidth="1"/>
    <col min="3088" max="3088" width="13.58203125" style="225" customWidth="1"/>
    <col min="3089" max="3089" width="26.75" style="225" customWidth="1"/>
    <col min="3090" max="3093" width="13.58203125" style="225" customWidth="1"/>
    <col min="3094" max="3328" width="9" style="225"/>
    <col min="3329" max="3329" width="2.25" style="225" customWidth="1"/>
    <col min="3330" max="3337" width="3.83203125" style="225" customWidth="1"/>
    <col min="3338" max="3342" width="10.58203125" style="225" customWidth="1"/>
    <col min="3343" max="3343" width="3.08203125" style="225" customWidth="1"/>
    <col min="3344" max="3344" width="13.58203125" style="225" customWidth="1"/>
    <col min="3345" max="3345" width="26.75" style="225" customWidth="1"/>
    <col min="3346" max="3349" width="13.58203125" style="225" customWidth="1"/>
    <col min="3350" max="3584" width="9" style="225"/>
    <col min="3585" max="3585" width="2.25" style="225" customWidth="1"/>
    <col min="3586" max="3593" width="3.83203125" style="225" customWidth="1"/>
    <col min="3594" max="3598" width="10.58203125" style="225" customWidth="1"/>
    <col min="3599" max="3599" width="3.08203125" style="225" customWidth="1"/>
    <col min="3600" max="3600" width="13.58203125" style="225" customWidth="1"/>
    <col min="3601" max="3601" width="26.75" style="225" customWidth="1"/>
    <col min="3602" max="3605" width="13.58203125" style="225" customWidth="1"/>
    <col min="3606" max="3840" width="9" style="225"/>
    <col min="3841" max="3841" width="2.25" style="225" customWidth="1"/>
    <col min="3842" max="3849" width="3.83203125" style="225" customWidth="1"/>
    <col min="3850" max="3854" width="10.58203125" style="225" customWidth="1"/>
    <col min="3855" max="3855" width="3.08203125" style="225" customWidth="1"/>
    <col min="3856" max="3856" width="13.58203125" style="225" customWidth="1"/>
    <col min="3857" max="3857" width="26.75" style="225" customWidth="1"/>
    <col min="3858" max="3861" width="13.58203125" style="225" customWidth="1"/>
    <col min="3862" max="4096" width="9" style="225"/>
    <col min="4097" max="4097" width="2.25" style="225" customWidth="1"/>
    <col min="4098" max="4105" width="3.83203125" style="225" customWidth="1"/>
    <col min="4106" max="4110" width="10.58203125" style="225" customWidth="1"/>
    <col min="4111" max="4111" width="3.08203125" style="225" customWidth="1"/>
    <col min="4112" max="4112" width="13.58203125" style="225" customWidth="1"/>
    <col min="4113" max="4113" width="26.75" style="225" customWidth="1"/>
    <col min="4114" max="4117" width="13.58203125" style="225" customWidth="1"/>
    <col min="4118" max="4352" width="9" style="225"/>
    <col min="4353" max="4353" width="2.25" style="225" customWidth="1"/>
    <col min="4354" max="4361" width="3.83203125" style="225" customWidth="1"/>
    <col min="4362" max="4366" width="10.58203125" style="225" customWidth="1"/>
    <col min="4367" max="4367" width="3.08203125" style="225" customWidth="1"/>
    <col min="4368" max="4368" width="13.58203125" style="225" customWidth="1"/>
    <col min="4369" max="4369" width="26.75" style="225" customWidth="1"/>
    <col min="4370" max="4373" width="13.58203125" style="225" customWidth="1"/>
    <col min="4374" max="4608" width="9" style="225"/>
    <col min="4609" max="4609" width="2.25" style="225" customWidth="1"/>
    <col min="4610" max="4617" width="3.83203125" style="225" customWidth="1"/>
    <col min="4618" max="4622" width="10.58203125" style="225" customWidth="1"/>
    <col min="4623" max="4623" width="3.08203125" style="225" customWidth="1"/>
    <col min="4624" max="4624" width="13.58203125" style="225" customWidth="1"/>
    <col min="4625" max="4625" width="26.75" style="225" customWidth="1"/>
    <col min="4626" max="4629" width="13.58203125" style="225" customWidth="1"/>
    <col min="4630" max="4864" width="9" style="225"/>
    <col min="4865" max="4865" width="2.25" style="225" customWidth="1"/>
    <col min="4866" max="4873" width="3.83203125" style="225" customWidth="1"/>
    <col min="4874" max="4878" width="10.58203125" style="225" customWidth="1"/>
    <col min="4879" max="4879" width="3.08203125" style="225" customWidth="1"/>
    <col min="4880" max="4880" width="13.58203125" style="225" customWidth="1"/>
    <col min="4881" max="4881" width="26.75" style="225" customWidth="1"/>
    <col min="4882" max="4885" width="13.58203125" style="225" customWidth="1"/>
    <col min="4886" max="5120" width="9" style="225"/>
    <col min="5121" max="5121" width="2.25" style="225" customWidth="1"/>
    <col min="5122" max="5129" width="3.83203125" style="225" customWidth="1"/>
    <col min="5130" max="5134" width="10.58203125" style="225" customWidth="1"/>
    <col min="5135" max="5135" width="3.08203125" style="225" customWidth="1"/>
    <col min="5136" max="5136" width="13.58203125" style="225" customWidth="1"/>
    <col min="5137" max="5137" width="26.75" style="225" customWidth="1"/>
    <col min="5138" max="5141" width="13.58203125" style="225" customWidth="1"/>
    <col min="5142" max="5376" width="9" style="225"/>
    <col min="5377" max="5377" width="2.25" style="225" customWidth="1"/>
    <col min="5378" max="5385" width="3.83203125" style="225" customWidth="1"/>
    <col min="5386" max="5390" width="10.58203125" style="225" customWidth="1"/>
    <col min="5391" max="5391" width="3.08203125" style="225" customWidth="1"/>
    <col min="5392" max="5392" width="13.58203125" style="225" customWidth="1"/>
    <col min="5393" max="5393" width="26.75" style="225" customWidth="1"/>
    <col min="5394" max="5397" width="13.58203125" style="225" customWidth="1"/>
    <col min="5398" max="5632" width="9" style="225"/>
    <col min="5633" max="5633" width="2.25" style="225" customWidth="1"/>
    <col min="5634" max="5641" width="3.83203125" style="225" customWidth="1"/>
    <col min="5642" max="5646" width="10.58203125" style="225" customWidth="1"/>
    <col min="5647" max="5647" width="3.08203125" style="225" customWidth="1"/>
    <col min="5648" max="5648" width="13.58203125" style="225" customWidth="1"/>
    <col min="5649" max="5649" width="26.75" style="225" customWidth="1"/>
    <col min="5650" max="5653" width="13.58203125" style="225" customWidth="1"/>
    <col min="5654" max="5888" width="9" style="225"/>
    <col min="5889" max="5889" width="2.25" style="225" customWidth="1"/>
    <col min="5890" max="5897" width="3.83203125" style="225" customWidth="1"/>
    <col min="5898" max="5902" width="10.58203125" style="225" customWidth="1"/>
    <col min="5903" max="5903" width="3.08203125" style="225" customWidth="1"/>
    <col min="5904" max="5904" width="13.58203125" style="225" customWidth="1"/>
    <col min="5905" max="5905" width="26.75" style="225" customWidth="1"/>
    <col min="5906" max="5909" width="13.58203125" style="225" customWidth="1"/>
    <col min="5910" max="6144" width="9" style="225"/>
    <col min="6145" max="6145" width="2.25" style="225" customWidth="1"/>
    <col min="6146" max="6153" width="3.83203125" style="225" customWidth="1"/>
    <col min="6154" max="6158" width="10.58203125" style="225" customWidth="1"/>
    <col min="6159" max="6159" width="3.08203125" style="225" customWidth="1"/>
    <col min="6160" max="6160" width="13.58203125" style="225" customWidth="1"/>
    <col min="6161" max="6161" width="26.75" style="225" customWidth="1"/>
    <col min="6162" max="6165" width="13.58203125" style="225" customWidth="1"/>
    <col min="6166" max="6400" width="9" style="225"/>
    <col min="6401" max="6401" width="2.25" style="225" customWidth="1"/>
    <col min="6402" max="6409" width="3.83203125" style="225" customWidth="1"/>
    <col min="6410" max="6414" width="10.58203125" style="225" customWidth="1"/>
    <col min="6415" max="6415" width="3.08203125" style="225" customWidth="1"/>
    <col min="6416" max="6416" width="13.58203125" style="225" customWidth="1"/>
    <col min="6417" max="6417" width="26.75" style="225" customWidth="1"/>
    <col min="6418" max="6421" width="13.58203125" style="225" customWidth="1"/>
    <col min="6422" max="6656" width="9" style="225"/>
    <col min="6657" max="6657" width="2.25" style="225" customWidth="1"/>
    <col min="6658" max="6665" width="3.83203125" style="225" customWidth="1"/>
    <col min="6666" max="6670" width="10.58203125" style="225" customWidth="1"/>
    <col min="6671" max="6671" width="3.08203125" style="225" customWidth="1"/>
    <col min="6672" max="6672" width="13.58203125" style="225" customWidth="1"/>
    <col min="6673" max="6673" width="26.75" style="225" customWidth="1"/>
    <col min="6674" max="6677" width="13.58203125" style="225" customWidth="1"/>
    <col min="6678" max="6912" width="9" style="225"/>
    <col min="6913" max="6913" width="2.25" style="225" customWidth="1"/>
    <col min="6914" max="6921" width="3.83203125" style="225" customWidth="1"/>
    <col min="6922" max="6926" width="10.58203125" style="225" customWidth="1"/>
    <col min="6927" max="6927" width="3.08203125" style="225" customWidth="1"/>
    <col min="6928" max="6928" width="13.58203125" style="225" customWidth="1"/>
    <col min="6929" max="6929" width="26.75" style="225" customWidth="1"/>
    <col min="6930" max="6933" width="13.58203125" style="225" customWidth="1"/>
    <col min="6934" max="7168" width="9" style="225"/>
    <col min="7169" max="7169" width="2.25" style="225" customWidth="1"/>
    <col min="7170" max="7177" width="3.83203125" style="225" customWidth="1"/>
    <col min="7178" max="7182" width="10.58203125" style="225" customWidth="1"/>
    <col min="7183" max="7183" width="3.08203125" style="225" customWidth="1"/>
    <col min="7184" max="7184" width="13.58203125" style="225" customWidth="1"/>
    <col min="7185" max="7185" width="26.75" style="225" customWidth="1"/>
    <col min="7186" max="7189" width="13.58203125" style="225" customWidth="1"/>
    <col min="7190" max="7424" width="9" style="225"/>
    <col min="7425" max="7425" width="2.25" style="225" customWidth="1"/>
    <col min="7426" max="7433" width="3.83203125" style="225" customWidth="1"/>
    <col min="7434" max="7438" width="10.58203125" style="225" customWidth="1"/>
    <col min="7439" max="7439" width="3.08203125" style="225" customWidth="1"/>
    <col min="7440" max="7440" width="13.58203125" style="225" customWidth="1"/>
    <col min="7441" max="7441" width="26.75" style="225" customWidth="1"/>
    <col min="7442" max="7445" width="13.58203125" style="225" customWidth="1"/>
    <col min="7446" max="7680" width="9" style="225"/>
    <col min="7681" max="7681" width="2.25" style="225" customWidth="1"/>
    <col min="7682" max="7689" width="3.83203125" style="225" customWidth="1"/>
    <col min="7690" max="7694" width="10.58203125" style="225" customWidth="1"/>
    <col min="7695" max="7695" width="3.08203125" style="225" customWidth="1"/>
    <col min="7696" max="7696" width="13.58203125" style="225" customWidth="1"/>
    <col min="7697" max="7697" width="26.75" style="225" customWidth="1"/>
    <col min="7698" max="7701" width="13.58203125" style="225" customWidth="1"/>
    <col min="7702" max="7936" width="9" style="225"/>
    <col min="7937" max="7937" width="2.25" style="225" customWidth="1"/>
    <col min="7938" max="7945" width="3.83203125" style="225" customWidth="1"/>
    <col min="7946" max="7950" width="10.58203125" style="225" customWidth="1"/>
    <col min="7951" max="7951" width="3.08203125" style="225" customWidth="1"/>
    <col min="7952" max="7952" width="13.58203125" style="225" customWidth="1"/>
    <col min="7953" max="7953" width="26.75" style="225" customWidth="1"/>
    <col min="7954" max="7957" width="13.58203125" style="225" customWidth="1"/>
    <col min="7958" max="8192" width="9" style="225"/>
    <col min="8193" max="8193" width="2.25" style="225" customWidth="1"/>
    <col min="8194" max="8201" width="3.83203125" style="225" customWidth="1"/>
    <col min="8202" max="8206" width="10.58203125" style="225" customWidth="1"/>
    <col min="8207" max="8207" width="3.08203125" style="225" customWidth="1"/>
    <col min="8208" max="8208" width="13.58203125" style="225" customWidth="1"/>
    <col min="8209" max="8209" width="26.75" style="225" customWidth="1"/>
    <col min="8210" max="8213" width="13.58203125" style="225" customWidth="1"/>
    <col min="8214" max="8448" width="9" style="225"/>
    <col min="8449" max="8449" width="2.25" style="225" customWidth="1"/>
    <col min="8450" max="8457" width="3.83203125" style="225" customWidth="1"/>
    <col min="8458" max="8462" width="10.58203125" style="225" customWidth="1"/>
    <col min="8463" max="8463" width="3.08203125" style="225" customWidth="1"/>
    <col min="8464" max="8464" width="13.58203125" style="225" customWidth="1"/>
    <col min="8465" max="8465" width="26.75" style="225" customWidth="1"/>
    <col min="8466" max="8469" width="13.58203125" style="225" customWidth="1"/>
    <col min="8470" max="8704" width="9" style="225"/>
    <col min="8705" max="8705" width="2.25" style="225" customWidth="1"/>
    <col min="8706" max="8713" width="3.83203125" style="225" customWidth="1"/>
    <col min="8714" max="8718" width="10.58203125" style="225" customWidth="1"/>
    <col min="8719" max="8719" width="3.08203125" style="225" customWidth="1"/>
    <col min="8720" max="8720" width="13.58203125" style="225" customWidth="1"/>
    <col min="8721" max="8721" width="26.75" style="225" customWidth="1"/>
    <col min="8722" max="8725" width="13.58203125" style="225" customWidth="1"/>
    <col min="8726" max="8960" width="9" style="225"/>
    <col min="8961" max="8961" width="2.25" style="225" customWidth="1"/>
    <col min="8962" max="8969" width="3.83203125" style="225" customWidth="1"/>
    <col min="8970" max="8974" width="10.58203125" style="225" customWidth="1"/>
    <col min="8975" max="8975" width="3.08203125" style="225" customWidth="1"/>
    <col min="8976" max="8976" width="13.58203125" style="225" customWidth="1"/>
    <col min="8977" max="8977" width="26.75" style="225" customWidth="1"/>
    <col min="8978" max="8981" width="13.58203125" style="225" customWidth="1"/>
    <col min="8982" max="9216" width="9" style="225"/>
    <col min="9217" max="9217" width="2.25" style="225" customWidth="1"/>
    <col min="9218" max="9225" width="3.83203125" style="225" customWidth="1"/>
    <col min="9226" max="9230" width="10.58203125" style="225" customWidth="1"/>
    <col min="9231" max="9231" width="3.08203125" style="225" customWidth="1"/>
    <col min="9232" max="9232" width="13.58203125" style="225" customWidth="1"/>
    <col min="9233" max="9233" width="26.75" style="225" customWidth="1"/>
    <col min="9234" max="9237" width="13.58203125" style="225" customWidth="1"/>
    <col min="9238" max="9472" width="9" style="225"/>
    <col min="9473" max="9473" width="2.25" style="225" customWidth="1"/>
    <col min="9474" max="9481" width="3.83203125" style="225" customWidth="1"/>
    <col min="9482" max="9486" width="10.58203125" style="225" customWidth="1"/>
    <col min="9487" max="9487" width="3.08203125" style="225" customWidth="1"/>
    <col min="9488" max="9488" width="13.58203125" style="225" customWidth="1"/>
    <col min="9489" max="9489" width="26.75" style="225" customWidth="1"/>
    <col min="9490" max="9493" width="13.58203125" style="225" customWidth="1"/>
    <col min="9494" max="9728" width="9" style="225"/>
    <col min="9729" max="9729" width="2.25" style="225" customWidth="1"/>
    <col min="9730" max="9737" width="3.83203125" style="225" customWidth="1"/>
    <col min="9738" max="9742" width="10.58203125" style="225" customWidth="1"/>
    <col min="9743" max="9743" width="3.08203125" style="225" customWidth="1"/>
    <col min="9744" max="9744" width="13.58203125" style="225" customWidth="1"/>
    <col min="9745" max="9745" width="26.75" style="225" customWidth="1"/>
    <col min="9746" max="9749" width="13.58203125" style="225" customWidth="1"/>
    <col min="9750" max="9984" width="9" style="225"/>
    <col min="9985" max="9985" width="2.25" style="225" customWidth="1"/>
    <col min="9986" max="9993" width="3.83203125" style="225" customWidth="1"/>
    <col min="9994" max="9998" width="10.58203125" style="225" customWidth="1"/>
    <col min="9999" max="9999" width="3.08203125" style="225" customWidth="1"/>
    <col min="10000" max="10000" width="13.58203125" style="225" customWidth="1"/>
    <col min="10001" max="10001" width="26.75" style="225" customWidth="1"/>
    <col min="10002" max="10005" width="13.58203125" style="225" customWidth="1"/>
    <col min="10006" max="10240" width="9" style="225"/>
    <col min="10241" max="10241" width="2.25" style="225" customWidth="1"/>
    <col min="10242" max="10249" width="3.83203125" style="225" customWidth="1"/>
    <col min="10250" max="10254" width="10.58203125" style="225" customWidth="1"/>
    <col min="10255" max="10255" width="3.08203125" style="225" customWidth="1"/>
    <col min="10256" max="10256" width="13.58203125" style="225" customWidth="1"/>
    <col min="10257" max="10257" width="26.75" style="225" customWidth="1"/>
    <col min="10258" max="10261" width="13.58203125" style="225" customWidth="1"/>
    <col min="10262" max="10496" width="9" style="225"/>
    <col min="10497" max="10497" width="2.25" style="225" customWidth="1"/>
    <col min="10498" max="10505" width="3.83203125" style="225" customWidth="1"/>
    <col min="10506" max="10510" width="10.58203125" style="225" customWidth="1"/>
    <col min="10511" max="10511" width="3.08203125" style="225" customWidth="1"/>
    <col min="10512" max="10512" width="13.58203125" style="225" customWidth="1"/>
    <col min="10513" max="10513" width="26.75" style="225" customWidth="1"/>
    <col min="10514" max="10517" width="13.58203125" style="225" customWidth="1"/>
    <col min="10518" max="10752" width="9" style="225"/>
    <col min="10753" max="10753" width="2.25" style="225" customWidth="1"/>
    <col min="10754" max="10761" width="3.83203125" style="225" customWidth="1"/>
    <col min="10762" max="10766" width="10.58203125" style="225" customWidth="1"/>
    <col min="10767" max="10767" width="3.08203125" style="225" customWidth="1"/>
    <col min="10768" max="10768" width="13.58203125" style="225" customWidth="1"/>
    <col min="10769" max="10769" width="26.75" style="225" customWidth="1"/>
    <col min="10770" max="10773" width="13.58203125" style="225" customWidth="1"/>
    <col min="10774" max="11008" width="9" style="225"/>
    <col min="11009" max="11009" width="2.25" style="225" customWidth="1"/>
    <col min="11010" max="11017" width="3.83203125" style="225" customWidth="1"/>
    <col min="11018" max="11022" width="10.58203125" style="225" customWidth="1"/>
    <col min="11023" max="11023" width="3.08203125" style="225" customWidth="1"/>
    <col min="11024" max="11024" width="13.58203125" style="225" customWidth="1"/>
    <col min="11025" max="11025" width="26.75" style="225" customWidth="1"/>
    <col min="11026" max="11029" width="13.58203125" style="225" customWidth="1"/>
    <col min="11030" max="11264" width="9" style="225"/>
    <col min="11265" max="11265" width="2.25" style="225" customWidth="1"/>
    <col min="11266" max="11273" width="3.83203125" style="225" customWidth="1"/>
    <col min="11274" max="11278" width="10.58203125" style="225" customWidth="1"/>
    <col min="11279" max="11279" width="3.08203125" style="225" customWidth="1"/>
    <col min="11280" max="11280" width="13.58203125" style="225" customWidth="1"/>
    <col min="11281" max="11281" width="26.75" style="225" customWidth="1"/>
    <col min="11282" max="11285" width="13.58203125" style="225" customWidth="1"/>
    <col min="11286" max="11520" width="9" style="225"/>
    <col min="11521" max="11521" width="2.25" style="225" customWidth="1"/>
    <col min="11522" max="11529" width="3.83203125" style="225" customWidth="1"/>
    <col min="11530" max="11534" width="10.58203125" style="225" customWidth="1"/>
    <col min="11535" max="11535" width="3.08203125" style="225" customWidth="1"/>
    <col min="11536" max="11536" width="13.58203125" style="225" customWidth="1"/>
    <col min="11537" max="11537" width="26.75" style="225" customWidth="1"/>
    <col min="11538" max="11541" width="13.58203125" style="225" customWidth="1"/>
    <col min="11542" max="11776" width="9" style="225"/>
    <col min="11777" max="11777" width="2.25" style="225" customWidth="1"/>
    <col min="11778" max="11785" width="3.83203125" style="225" customWidth="1"/>
    <col min="11786" max="11790" width="10.58203125" style="225" customWidth="1"/>
    <col min="11791" max="11791" width="3.08203125" style="225" customWidth="1"/>
    <col min="11792" max="11792" width="13.58203125" style="225" customWidth="1"/>
    <col min="11793" max="11793" width="26.75" style="225" customWidth="1"/>
    <col min="11794" max="11797" width="13.58203125" style="225" customWidth="1"/>
    <col min="11798" max="12032" width="9" style="225"/>
    <col min="12033" max="12033" width="2.25" style="225" customWidth="1"/>
    <col min="12034" max="12041" width="3.83203125" style="225" customWidth="1"/>
    <col min="12042" max="12046" width="10.58203125" style="225" customWidth="1"/>
    <col min="12047" max="12047" width="3.08203125" style="225" customWidth="1"/>
    <col min="12048" max="12048" width="13.58203125" style="225" customWidth="1"/>
    <col min="12049" max="12049" width="26.75" style="225" customWidth="1"/>
    <col min="12050" max="12053" width="13.58203125" style="225" customWidth="1"/>
    <col min="12054" max="12288" width="9" style="225"/>
    <col min="12289" max="12289" width="2.25" style="225" customWidth="1"/>
    <col min="12290" max="12297" width="3.83203125" style="225" customWidth="1"/>
    <col min="12298" max="12302" width="10.58203125" style="225" customWidth="1"/>
    <col min="12303" max="12303" width="3.08203125" style="225" customWidth="1"/>
    <col min="12304" max="12304" width="13.58203125" style="225" customWidth="1"/>
    <col min="12305" max="12305" width="26.75" style="225" customWidth="1"/>
    <col min="12306" max="12309" width="13.58203125" style="225" customWidth="1"/>
    <col min="12310" max="12544" width="9" style="225"/>
    <col min="12545" max="12545" width="2.25" style="225" customWidth="1"/>
    <col min="12546" max="12553" width="3.83203125" style="225" customWidth="1"/>
    <col min="12554" max="12558" width="10.58203125" style="225" customWidth="1"/>
    <col min="12559" max="12559" width="3.08203125" style="225" customWidth="1"/>
    <col min="12560" max="12560" width="13.58203125" style="225" customWidth="1"/>
    <col min="12561" max="12561" width="26.75" style="225" customWidth="1"/>
    <col min="12562" max="12565" width="13.58203125" style="225" customWidth="1"/>
    <col min="12566" max="12800" width="9" style="225"/>
    <col min="12801" max="12801" width="2.25" style="225" customWidth="1"/>
    <col min="12802" max="12809" width="3.83203125" style="225" customWidth="1"/>
    <col min="12810" max="12814" width="10.58203125" style="225" customWidth="1"/>
    <col min="12815" max="12815" width="3.08203125" style="225" customWidth="1"/>
    <col min="12816" max="12816" width="13.58203125" style="225" customWidth="1"/>
    <col min="12817" max="12817" width="26.75" style="225" customWidth="1"/>
    <col min="12818" max="12821" width="13.58203125" style="225" customWidth="1"/>
    <col min="12822" max="13056" width="9" style="225"/>
    <col min="13057" max="13057" width="2.25" style="225" customWidth="1"/>
    <col min="13058" max="13065" width="3.83203125" style="225" customWidth="1"/>
    <col min="13066" max="13070" width="10.58203125" style="225" customWidth="1"/>
    <col min="13071" max="13071" width="3.08203125" style="225" customWidth="1"/>
    <col min="13072" max="13072" width="13.58203125" style="225" customWidth="1"/>
    <col min="13073" max="13073" width="26.75" style="225" customWidth="1"/>
    <col min="13074" max="13077" width="13.58203125" style="225" customWidth="1"/>
    <col min="13078" max="13312" width="9" style="225"/>
    <col min="13313" max="13313" width="2.25" style="225" customWidth="1"/>
    <col min="13314" max="13321" width="3.83203125" style="225" customWidth="1"/>
    <col min="13322" max="13326" width="10.58203125" style="225" customWidth="1"/>
    <col min="13327" max="13327" width="3.08203125" style="225" customWidth="1"/>
    <col min="13328" max="13328" width="13.58203125" style="225" customWidth="1"/>
    <col min="13329" max="13329" width="26.75" style="225" customWidth="1"/>
    <col min="13330" max="13333" width="13.58203125" style="225" customWidth="1"/>
    <col min="13334" max="13568" width="9" style="225"/>
    <col min="13569" max="13569" width="2.25" style="225" customWidth="1"/>
    <col min="13570" max="13577" width="3.83203125" style="225" customWidth="1"/>
    <col min="13578" max="13582" width="10.58203125" style="225" customWidth="1"/>
    <col min="13583" max="13583" width="3.08203125" style="225" customWidth="1"/>
    <col min="13584" max="13584" width="13.58203125" style="225" customWidth="1"/>
    <col min="13585" max="13585" width="26.75" style="225" customWidth="1"/>
    <col min="13586" max="13589" width="13.58203125" style="225" customWidth="1"/>
    <col min="13590" max="13824" width="9" style="225"/>
    <col min="13825" max="13825" width="2.25" style="225" customWidth="1"/>
    <col min="13826" max="13833" width="3.83203125" style="225" customWidth="1"/>
    <col min="13834" max="13838" width="10.58203125" style="225" customWidth="1"/>
    <col min="13839" max="13839" width="3.08203125" style="225" customWidth="1"/>
    <col min="13840" max="13840" width="13.58203125" style="225" customWidth="1"/>
    <col min="13841" max="13841" width="26.75" style="225" customWidth="1"/>
    <col min="13842" max="13845" width="13.58203125" style="225" customWidth="1"/>
    <col min="13846" max="14080" width="9" style="225"/>
    <col min="14081" max="14081" width="2.25" style="225" customWidth="1"/>
    <col min="14082" max="14089" width="3.83203125" style="225" customWidth="1"/>
    <col min="14090" max="14094" width="10.58203125" style="225" customWidth="1"/>
    <col min="14095" max="14095" width="3.08203125" style="225" customWidth="1"/>
    <col min="14096" max="14096" width="13.58203125" style="225" customWidth="1"/>
    <col min="14097" max="14097" width="26.75" style="225" customWidth="1"/>
    <col min="14098" max="14101" width="13.58203125" style="225" customWidth="1"/>
    <col min="14102" max="14336" width="9" style="225"/>
    <col min="14337" max="14337" width="2.25" style="225" customWidth="1"/>
    <col min="14338" max="14345" width="3.83203125" style="225" customWidth="1"/>
    <col min="14346" max="14350" width="10.58203125" style="225" customWidth="1"/>
    <col min="14351" max="14351" width="3.08203125" style="225" customWidth="1"/>
    <col min="14352" max="14352" width="13.58203125" style="225" customWidth="1"/>
    <col min="14353" max="14353" width="26.75" style="225" customWidth="1"/>
    <col min="14354" max="14357" width="13.58203125" style="225" customWidth="1"/>
    <col min="14358" max="14592" width="9" style="225"/>
    <col min="14593" max="14593" width="2.25" style="225" customWidth="1"/>
    <col min="14594" max="14601" width="3.83203125" style="225" customWidth="1"/>
    <col min="14602" max="14606" width="10.58203125" style="225" customWidth="1"/>
    <col min="14607" max="14607" width="3.08203125" style="225" customWidth="1"/>
    <col min="14608" max="14608" width="13.58203125" style="225" customWidth="1"/>
    <col min="14609" max="14609" width="26.75" style="225" customWidth="1"/>
    <col min="14610" max="14613" width="13.58203125" style="225" customWidth="1"/>
    <col min="14614" max="14848" width="9" style="225"/>
    <col min="14849" max="14849" width="2.25" style="225" customWidth="1"/>
    <col min="14850" max="14857" width="3.83203125" style="225" customWidth="1"/>
    <col min="14858" max="14862" width="10.58203125" style="225" customWidth="1"/>
    <col min="14863" max="14863" width="3.08203125" style="225" customWidth="1"/>
    <col min="14864" max="14864" width="13.58203125" style="225" customWidth="1"/>
    <col min="14865" max="14865" width="26.75" style="225" customWidth="1"/>
    <col min="14866" max="14869" width="13.58203125" style="225" customWidth="1"/>
    <col min="14870" max="15104" width="9" style="225"/>
    <col min="15105" max="15105" width="2.25" style="225" customWidth="1"/>
    <col min="15106" max="15113" width="3.83203125" style="225" customWidth="1"/>
    <col min="15114" max="15118" width="10.58203125" style="225" customWidth="1"/>
    <col min="15119" max="15119" width="3.08203125" style="225" customWidth="1"/>
    <col min="15120" max="15120" width="13.58203125" style="225" customWidth="1"/>
    <col min="15121" max="15121" width="26.75" style="225" customWidth="1"/>
    <col min="15122" max="15125" width="13.58203125" style="225" customWidth="1"/>
    <col min="15126" max="15360" width="9" style="225"/>
    <col min="15361" max="15361" width="2.25" style="225" customWidth="1"/>
    <col min="15362" max="15369" width="3.83203125" style="225" customWidth="1"/>
    <col min="15370" max="15374" width="10.58203125" style="225" customWidth="1"/>
    <col min="15375" max="15375" width="3.08203125" style="225" customWidth="1"/>
    <col min="15376" max="15376" width="13.58203125" style="225" customWidth="1"/>
    <col min="15377" max="15377" width="26.75" style="225" customWidth="1"/>
    <col min="15378" max="15381" width="13.58203125" style="225" customWidth="1"/>
    <col min="15382" max="15616" width="9" style="225"/>
    <col min="15617" max="15617" width="2.25" style="225" customWidth="1"/>
    <col min="15618" max="15625" width="3.83203125" style="225" customWidth="1"/>
    <col min="15626" max="15630" width="10.58203125" style="225" customWidth="1"/>
    <col min="15631" max="15631" width="3.08203125" style="225" customWidth="1"/>
    <col min="15632" max="15632" width="13.58203125" style="225" customWidth="1"/>
    <col min="15633" max="15633" width="26.75" style="225" customWidth="1"/>
    <col min="15634" max="15637" width="13.58203125" style="225" customWidth="1"/>
    <col min="15638" max="15872" width="9" style="225"/>
    <col min="15873" max="15873" width="2.25" style="225" customWidth="1"/>
    <col min="15874" max="15881" width="3.83203125" style="225" customWidth="1"/>
    <col min="15882" max="15886" width="10.58203125" style="225" customWidth="1"/>
    <col min="15887" max="15887" width="3.08203125" style="225" customWidth="1"/>
    <col min="15888" max="15888" width="13.58203125" style="225" customWidth="1"/>
    <col min="15889" max="15889" width="26.75" style="225" customWidth="1"/>
    <col min="15890" max="15893" width="13.58203125" style="225" customWidth="1"/>
    <col min="15894" max="16128" width="9" style="225"/>
    <col min="16129" max="16129" width="2.25" style="225" customWidth="1"/>
    <col min="16130" max="16137" width="3.83203125" style="225" customWidth="1"/>
    <col min="16138" max="16142" width="10.58203125" style="225" customWidth="1"/>
    <col min="16143" max="16143" width="3.08203125" style="225" customWidth="1"/>
    <col min="16144" max="16144" width="13.58203125" style="225" customWidth="1"/>
    <col min="16145" max="16145" width="26.75" style="225" customWidth="1"/>
    <col min="16146" max="16149" width="13.58203125" style="225" customWidth="1"/>
    <col min="16150" max="16384" width="9" style="225"/>
  </cols>
  <sheetData>
    <row r="1" spans="1:20" s="220" customFormat="1" ht="15" customHeight="1">
      <c r="B1" s="257"/>
      <c r="C1" s="257"/>
      <c r="D1" s="257"/>
      <c r="O1" s="257"/>
      <c r="Q1" s="221" t="s">
        <v>369</v>
      </c>
    </row>
    <row r="2" spans="1:20" ht="15" customHeight="1">
      <c r="A2" s="222" t="s">
        <v>851</v>
      </c>
      <c r="B2" s="226"/>
      <c r="C2" s="226"/>
      <c r="D2" s="226"/>
      <c r="E2" s="221"/>
      <c r="F2" s="221"/>
      <c r="G2" s="221"/>
      <c r="H2" s="221"/>
      <c r="I2" s="221"/>
      <c r="J2" s="221"/>
      <c r="K2" s="221"/>
      <c r="L2" s="221"/>
      <c r="M2" s="223" t="str">
        <f>'SP5-1'!L2</f>
        <v>Spreadsheet 14-Apr-2023</v>
      </c>
      <c r="N2" s="221"/>
      <c r="O2" s="227"/>
      <c r="Q2" s="224" t="s">
        <v>370</v>
      </c>
      <c r="R2" s="221"/>
      <c r="S2" s="221"/>
      <c r="T2" s="221"/>
    </row>
    <row r="3" spans="1:20" s="220" customFormat="1" ht="15" customHeight="1">
      <c r="A3" s="226" t="s">
        <v>852</v>
      </c>
      <c r="B3" s="226"/>
      <c r="C3" s="226"/>
      <c r="D3" s="221"/>
      <c r="E3" s="221"/>
      <c r="F3" s="221"/>
      <c r="G3" s="221"/>
      <c r="H3" s="221"/>
      <c r="I3" s="221"/>
      <c r="J3" s="221"/>
      <c r="K3" s="221"/>
      <c r="L3" s="221"/>
      <c r="M3" s="221"/>
      <c r="N3" s="221"/>
      <c r="O3" s="221"/>
      <c r="P3" s="221"/>
      <c r="Q3" s="221"/>
      <c r="R3" s="221"/>
      <c r="S3" s="221"/>
      <c r="T3" s="221"/>
    </row>
    <row r="4" spans="1:20" s="220" customFormat="1" ht="15" customHeight="1">
      <c r="A4" s="226"/>
      <c r="B4" s="535" t="s">
        <v>853</v>
      </c>
      <c r="C4" s="535"/>
      <c r="D4" s="535"/>
      <c r="E4" s="535"/>
      <c r="F4" s="535"/>
      <c r="G4" s="535"/>
      <c r="H4" s="535"/>
      <c r="I4" s="535"/>
      <c r="J4" s="535"/>
      <c r="K4" s="535"/>
      <c r="L4" s="535"/>
      <c r="M4" s="535"/>
      <c r="N4" s="535"/>
      <c r="O4" s="535"/>
      <c r="P4" s="221"/>
      <c r="Q4" s="221"/>
      <c r="R4" s="221"/>
      <c r="S4" s="221"/>
      <c r="T4" s="221"/>
    </row>
    <row r="5" spans="1:20" s="220" customFormat="1" ht="148.5" customHeight="1">
      <c r="A5" s="221"/>
      <c r="B5" s="535"/>
      <c r="C5" s="535"/>
      <c r="D5" s="535"/>
      <c r="E5" s="535"/>
      <c r="F5" s="535"/>
      <c r="G5" s="535"/>
      <c r="H5" s="535"/>
      <c r="I5" s="535"/>
      <c r="J5" s="535"/>
      <c r="K5" s="535"/>
      <c r="L5" s="535"/>
      <c r="M5" s="535"/>
      <c r="N5" s="535"/>
      <c r="O5" s="535"/>
      <c r="P5" s="221"/>
      <c r="Q5" s="221"/>
      <c r="R5" s="221"/>
      <c r="S5" s="221"/>
      <c r="T5" s="221"/>
    </row>
    <row r="6" spans="1:20" s="220" customFormat="1" ht="8.25" customHeight="1">
      <c r="A6" s="227"/>
      <c r="B6" s="227"/>
      <c r="C6" s="227"/>
      <c r="D6" s="221"/>
      <c r="E6" s="221"/>
      <c r="F6" s="221"/>
      <c r="G6" s="221"/>
      <c r="H6" s="221"/>
      <c r="I6" s="221"/>
      <c r="J6" s="221"/>
      <c r="K6" s="221"/>
      <c r="L6" s="221"/>
      <c r="M6" s="221"/>
      <c r="N6" s="221"/>
      <c r="O6" s="221"/>
      <c r="P6" s="221"/>
      <c r="Q6" s="221"/>
      <c r="R6" s="221"/>
      <c r="S6" s="221"/>
      <c r="T6" s="221"/>
    </row>
    <row r="7" spans="1:20" s="220" customFormat="1" ht="19.5" customHeight="1">
      <c r="A7" s="239"/>
      <c r="B7" s="537" t="s">
        <v>854</v>
      </c>
      <c r="C7" s="537"/>
      <c r="D7" s="537"/>
      <c r="E7" s="268"/>
      <c r="F7" s="268"/>
      <c r="G7" s="268"/>
      <c r="H7" s="268"/>
      <c r="I7" s="268"/>
      <c r="J7" s="268"/>
      <c r="K7" s="268"/>
      <c r="L7" s="268"/>
      <c r="M7" s="268"/>
      <c r="N7" s="286"/>
      <c r="O7" s="241"/>
      <c r="P7" s="221"/>
      <c r="Q7" s="221"/>
      <c r="R7" s="221"/>
      <c r="S7" s="221"/>
      <c r="T7" s="221"/>
    </row>
    <row r="8" spans="1:20" s="220" customFormat="1" ht="19.5" customHeight="1">
      <c r="A8" s="239"/>
      <c r="B8" s="530" t="s">
        <v>830</v>
      </c>
      <c r="C8" s="530"/>
      <c r="D8" s="530"/>
      <c r="E8" s="530"/>
      <c r="F8" s="530"/>
      <c r="G8" s="530"/>
      <c r="H8" s="530"/>
      <c r="I8" s="530"/>
      <c r="J8" s="271">
        <v>1</v>
      </c>
      <c r="K8" s="271">
        <v>2</v>
      </c>
      <c r="L8" s="271">
        <v>3</v>
      </c>
      <c r="M8" s="271">
        <v>4</v>
      </c>
      <c r="N8" s="271">
        <v>5</v>
      </c>
      <c r="O8" s="241"/>
      <c r="P8" s="221"/>
      <c r="Q8" s="221"/>
      <c r="R8" s="221"/>
      <c r="S8" s="221"/>
      <c r="T8" s="221"/>
    </row>
    <row r="9" spans="1:20" s="220" customFormat="1" ht="19.5" customHeight="1">
      <c r="A9" s="239"/>
      <c r="B9" s="530" t="s">
        <v>832</v>
      </c>
      <c r="C9" s="530"/>
      <c r="D9" s="530"/>
      <c r="E9" s="530"/>
      <c r="F9" s="530"/>
      <c r="G9" s="530"/>
      <c r="H9" s="530"/>
      <c r="I9" s="530"/>
      <c r="J9" s="271">
        <v>2</v>
      </c>
      <c r="K9" s="271">
        <v>10</v>
      </c>
      <c r="L9" s="271">
        <v>18</v>
      </c>
      <c r="M9" s="271">
        <v>26</v>
      </c>
      <c r="N9" s="271">
        <v>34</v>
      </c>
      <c r="O9" s="241"/>
      <c r="P9" s="221"/>
      <c r="Q9" s="221"/>
      <c r="R9" s="221"/>
      <c r="S9" s="221"/>
      <c r="T9" s="221"/>
    </row>
    <row r="10" spans="1:20" s="220" customFormat="1" ht="19.5" customHeight="1">
      <c r="A10" s="239"/>
      <c r="B10" s="530" t="s">
        <v>834</v>
      </c>
      <c r="C10" s="530"/>
      <c r="D10" s="530"/>
      <c r="E10" s="530"/>
      <c r="F10" s="530"/>
      <c r="G10" s="530"/>
      <c r="H10" s="530"/>
      <c r="I10" s="530"/>
      <c r="J10" s="271">
        <v>9</v>
      </c>
      <c r="K10" s="271">
        <v>17</v>
      </c>
      <c r="L10" s="271">
        <v>25</v>
      </c>
      <c r="M10" s="271">
        <v>33</v>
      </c>
      <c r="N10" s="271">
        <v>40</v>
      </c>
      <c r="O10" s="241"/>
      <c r="P10" s="221"/>
      <c r="Q10" s="221"/>
      <c r="R10" s="221"/>
      <c r="S10" s="221"/>
      <c r="T10" s="221"/>
    </row>
    <row r="11" spans="1:20" s="220" customFormat="1" ht="19.5" customHeight="1">
      <c r="A11" s="239"/>
      <c r="B11" s="530" t="s">
        <v>855</v>
      </c>
      <c r="C11" s="530"/>
      <c r="D11" s="530"/>
      <c r="E11" s="530"/>
      <c r="F11" s="530"/>
      <c r="G11" s="530"/>
      <c r="H11" s="530"/>
      <c r="I11" s="530"/>
      <c r="J11" s="271">
        <v>5</v>
      </c>
      <c r="K11" s="271">
        <v>13</v>
      </c>
      <c r="L11" s="271">
        <v>21</v>
      </c>
      <c r="M11" s="271">
        <v>29</v>
      </c>
      <c r="N11" s="271">
        <v>37</v>
      </c>
      <c r="O11" s="241"/>
      <c r="P11" s="221"/>
      <c r="Q11" s="221"/>
      <c r="R11" s="221"/>
      <c r="S11" s="221"/>
      <c r="T11" s="221"/>
    </row>
    <row r="12" spans="1:20" s="220" customFormat="1" ht="19.5" customHeight="1">
      <c r="A12" s="239"/>
      <c r="B12" s="530" t="s">
        <v>837</v>
      </c>
      <c r="C12" s="530"/>
      <c r="D12" s="530"/>
      <c r="E12" s="530"/>
      <c r="F12" s="530"/>
      <c r="G12" s="530"/>
      <c r="H12" s="530"/>
      <c r="I12" s="530"/>
      <c r="J12" s="271">
        <v>8</v>
      </c>
      <c r="K12" s="271">
        <v>8</v>
      </c>
      <c r="L12" s="271">
        <v>8</v>
      </c>
      <c r="M12" s="271">
        <v>8</v>
      </c>
      <c r="N12" s="271">
        <v>7</v>
      </c>
      <c r="O12" s="241"/>
      <c r="P12" s="221"/>
      <c r="Q12" s="221"/>
      <c r="R12" s="221"/>
      <c r="S12" s="221"/>
      <c r="T12" s="221"/>
    </row>
    <row r="13" spans="1:20" s="220" customFormat="1" ht="19.5" customHeight="1">
      <c r="A13" s="274">
        <v>1</v>
      </c>
      <c r="B13" s="530" t="s">
        <v>856</v>
      </c>
      <c r="C13" s="530"/>
      <c r="D13" s="530"/>
      <c r="E13" s="530"/>
      <c r="F13" s="530"/>
      <c r="G13" s="530"/>
      <c r="H13" s="530"/>
      <c r="I13" s="530"/>
      <c r="J13" s="275"/>
      <c r="K13" s="275"/>
      <c r="L13" s="275"/>
      <c r="M13" s="275"/>
      <c r="N13" s="275"/>
      <c r="O13" s="241"/>
      <c r="P13" s="221"/>
      <c r="Q13" s="221"/>
      <c r="R13" s="221"/>
      <c r="S13" s="221"/>
      <c r="T13" s="221"/>
    </row>
    <row r="14" spans="1:20" s="220" customFormat="1" ht="19.5" customHeight="1">
      <c r="A14" s="274">
        <v>2</v>
      </c>
      <c r="B14" s="530" t="s">
        <v>857</v>
      </c>
      <c r="C14" s="530"/>
      <c r="D14" s="530"/>
      <c r="E14" s="530"/>
      <c r="F14" s="530"/>
      <c r="G14" s="530"/>
      <c r="H14" s="530"/>
      <c r="I14" s="530"/>
      <c r="J14" s="275"/>
      <c r="K14" s="275"/>
      <c r="L14" s="275"/>
      <c r="M14" s="275"/>
      <c r="N14" s="275"/>
      <c r="O14" s="241"/>
      <c r="P14" s="221"/>
      <c r="Q14" s="221"/>
      <c r="R14" s="221"/>
      <c r="S14" s="221"/>
      <c r="T14" s="221"/>
    </row>
    <row r="15" spans="1:20" s="220" customFormat="1" ht="19.5" customHeight="1">
      <c r="A15" s="274"/>
      <c r="B15" s="539"/>
      <c r="C15" s="539"/>
      <c r="D15" s="539"/>
      <c r="E15" s="539"/>
      <c r="F15" s="539"/>
      <c r="G15" s="539"/>
      <c r="H15" s="539"/>
      <c r="I15" s="539"/>
      <c r="J15" s="277" t="s">
        <v>840</v>
      </c>
      <c r="K15" s="277" t="s">
        <v>841</v>
      </c>
      <c r="L15" s="277" t="s">
        <v>842</v>
      </c>
      <c r="M15" s="277" t="s">
        <v>843</v>
      </c>
      <c r="N15" s="277" t="s">
        <v>844</v>
      </c>
      <c r="O15" s="241"/>
      <c r="P15" s="221"/>
      <c r="Q15" s="221"/>
      <c r="R15" s="221"/>
      <c r="S15" s="221"/>
      <c r="T15" s="221"/>
    </row>
    <row r="16" spans="1:20" s="220" customFormat="1" ht="19.5" customHeight="1">
      <c r="A16" s="274">
        <v>3</v>
      </c>
      <c r="B16" s="530" t="s">
        <v>858</v>
      </c>
      <c r="C16" s="530"/>
      <c r="D16" s="530"/>
      <c r="E16" s="530"/>
      <c r="F16" s="530"/>
      <c r="G16" s="530"/>
      <c r="H16" s="530"/>
      <c r="I16" s="530"/>
      <c r="J16" s="278">
        <f>J13-J14</f>
        <v>0</v>
      </c>
      <c r="K16" s="278">
        <f>K13-K14</f>
        <v>0</v>
      </c>
      <c r="L16" s="278">
        <f>L13-L14</f>
        <v>0</v>
      </c>
      <c r="M16" s="278">
        <f>M13-M14</f>
        <v>0</v>
      </c>
      <c r="N16" s="278">
        <f>N13-N14</f>
        <v>0</v>
      </c>
      <c r="O16" s="241"/>
      <c r="P16" s="221"/>
      <c r="Q16" s="221"/>
      <c r="R16" s="221"/>
      <c r="S16" s="221"/>
      <c r="T16" s="221"/>
    </row>
    <row r="17" spans="1:21" s="220" customFormat="1" ht="19.5" customHeight="1">
      <c r="A17" s="239"/>
      <c r="B17" s="530" t="s">
        <v>859</v>
      </c>
      <c r="C17" s="530"/>
      <c r="D17" s="530"/>
      <c r="E17" s="530"/>
      <c r="F17" s="530"/>
      <c r="G17" s="530"/>
      <c r="H17" s="530"/>
      <c r="I17" s="530"/>
      <c r="J17" s="279">
        <f>J16*J12*(VLOOKUP(J11,Tables!$A$322:$B$362,2,FALSE))</f>
        <v>0</v>
      </c>
      <c r="K17" s="279">
        <f>K16*K12*(VLOOKUP(K11,Tables!$A$322:$B$362,2,FALSE))</f>
        <v>0</v>
      </c>
      <c r="L17" s="279">
        <f>L16*L12*(VLOOKUP(L11,Tables!$A$322:$B$362,2,FALSE))</f>
        <v>0</v>
      </c>
      <c r="M17" s="279">
        <f>M16*M12*(VLOOKUP(M11,Tables!$A$322:$B$362,2,FALSE))</f>
        <v>0</v>
      </c>
      <c r="N17" s="279">
        <f>N16*N12*(VLOOKUP(N11,Tables!$A$322:$B$362,2,FALSE))</f>
        <v>0</v>
      </c>
      <c r="O17" s="241"/>
      <c r="P17" s="221"/>
      <c r="Q17" s="221"/>
      <c r="R17" s="221"/>
      <c r="S17" s="221"/>
      <c r="T17" s="221"/>
    </row>
    <row r="18" spans="1:21" s="220" customFormat="1" ht="19.5" customHeight="1">
      <c r="A18" s="239"/>
      <c r="B18" s="268"/>
      <c r="C18" s="268"/>
      <c r="D18" s="268"/>
      <c r="E18" s="268"/>
      <c r="F18" s="268"/>
      <c r="G18" s="268"/>
      <c r="H18" s="268"/>
      <c r="I18" s="268"/>
      <c r="J18" s="268"/>
      <c r="K18" s="268"/>
      <c r="L18" s="268"/>
      <c r="M18" s="268"/>
      <c r="N18" s="268"/>
      <c r="O18" s="241"/>
      <c r="P18" s="221"/>
      <c r="Q18" s="221"/>
      <c r="R18" s="221"/>
      <c r="S18" s="221"/>
      <c r="T18" s="221"/>
    </row>
    <row r="19" spans="1:21" s="220" customFormat="1" ht="19.5" customHeight="1">
      <c r="A19" s="274">
        <v>4</v>
      </c>
      <c r="B19" s="527" t="s">
        <v>860</v>
      </c>
      <c r="C19" s="527"/>
      <c r="D19" s="527"/>
      <c r="E19" s="527"/>
      <c r="F19" s="527"/>
      <c r="G19" s="241"/>
      <c r="H19" s="241"/>
      <c r="I19" s="241"/>
      <c r="J19" s="241"/>
      <c r="K19" s="241"/>
      <c r="L19" s="241"/>
      <c r="M19" s="241"/>
      <c r="N19" s="241"/>
      <c r="O19" s="241"/>
      <c r="P19" s="221"/>
      <c r="Q19" s="233"/>
      <c r="R19" s="221"/>
      <c r="S19" s="221"/>
      <c r="T19" s="221"/>
    </row>
    <row r="20" spans="1:21" s="220" customFormat="1" ht="19.5" customHeight="1">
      <c r="A20" s="241"/>
      <c r="B20" s="528" t="s">
        <v>861</v>
      </c>
      <c r="C20" s="528"/>
      <c r="D20" s="528"/>
      <c r="E20" s="528"/>
      <c r="F20" s="528"/>
      <c r="G20" s="528"/>
      <c r="H20" s="528"/>
      <c r="I20" s="528"/>
      <c r="J20" s="528"/>
      <c r="K20" s="528"/>
      <c r="L20" s="281" t="s">
        <v>816</v>
      </c>
      <c r="M20" s="529">
        <f>SUM(J17:N17)*1.04</f>
        <v>0</v>
      </c>
      <c r="N20" s="529"/>
      <c r="O20" s="274" t="s">
        <v>697</v>
      </c>
      <c r="P20" s="221"/>
      <c r="Q20" s="538" t="s">
        <v>862</v>
      </c>
      <c r="R20" s="538"/>
      <c r="S20" s="538"/>
      <c r="T20" s="538"/>
      <c r="U20" s="538"/>
    </row>
    <row r="21" spans="1:21" s="220" customFormat="1" ht="19.5" customHeight="1">
      <c r="A21" s="241"/>
      <c r="B21" s="268"/>
      <c r="C21" s="241"/>
      <c r="D21" s="241"/>
      <c r="E21" s="241"/>
      <c r="F21" s="241"/>
      <c r="G21" s="241"/>
      <c r="H21" s="241"/>
      <c r="I21" s="241"/>
      <c r="J21" s="241"/>
      <c r="K21" s="241"/>
      <c r="L21" s="241"/>
      <c r="M21" s="241"/>
      <c r="N21" s="241"/>
      <c r="O21" s="241"/>
      <c r="P21" s="221"/>
      <c r="Q21" s="221"/>
      <c r="R21" s="221"/>
      <c r="S21" s="221"/>
      <c r="T21" s="221"/>
    </row>
    <row r="22" spans="1:21" s="220" customFormat="1" ht="12" customHeight="1">
      <c r="A22" s="221"/>
      <c r="B22" s="221"/>
      <c r="C22" s="221"/>
      <c r="D22" s="221"/>
      <c r="E22" s="221"/>
      <c r="F22" s="221"/>
      <c r="G22" s="221"/>
      <c r="H22" s="221"/>
      <c r="I22" s="221"/>
      <c r="J22" s="221"/>
      <c r="K22" s="221"/>
      <c r="L22" s="221"/>
      <c r="M22" s="221"/>
      <c r="N22" s="221"/>
      <c r="O22" s="221"/>
      <c r="P22" s="221"/>
      <c r="Q22" s="221"/>
      <c r="R22" s="221"/>
      <c r="S22" s="221"/>
      <c r="T22" s="221"/>
    </row>
    <row r="23" spans="1:21" s="220" customFormat="1" ht="12" customHeight="1">
      <c r="A23" s="221"/>
      <c r="B23" s="221"/>
      <c r="C23" s="221"/>
      <c r="D23" s="221"/>
      <c r="E23" s="221"/>
      <c r="F23" s="221"/>
      <c r="G23" s="221"/>
      <c r="H23" s="221"/>
      <c r="I23" s="221"/>
      <c r="J23" s="221"/>
      <c r="K23" s="221"/>
      <c r="L23" s="221"/>
      <c r="M23" s="221"/>
      <c r="N23" s="221"/>
      <c r="O23" s="221"/>
      <c r="P23" s="221"/>
      <c r="Q23" s="221"/>
      <c r="R23" s="221"/>
      <c r="S23" s="221"/>
      <c r="T23" s="221"/>
    </row>
    <row r="24" spans="1:21" ht="12" customHeight="1">
      <c r="A24" s="221"/>
      <c r="B24" s="221"/>
      <c r="C24" s="221"/>
      <c r="D24" s="221"/>
      <c r="E24" s="221"/>
      <c r="F24" s="221"/>
      <c r="G24" s="221"/>
      <c r="H24" s="221"/>
      <c r="I24" s="221"/>
      <c r="J24" s="221"/>
      <c r="K24" s="221"/>
      <c r="L24" s="221"/>
      <c r="M24" s="221"/>
      <c r="N24" s="221"/>
      <c r="O24" s="221"/>
      <c r="P24" s="221"/>
      <c r="Q24" s="221"/>
      <c r="R24" s="221"/>
      <c r="S24" s="221"/>
      <c r="T24" s="221"/>
    </row>
    <row r="25" spans="1:21" ht="12" hidden="1" customHeight="1">
      <c r="A25" s="221"/>
      <c r="B25" s="221"/>
      <c r="C25" s="221" t="s">
        <v>849</v>
      </c>
      <c r="D25" s="221"/>
      <c r="E25" s="221"/>
      <c r="F25" s="221"/>
      <c r="G25" s="221">
        <f>(J16*J12)+(K16*K12)+(L16*L12)+(M16*M12)+(N16*N12)</f>
        <v>0</v>
      </c>
      <c r="H25" s="221"/>
      <c r="I25" s="221"/>
      <c r="J25" s="221"/>
      <c r="K25" s="221"/>
      <c r="L25" s="221"/>
      <c r="M25" s="221"/>
      <c r="N25" s="221"/>
      <c r="O25" s="221"/>
      <c r="P25" s="221"/>
      <c r="Q25" s="221"/>
      <c r="R25" s="221"/>
      <c r="S25" s="221"/>
      <c r="T25" s="221"/>
    </row>
    <row r="26" spans="1:21" ht="12" customHeight="1">
      <c r="A26" s="221"/>
      <c r="B26" s="221"/>
      <c r="C26" s="221"/>
      <c r="D26" s="221"/>
      <c r="E26" s="221"/>
      <c r="F26" s="221"/>
      <c r="G26" s="221"/>
      <c r="H26" s="221"/>
      <c r="I26" s="221"/>
      <c r="J26" s="221"/>
      <c r="K26" s="221"/>
      <c r="L26" s="221"/>
      <c r="M26" s="221"/>
      <c r="N26" s="221"/>
      <c r="O26" s="221"/>
      <c r="P26" s="221"/>
      <c r="Q26" s="221"/>
      <c r="R26" s="221"/>
      <c r="S26" s="221"/>
      <c r="T26" s="221"/>
    </row>
    <row r="27" spans="1:21" ht="12" customHeight="1">
      <c r="A27" s="221"/>
      <c r="B27" s="221"/>
      <c r="C27" s="221"/>
      <c r="D27" s="221"/>
      <c r="E27" s="221"/>
      <c r="F27" s="221"/>
      <c r="G27" s="221"/>
      <c r="H27" s="221"/>
      <c r="I27" s="221"/>
      <c r="J27" s="221"/>
      <c r="K27" s="221"/>
      <c r="L27" s="221"/>
      <c r="M27" s="221"/>
      <c r="N27" s="221"/>
      <c r="O27" s="221"/>
      <c r="P27" s="221"/>
      <c r="Q27" s="221"/>
      <c r="R27" s="221"/>
      <c r="S27" s="221"/>
      <c r="T27" s="221"/>
    </row>
    <row r="28" spans="1:21" ht="12" customHeight="1">
      <c r="A28" s="221"/>
      <c r="B28" s="221"/>
      <c r="C28" s="221"/>
      <c r="D28" s="221"/>
      <c r="E28" s="221"/>
      <c r="F28" s="221"/>
      <c r="G28" s="221"/>
      <c r="H28" s="221"/>
      <c r="I28" s="221"/>
      <c r="J28" s="221"/>
      <c r="K28" s="221"/>
      <c r="L28" s="221"/>
      <c r="M28" s="221"/>
      <c r="N28" s="221"/>
      <c r="O28" s="221"/>
      <c r="P28" s="221"/>
      <c r="Q28" s="221"/>
      <c r="R28" s="221"/>
      <c r="S28" s="221"/>
      <c r="T28" s="221"/>
    </row>
    <row r="29" spans="1:21" ht="12" customHeight="1">
      <c r="A29" s="221"/>
      <c r="B29" s="221"/>
      <c r="C29" s="221"/>
      <c r="D29" s="221"/>
      <c r="E29" s="221"/>
      <c r="F29" s="221"/>
      <c r="G29" s="221"/>
      <c r="H29" s="221"/>
      <c r="I29" s="221"/>
      <c r="J29" s="221"/>
      <c r="K29" s="221"/>
      <c r="L29" s="221"/>
      <c r="M29" s="221"/>
      <c r="N29" s="221"/>
      <c r="O29" s="221"/>
      <c r="P29" s="221"/>
      <c r="Q29" s="221"/>
      <c r="R29" s="221"/>
      <c r="S29" s="221"/>
      <c r="T29" s="221"/>
    </row>
    <row r="30" spans="1:21" ht="12" customHeight="1">
      <c r="A30" s="221"/>
      <c r="B30" s="221"/>
      <c r="C30" s="221"/>
      <c r="D30" s="221"/>
      <c r="E30" s="221"/>
      <c r="F30" s="221"/>
      <c r="G30" s="221"/>
      <c r="H30" s="221"/>
      <c r="I30" s="221"/>
      <c r="J30" s="221"/>
      <c r="K30" s="221"/>
      <c r="L30" s="221"/>
      <c r="M30" s="221"/>
      <c r="N30" s="221"/>
      <c r="O30" s="221"/>
      <c r="P30" s="221"/>
      <c r="Q30" s="221"/>
      <c r="R30" s="221"/>
      <c r="S30" s="221"/>
      <c r="T30" s="221"/>
    </row>
    <row r="31" spans="1:21" ht="12" customHeight="1">
      <c r="A31" s="221"/>
      <c r="B31" s="221"/>
      <c r="C31" s="221"/>
      <c r="D31" s="221"/>
      <c r="E31" s="221"/>
      <c r="F31" s="221"/>
      <c r="G31" s="221"/>
      <c r="H31" s="221"/>
      <c r="I31" s="221"/>
      <c r="J31" s="221"/>
      <c r="K31" s="221"/>
      <c r="L31" s="221"/>
      <c r="M31" s="221"/>
      <c r="N31" s="221"/>
      <c r="O31" s="221"/>
      <c r="P31" s="221"/>
      <c r="Q31" s="221"/>
      <c r="R31" s="221"/>
      <c r="S31" s="221"/>
      <c r="T31" s="221"/>
    </row>
    <row r="32" spans="1:21" ht="12" customHeight="1">
      <c r="A32" s="221"/>
      <c r="B32" s="221"/>
      <c r="C32" s="221"/>
      <c r="D32" s="221"/>
      <c r="E32" s="221"/>
      <c r="F32" s="221"/>
      <c r="G32" s="221"/>
      <c r="H32" s="221"/>
      <c r="I32" s="221"/>
      <c r="J32" s="221"/>
      <c r="K32" s="221"/>
      <c r="L32" s="221"/>
      <c r="M32" s="221"/>
      <c r="N32" s="221"/>
      <c r="O32" s="221"/>
      <c r="P32" s="221"/>
      <c r="Q32" s="221"/>
      <c r="R32" s="221"/>
      <c r="S32" s="221"/>
      <c r="T32" s="221"/>
    </row>
    <row r="33" spans="1:20" ht="12" customHeight="1">
      <c r="A33" s="221"/>
      <c r="B33" s="221"/>
      <c r="C33" s="221"/>
      <c r="D33" s="221"/>
      <c r="E33" s="221"/>
      <c r="F33" s="221"/>
      <c r="G33" s="221"/>
      <c r="H33" s="221"/>
      <c r="I33" s="221"/>
      <c r="J33" s="221"/>
      <c r="K33" s="221"/>
      <c r="L33" s="221"/>
      <c r="M33" s="221"/>
      <c r="N33" s="221"/>
      <c r="O33" s="221"/>
      <c r="P33" s="221"/>
      <c r="Q33" s="221"/>
      <c r="R33" s="221"/>
      <c r="S33" s="221"/>
      <c r="T33" s="221"/>
    </row>
    <row r="34" spans="1:20" ht="12" customHeight="1">
      <c r="A34" s="221"/>
      <c r="B34" s="221"/>
      <c r="C34" s="221"/>
      <c r="D34" s="221"/>
      <c r="E34" s="221"/>
      <c r="F34" s="221"/>
      <c r="G34" s="221"/>
      <c r="H34" s="221"/>
      <c r="I34" s="221"/>
      <c r="J34" s="221"/>
      <c r="K34" s="221"/>
      <c r="L34" s="221"/>
      <c r="M34" s="221"/>
      <c r="N34" s="221"/>
      <c r="O34" s="221"/>
      <c r="P34" s="221"/>
      <c r="Q34" s="221"/>
      <c r="R34" s="221"/>
      <c r="S34" s="221"/>
      <c r="T34" s="221"/>
    </row>
    <row r="35" spans="1:20" ht="12" customHeight="1">
      <c r="A35" s="221"/>
      <c r="B35" s="221"/>
      <c r="C35" s="221"/>
      <c r="D35" s="221"/>
      <c r="E35" s="221"/>
      <c r="F35" s="221"/>
      <c r="G35" s="221"/>
      <c r="H35" s="221"/>
      <c r="I35" s="221"/>
      <c r="J35" s="221"/>
      <c r="K35" s="221"/>
      <c r="L35" s="221"/>
      <c r="M35" s="221"/>
      <c r="N35" s="221"/>
      <c r="O35" s="221"/>
      <c r="P35" s="221"/>
      <c r="Q35" s="221"/>
      <c r="R35" s="221"/>
      <c r="S35" s="221"/>
      <c r="T35" s="221"/>
    </row>
    <row r="36" spans="1:20" ht="12" customHeight="1">
      <c r="A36" s="221"/>
      <c r="B36" s="221"/>
      <c r="C36" s="221"/>
      <c r="D36" s="221"/>
      <c r="E36" s="221"/>
      <c r="F36" s="221"/>
      <c r="G36" s="221"/>
      <c r="H36" s="221"/>
      <c r="I36" s="221"/>
      <c r="J36" s="221"/>
      <c r="K36" s="221"/>
      <c r="L36" s="221"/>
      <c r="M36" s="221"/>
      <c r="N36" s="221"/>
      <c r="O36" s="221"/>
      <c r="P36" s="221"/>
      <c r="Q36" s="221"/>
      <c r="R36" s="221"/>
      <c r="S36" s="221"/>
      <c r="T36" s="221"/>
    </row>
    <row r="37" spans="1:20" ht="12" customHeight="1">
      <c r="A37" s="221"/>
      <c r="B37" s="221"/>
      <c r="C37" s="221"/>
      <c r="D37" s="221"/>
      <c r="E37" s="221"/>
      <c r="F37" s="221"/>
      <c r="G37" s="221"/>
      <c r="H37" s="221"/>
      <c r="I37" s="221"/>
      <c r="J37" s="221"/>
      <c r="K37" s="221"/>
      <c r="L37" s="221"/>
      <c r="M37" s="221"/>
      <c r="N37" s="221"/>
      <c r="O37" s="221"/>
      <c r="P37" s="221"/>
      <c r="Q37" s="221"/>
      <c r="R37" s="221"/>
      <c r="S37" s="221"/>
      <c r="T37" s="221"/>
    </row>
    <row r="38" spans="1:20" ht="12" customHeight="1">
      <c r="A38" s="221"/>
      <c r="B38" s="221"/>
      <c r="C38" s="221"/>
      <c r="D38" s="221"/>
      <c r="E38" s="221"/>
      <c r="F38" s="221"/>
      <c r="G38" s="221"/>
      <c r="H38" s="221"/>
      <c r="I38" s="221"/>
      <c r="J38" s="221"/>
      <c r="K38" s="221"/>
      <c r="L38" s="221"/>
      <c r="M38" s="221"/>
      <c r="N38" s="221"/>
      <c r="O38" s="221"/>
      <c r="P38" s="221"/>
      <c r="Q38" s="221"/>
      <c r="R38" s="221"/>
      <c r="S38" s="221"/>
      <c r="T38" s="221"/>
    </row>
    <row r="39" spans="1:20" ht="12" customHeight="1">
      <c r="A39" s="221"/>
      <c r="B39" s="221"/>
      <c r="C39" s="221"/>
      <c r="D39" s="221"/>
      <c r="E39" s="221"/>
      <c r="F39" s="221"/>
      <c r="G39" s="221"/>
      <c r="H39" s="221"/>
      <c r="I39" s="221"/>
      <c r="J39" s="221"/>
      <c r="K39" s="221"/>
      <c r="L39" s="221"/>
      <c r="M39" s="221"/>
      <c r="N39" s="221"/>
      <c r="O39" s="221"/>
      <c r="P39" s="221"/>
      <c r="Q39" s="221"/>
      <c r="R39" s="221"/>
      <c r="S39" s="221"/>
      <c r="T39" s="221"/>
    </row>
    <row r="40" spans="1:20" ht="12" customHeight="1">
      <c r="A40" s="221"/>
      <c r="B40" s="221"/>
      <c r="C40" s="221"/>
      <c r="D40" s="221"/>
      <c r="E40" s="221"/>
      <c r="F40" s="221"/>
      <c r="G40" s="221"/>
      <c r="H40" s="221"/>
      <c r="I40" s="221"/>
      <c r="J40" s="221"/>
      <c r="K40" s="221"/>
      <c r="L40" s="221"/>
      <c r="M40" s="221"/>
      <c r="N40" s="221"/>
      <c r="O40" s="221"/>
      <c r="P40" s="221"/>
      <c r="Q40" s="221"/>
      <c r="R40" s="221"/>
      <c r="S40" s="221"/>
      <c r="T40" s="221"/>
    </row>
    <row r="41" spans="1:20">
      <c r="A41" s="221"/>
      <c r="B41" s="221"/>
      <c r="C41" s="221"/>
      <c r="D41" s="221"/>
      <c r="E41" s="221"/>
      <c r="F41" s="221"/>
      <c r="G41" s="221"/>
      <c r="H41" s="221"/>
      <c r="I41" s="221"/>
      <c r="J41" s="221"/>
      <c r="K41" s="221"/>
      <c r="L41" s="221"/>
      <c r="M41" s="221"/>
      <c r="N41" s="221"/>
      <c r="O41" s="221"/>
      <c r="P41" s="221"/>
      <c r="Q41" s="221"/>
      <c r="R41" s="221"/>
      <c r="S41" s="221"/>
      <c r="T41" s="221"/>
    </row>
    <row r="42" spans="1:20">
      <c r="A42" s="221"/>
      <c r="B42" s="221"/>
      <c r="C42" s="221"/>
      <c r="D42" s="221"/>
      <c r="E42" s="221"/>
      <c r="F42" s="221"/>
      <c r="G42" s="221"/>
      <c r="H42" s="221"/>
      <c r="I42" s="221"/>
      <c r="J42" s="221"/>
      <c r="K42" s="221"/>
      <c r="L42" s="221"/>
      <c r="M42" s="221"/>
      <c r="N42" s="221"/>
      <c r="O42" s="221"/>
      <c r="P42" s="221"/>
      <c r="Q42" s="221"/>
      <c r="R42" s="221"/>
      <c r="S42" s="221"/>
      <c r="T42" s="221"/>
    </row>
    <row r="43" spans="1:20">
      <c r="A43" s="221"/>
      <c r="B43" s="221"/>
      <c r="C43" s="221"/>
      <c r="D43" s="221"/>
      <c r="E43" s="221"/>
      <c r="F43" s="221"/>
      <c r="G43" s="221"/>
      <c r="H43" s="221"/>
      <c r="I43" s="221"/>
      <c r="J43" s="221"/>
      <c r="K43" s="221"/>
      <c r="L43" s="221"/>
      <c r="M43" s="221"/>
      <c r="N43" s="221"/>
      <c r="O43" s="221"/>
      <c r="P43" s="221"/>
      <c r="Q43" s="221"/>
      <c r="R43" s="221"/>
      <c r="S43" s="221"/>
      <c r="T43" s="221"/>
    </row>
    <row r="44" spans="1:20">
      <c r="A44" s="221"/>
      <c r="B44" s="221"/>
      <c r="C44" s="221"/>
      <c r="D44" s="221"/>
      <c r="E44" s="221"/>
      <c r="F44" s="221"/>
      <c r="G44" s="221"/>
      <c r="H44" s="221"/>
      <c r="I44" s="221"/>
      <c r="J44" s="221"/>
      <c r="K44" s="221"/>
      <c r="L44" s="221"/>
      <c r="M44" s="221"/>
      <c r="N44" s="221"/>
      <c r="O44" s="221"/>
      <c r="P44" s="221"/>
      <c r="Q44" s="221"/>
      <c r="R44" s="221"/>
      <c r="S44" s="221"/>
      <c r="T44" s="221"/>
    </row>
    <row r="45" spans="1:20">
      <c r="A45" s="221"/>
      <c r="B45" s="221"/>
      <c r="C45" s="221"/>
      <c r="D45" s="221"/>
      <c r="E45" s="221"/>
      <c r="F45" s="221"/>
      <c r="G45" s="221"/>
      <c r="H45" s="221"/>
      <c r="I45" s="221"/>
      <c r="J45" s="221"/>
      <c r="K45" s="221"/>
      <c r="L45" s="221"/>
      <c r="M45" s="221"/>
      <c r="N45" s="221"/>
      <c r="O45" s="221"/>
      <c r="P45" s="221"/>
      <c r="Q45" s="221"/>
      <c r="R45" s="221"/>
      <c r="S45" s="221"/>
      <c r="T45" s="221"/>
    </row>
    <row r="46" spans="1:20">
      <c r="A46" s="221"/>
      <c r="B46" s="221"/>
      <c r="C46" s="221"/>
      <c r="D46" s="221"/>
      <c r="E46" s="221"/>
      <c r="F46" s="221"/>
      <c r="G46" s="221"/>
      <c r="H46" s="221"/>
      <c r="I46" s="221"/>
      <c r="J46" s="221"/>
      <c r="K46" s="221"/>
      <c r="L46" s="221"/>
      <c r="M46" s="221"/>
      <c r="N46" s="221"/>
      <c r="O46" s="221"/>
      <c r="P46" s="221"/>
      <c r="Q46" s="221"/>
      <c r="R46" s="221"/>
      <c r="S46" s="221"/>
      <c r="T46" s="221"/>
    </row>
    <row r="47" spans="1:20">
      <c r="A47" s="221"/>
      <c r="B47" s="221"/>
      <c r="C47" s="221"/>
      <c r="D47" s="221"/>
      <c r="E47" s="221"/>
      <c r="F47" s="221"/>
      <c r="G47" s="221"/>
      <c r="H47" s="221"/>
      <c r="I47" s="221"/>
      <c r="J47" s="221"/>
      <c r="K47" s="221"/>
      <c r="L47" s="221"/>
      <c r="M47" s="221"/>
      <c r="N47" s="221"/>
      <c r="O47" s="221"/>
      <c r="P47" s="221"/>
      <c r="Q47" s="221"/>
      <c r="R47" s="221"/>
      <c r="S47" s="221"/>
      <c r="T47" s="221"/>
    </row>
    <row r="48" spans="1:20">
      <c r="A48" s="221"/>
      <c r="B48" s="221"/>
      <c r="C48" s="221"/>
      <c r="D48" s="221"/>
      <c r="E48" s="221"/>
      <c r="F48" s="221"/>
      <c r="G48" s="221"/>
      <c r="H48" s="221"/>
      <c r="I48" s="221"/>
      <c r="J48" s="221"/>
      <c r="K48" s="221"/>
      <c r="L48" s="221"/>
      <c r="M48" s="221"/>
      <c r="N48" s="221"/>
      <c r="O48" s="221"/>
      <c r="P48" s="221"/>
      <c r="Q48" s="221"/>
      <c r="R48" s="221"/>
      <c r="S48" s="221"/>
      <c r="T48" s="221"/>
    </row>
    <row r="49" spans="1:20">
      <c r="A49" s="221"/>
      <c r="B49" s="221"/>
      <c r="C49" s="221"/>
      <c r="D49" s="221"/>
      <c r="E49" s="221"/>
      <c r="F49" s="221"/>
      <c r="G49" s="221"/>
      <c r="H49" s="221"/>
      <c r="I49" s="221"/>
      <c r="J49" s="221"/>
      <c r="K49" s="221"/>
      <c r="L49" s="221"/>
      <c r="M49" s="221"/>
      <c r="N49" s="221"/>
      <c r="O49" s="221"/>
      <c r="P49" s="221"/>
      <c r="Q49" s="221"/>
      <c r="R49" s="221"/>
      <c r="S49" s="221"/>
      <c r="T49" s="221"/>
    </row>
    <row r="50" spans="1:20">
      <c r="A50" s="221"/>
      <c r="B50" s="221"/>
      <c r="C50" s="221"/>
      <c r="D50" s="221"/>
      <c r="E50" s="221"/>
      <c r="F50" s="221"/>
      <c r="G50" s="221"/>
      <c r="H50" s="221"/>
      <c r="I50" s="221"/>
      <c r="J50" s="221"/>
      <c r="K50" s="221"/>
      <c r="L50" s="221"/>
      <c r="M50" s="221"/>
      <c r="N50" s="221"/>
      <c r="O50" s="221"/>
      <c r="P50" s="221"/>
      <c r="Q50" s="221"/>
      <c r="R50" s="221"/>
      <c r="S50" s="221"/>
      <c r="T50" s="221"/>
    </row>
    <row r="51" spans="1:20">
      <c r="A51" s="221"/>
      <c r="B51" s="221"/>
      <c r="C51" s="221"/>
      <c r="D51" s="221"/>
      <c r="E51" s="221"/>
      <c r="F51" s="221"/>
      <c r="G51" s="221"/>
      <c r="H51" s="221"/>
      <c r="I51" s="221"/>
      <c r="J51" s="221"/>
      <c r="K51" s="221"/>
      <c r="L51" s="221"/>
      <c r="M51" s="221"/>
      <c r="N51" s="221"/>
      <c r="O51" s="221"/>
      <c r="P51" s="221"/>
      <c r="Q51" s="221"/>
      <c r="R51" s="221"/>
      <c r="S51" s="221"/>
      <c r="T51" s="221"/>
    </row>
    <row r="52" spans="1:20">
      <c r="A52" s="221"/>
      <c r="B52" s="221"/>
      <c r="C52" s="221"/>
      <c r="D52" s="221"/>
      <c r="E52" s="221"/>
      <c r="F52" s="221"/>
      <c r="G52" s="221"/>
      <c r="H52" s="221"/>
      <c r="I52" s="221"/>
      <c r="J52" s="221"/>
      <c r="K52" s="221"/>
      <c r="L52" s="221"/>
      <c r="M52" s="221"/>
      <c r="N52" s="221"/>
      <c r="O52" s="221"/>
      <c r="P52" s="221"/>
      <c r="Q52" s="221"/>
      <c r="R52" s="221"/>
      <c r="S52" s="221"/>
      <c r="T52" s="221"/>
    </row>
    <row r="53" spans="1:20">
      <c r="A53" s="221"/>
      <c r="B53" s="221"/>
      <c r="C53" s="221"/>
      <c r="D53" s="221"/>
      <c r="E53" s="221"/>
      <c r="F53" s="221"/>
      <c r="G53" s="221"/>
      <c r="H53" s="221"/>
      <c r="I53" s="221"/>
      <c r="J53" s="221"/>
      <c r="K53" s="221"/>
      <c r="L53" s="221"/>
      <c r="M53" s="221"/>
      <c r="N53" s="221"/>
      <c r="O53" s="221"/>
      <c r="P53" s="221"/>
      <c r="Q53" s="221"/>
      <c r="R53" s="221"/>
      <c r="S53" s="221"/>
      <c r="T53" s="221"/>
    </row>
    <row r="54" spans="1:20">
      <c r="A54" s="221"/>
      <c r="B54" s="221"/>
      <c r="C54" s="221"/>
      <c r="D54" s="221"/>
      <c r="E54" s="221"/>
      <c r="F54" s="221"/>
      <c r="G54" s="221"/>
      <c r="H54" s="221"/>
      <c r="I54" s="221"/>
      <c r="J54" s="221"/>
      <c r="K54" s="221"/>
      <c r="L54" s="221"/>
      <c r="M54" s="221"/>
      <c r="N54" s="221"/>
      <c r="O54" s="221"/>
      <c r="P54" s="221"/>
      <c r="Q54" s="221"/>
      <c r="R54" s="221"/>
      <c r="S54" s="221"/>
      <c r="T54" s="221"/>
    </row>
    <row r="55" spans="1:20">
      <c r="A55" s="221"/>
      <c r="B55" s="221"/>
      <c r="C55" s="221"/>
      <c r="D55" s="221"/>
      <c r="E55" s="221"/>
      <c r="F55" s="221"/>
      <c r="G55" s="221"/>
      <c r="H55" s="221"/>
      <c r="I55" s="221"/>
      <c r="J55" s="221"/>
      <c r="K55" s="221"/>
      <c r="L55" s="221"/>
      <c r="M55" s="221"/>
      <c r="N55" s="221"/>
      <c r="O55" s="221"/>
      <c r="P55" s="221"/>
      <c r="Q55" s="221"/>
      <c r="R55" s="221"/>
      <c r="S55" s="221"/>
      <c r="T55" s="221"/>
    </row>
    <row r="56" spans="1:20">
      <c r="A56" s="221"/>
      <c r="B56" s="221"/>
      <c r="C56" s="221"/>
      <c r="D56" s="221"/>
      <c r="E56" s="221"/>
      <c r="F56" s="221"/>
      <c r="G56" s="221"/>
      <c r="H56" s="221"/>
      <c r="I56" s="221"/>
      <c r="J56" s="221"/>
      <c r="K56" s="221"/>
      <c r="L56" s="221"/>
      <c r="M56" s="221"/>
      <c r="N56" s="221"/>
      <c r="O56" s="221"/>
      <c r="P56" s="221"/>
      <c r="Q56" s="221"/>
      <c r="R56" s="221"/>
      <c r="S56" s="221"/>
      <c r="T56" s="221"/>
    </row>
    <row r="57" spans="1:20">
      <c r="A57" s="221"/>
      <c r="B57" s="221"/>
      <c r="C57" s="221"/>
      <c r="D57" s="221"/>
      <c r="E57" s="221"/>
      <c r="F57" s="221"/>
      <c r="G57" s="221"/>
      <c r="H57" s="221"/>
      <c r="I57" s="221"/>
      <c r="J57" s="221"/>
      <c r="K57" s="221"/>
      <c r="L57" s="221"/>
      <c r="M57" s="221"/>
      <c r="N57" s="221"/>
      <c r="O57" s="221"/>
      <c r="P57" s="221"/>
      <c r="Q57" s="221"/>
      <c r="R57" s="221"/>
      <c r="S57" s="221"/>
      <c r="T57" s="221"/>
    </row>
    <row r="58" spans="1:20">
      <c r="A58" s="221"/>
      <c r="B58" s="221"/>
      <c r="C58" s="221"/>
      <c r="D58" s="221"/>
      <c r="E58" s="221"/>
      <c r="F58" s="221"/>
      <c r="G58" s="221"/>
      <c r="H58" s="221"/>
      <c r="I58" s="221"/>
      <c r="J58" s="221"/>
      <c r="K58" s="221"/>
      <c r="L58" s="221"/>
      <c r="M58" s="221"/>
      <c r="N58" s="221"/>
      <c r="O58" s="221"/>
      <c r="P58" s="221"/>
      <c r="Q58" s="221"/>
      <c r="R58" s="221"/>
      <c r="S58" s="221"/>
      <c r="T58" s="221"/>
    </row>
    <row r="59" spans="1:20">
      <c r="A59" s="221"/>
      <c r="B59" s="221"/>
      <c r="C59" s="221"/>
      <c r="D59" s="221"/>
      <c r="E59" s="221"/>
      <c r="F59" s="221"/>
      <c r="G59" s="221"/>
      <c r="H59" s="221"/>
      <c r="I59" s="221"/>
      <c r="J59" s="221"/>
      <c r="K59" s="221"/>
      <c r="L59" s="221"/>
      <c r="M59" s="221"/>
      <c r="N59" s="221"/>
      <c r="O59" s="221"/>
      <c r="P59" s="221"/>
      <c r="Q59" s="221"/>
      <c r="R59" s="221"/>
      <c r="S59" s="221"/>
      <c r="T59" s="221"/>
    </row>
    <row r="60" spans="1:20">
      <c r="A60" s="221"/>
      <c r="B60" s="221"/>
      <c r="C60" s="221"/>
      <c r="D60" s="221"/>
      <c r="E60" s="221"/>
      <c r="F60" s="221"/>
      <c r="G60" s="221"/>
      <c r="H60" s="221"/>
      <c r="I60" s="221"/>
      <c r="J60" s="221"/>
      <c r="K60" s="221"/>
      <c r="L60" s="221"/>
      <c r="M60" s="221"/>
      <c r="N60" s="221"/>
      <c r="O60" s="221"/>
      <c r="P60" s="221"/>
      <c r="Q60" s="221"/>
      <c r="R60" s="221"/>
      <c r="S60" s="221"/>
      <c r="T60" s="221"/>
    </row>
    <row r="61" spans="1:20">
      <c r="A61" s="221"/>
      <c r="B61" s="221"/>
      <c r="C61" s="221"/>
      <c r="D61" s="221"/>
      <c r="E61" s="221"/>
      <c r="F61" s="221"/>
      <c r="G61" s="221"/>
      <c r="H61" s="221"/>
      <c r="I61" s="221"/>
      <c r="J61" s="221"/>
      <c r="K61" s="221"/>
      <c r="L61" s="221"/>
      <c r="M61" s="221"/>
      <c r="N61" s="221"/>
      <c r="O61" s="221"/>
      <c r="P61" s="221"/>
      <c r="Q61" s="221"/>
      <c r="R61" s="221"/>
      <c r="S61" s="221"/>
      <c r="T61" s="221"/>
    </row>
    <row r="62" spans="1:20">
      <c r="A62" s="221"/>
      <c r="B62" s="221"/>
      <c r="C62" s="221"/>
      <c r="D62" s="221"/>
      <c r="E62" s="221"/>
      <c r="F62" s="221"/>
      <c r="G62" s="221"/>
      <c r="H62" s="221"/>
      <c r="I62" s="221"/>
      <c r="J62" s="221"/>
      <c r="K62" s="221"/>
      <c r="L62" s="221"/>
      <c r="M62" s="221"/>
      <c r="N62" s="221"/>
      <c r="O62" s="221"/>
      <c r="P62" s="221"/>
      <c r="Q62" s="221"/>
      <c r="R62" s="221"/>
      <c r="S62" s="221"/>
      <c r="T62" s="221"/>
    </row>
    <row r="63" spans="1:20">
      <c r="A63" s="221"/>
      <c r="B63" s="221"/>
      <c r="C63" s="221"/>
      <c r="D63" s="221"/>
      <c r="E63" s="221"/>
      <c r="F63" s="221"/>
      <c r="G63" s="221"/>
      <c r="H63" s="221"/>
      <c r="I63" s="221"/>
      <c r="J63" s="221"/>
      <c r="K63" s="221"/>
      <c r="L63" s="221"/>
      <c r="M63" s="221"/>
      <c r="N63" s="221"/>
      <c r="O63" s="221"/>
      <c r="P63" s="221"/>
      <c r="Q63" s="221"/>
      <c r="R63" s="221"/>
      <c r="S63" s="221"/>
      <c r="T63" s="221"/>
    </row>
    <row r="64" spans="1:20">
      <c r="A64" s="221"/>
      <c r="B64" s="221"/>
      <c r="C64" s="221"/>
      <c r="D64" s="221"/>
      <c r="E64" s="221"/>
      <c r="F64" s="221"/>
      <c r="G64" s="221"/>
      <c r="H64" s="221"/>
      <c r="I64" s="221"/>
      <c r="J64" s="221"/>
      <c r="K64" s="221"/>
      <c r="L64" s="221"/>
      <c r="M64" s="221"/>
      <c r="N64" s="221"/>
      <c r="O64" s="221"/>
      <c r="P64" s="221"/>
      <c r="Q64" s="221"/>
      <c r="R64" s="221"/>
      <c r="S64" s="221"/>
      <c r="T64" s="221"/>
    </row>
    <row r="65" spans="1:20">
      <c r="A65" s="221"/>
      <c r="B65" s="221"/>
      <c r="C65" s="221"/>
      <c r="D65" s="221"/>
      <c r="E65" s="221"/>
      <c r="F65" s="221"/>
      <c r="G65" s="221"/>
      <c r="H65" s="221"/>
      <c r="I65" s="221"/>
      <c r="J65" s="221"/>
      <c r="K65" s="221"/>
      <c r="L65" s="221"/>
      <c r="M65" s="221"/>
      <c r="N65" s="221"/>
      <c r="O65" s="221"/>
      <c r="P65" s="221"/>
      <c r="Q65" s="221"/>
      <c r="R65" s="221"/>
      <c r="S65" s="221"/>
      <c r="T65" s="221"/>
    </row>
    <row r="66" spans="1:20">
      <c r="A66" s="221"/>
      <c r="B66" s="221"/>
      <c r="C66" s="221"/>
      <c r="D66" s="221"/>
      <c r="E66" s="221"/>
      <c r="F66" s="221"/>
      <c r="G66" s="221"/>
      <c r="H66" s="221"/>
      <c r="I66" s="221"/>
      <c r="J66" s="221"/>
      <c r="K66" s="221"/>
      <c r="L66" s="221"/>
      <c r="M66" s="221"/>
      <c r="N66" s="221"/>
      <c r="O66" s="221"/>
      <c r="P66" s="221"/>
      <c r="Q66" s="221"/>
      <c r="R66" s="221"/>
      <c r="S66" s="221"/>
      <c r="T66" s="221"/>
    </row>
    <row r="67" spans="1:20">
      <c r="A67" s="221"/>
      <c r="B67" s="221"/>
      <c r="C67" s="221"/>
      <c r="D67" s="221"/>
      <c r="E67" s="221"/>
      <c r="F67" s="221"/>
      <c r="G67" s="221"/>
      <c r="H67" s="221"/>
      <c r="I67" s="221"/>
      <c r="J67" s="221"/>
      <c r="K67" s="221"/>
      <c r="L67" s="221"/>
      <c r="M67" s="221"/>
      <c r="N67" s="221"/>
      <c r="O67" s="221"/>
      <c r="P67" s="221"/>
      <c r="Q67" s="221"/>
      <c r="R67" s="221"/>
      <c r="S67" s="221"/>
      <c r="T67" s="221"/>
    </row>
    <row r="68" spans="1:20">
      <c r="A68" s="221"/>
      <c r="B68" s="221"/>
      <c r="C68" s="221"/>
      <c r="D68" s="221"/>
      <c r="E68" s="221"/>
      <c r="F68" s="221"/>
      <c r="G68" s="221"/>
      <c r="H68" s="221"/>
      <c r="I68" s="221"/>
      <c r="J68" s="221"/>
      <c r="K68" s="221"/>
      <c r="L68" s="221"/>
      <c r="M68" s="221"/>
      <c r="N68" s="221"/>
      <c r="O68" s="221"/>
      <c r="P68" s="221"/>
      <c r="Q68" s="221"/>
      <c r="R68" s="221"/>
      <c r="S68" s="221"/>
      <c r="T68" s="221"/>
    </row>
    <row r="69" spans="1:20">
      <c r="A69" s="221"/>
      <c r="B69" s="221"/>
      <c r="C69" s="221"/>
      <c r="D69" s="221"/>
      <c r="E69" s="221"/>
      <c r="F69" s="221"/>
      <c r="G69" s="221"/>
      <c r="H69" s="221"/>
      <c r="I69" s="221"/>
      <c r="J69" s="221"/>
      <c r="K69" s="221"/>
      <c r="L69" s="221"/>
      <c r="M69" s="221"/>
      <c r="N69" s="221"/>
      <c r="O69" s="221"/>
      <c r="P69" s="221"/>
      <c r="Q69" s="221"/>
      <c r="R69" s="221"/>
      <c r="S69" s="221"/>
      <c r="T69" s="221"/>
    </row>
    <row r="70" spans="1:20">
      <c r="A70" s="221"/>
      <c r="B70" s="221"/>
      <c r="C70" s="221"/>
      <c r="D70" s="221"/>
      <c r="E70" s="221"/>
      <c r="F70" s="221"/>
      <c r="G70" s="221"/>
      <c r="H70" s="221"/>
      <c r="I70" s="221"/>
      <c r="J70" s="221"/>
      <c r="K70" s="221"/>
      <c r="L70" s="221"/>
      <c r="M70" s="221"/>
      <c r="N70" s="221"/>
      <c r="O70" s="221"/>
      <c r="P70" s="221"/>
      <c r="Q70" s="221"/>
      <c r="R70" s="221"/>
      <c r="S70" s="221"/>
      <c r="T70" s="221"/>
    </row>
    <row r="71" spans="1:20">
      <c r="A71" s="221"/>
      <c r="B71" s="221"/>
      <c r="C71" s="221"/>
      <c r="D71" s="221"/>
      <c r="E71" s="221"/>
      <c r="F71" s="221"/>
      <c r="G71" s="221"/>
      <c r="H71" s="221"/>
      <c r="I71" s="221"/>
      <c r="J71" s="221"/>
      <c r="K71" s="221"/>
      <c r="L71" s="221"/>
      <c r="M71" s="221"/>
      <c r="N71" s="221"/>
      <c r="O71" s="221"/>
      <c r="P71" s="221"/>
      <c r="Q71" s="221"/>
      <c r="R71" s="221"/>
      <c r="S71" s="221"/>
      <c r="T71" s="221"/>
    </row>
    <row r="72" spans="1:20">
      <c r="A72" s="221"/>
      <c r="B72" s="221"/>
      <c r="C72" s="221"/>
      <c r="D72" s="221"/>
      <c r="E72" s="221"/>
      <c r="F72" s="221"/>
      <c r="G72" s="221"/>
      <c r="H72" s="221"/>
      <c r="I72" s="221"/>
      <c r="J72" s="221"/>
      <c r="K72" s="221"/>
      <c r="L72" s="221"/>
      <c r="M72" s="221"/>
      <c r="N72" s="221"/>
      <c r="O72" s="221"/>
      <c r="P72" s="221"/>
      <c r="Q72" s="221"/>
      <c r="R72" s="221"/>
      <c r="S72" s="221"/>
      <c r="T72" s="221"/>
    </row>
    <row r="73" spans="1:20">
      <c r="A73" s="221"/>
      <c r="B73" s="221"/>
      <c r="C73" s="221"/>
      <c r="D73" s="221"/>
      <c r="E73" s="221"/>
      <c r="F73" s="221"/>
      <c r="G73" s="221"/>
      <c r="H73" s="221"/>
      <c r="I73" s="221"/>
      <c r="J73" s="221"/>
      <c r="K73" s="221"/>
      <c r="L73" s="221"/>
      <c r="M73" s="221"/>
      <c r="N73" s="221"/>
      <c r="O73" s="221"/>
      <c r="P73" s="221"/>
      <c r="Q73" s="221"/>
      <c r="R73" s="221"/>
      <c r="S73" s="221"/>
      <c r="T73" s="221"/>
    </row>
    <row r="74" spans="1:20">
      <c r="A74" s="221"/>
      <c r="B74" s="221"/>
      <c r="C74" s="221"/>
      <c r="D74" s="221"/>
      <c r="E74" s="221"/>
      <c r="F74" s="221"/>
      <c r="G74" s="221"/>
      <c r="H74" s="221"/>
      <c r="I74" s="221"/>
      <c r="J74" s="221"/>
      <c r="K74" s="221"/>
      <c r="L74" s="221"/>
      <c r="M74" s="221"/>
      <c r="N74" s="221"/>
      <c r="O74" s="221"/>
      <c r="P74" s="221"/>
      <c r="Q74" s="221"/>
      <c r="R74" s="221"/>
      <c r="S74" s="221"/>
      <c r="T74" s="221"/>
    </row>
    <row r="75" spans="1:20">
      <c r="A75" s="221"/>
      <c r="B75" s="221"/>
      <c r="C75" s="221"/>
      <c r="D75" s="221"/>
      <c r="E75" s="221"/>
      <c r="F75" s="221"/>
      <c r="G75" s="221"/>
      <c r="H75" s="221"/>
      <c r="I75" s="221"/>
      <c r="J75" s="221"/>
      <c r="K75" s="221"/>
      <c r="L75" s="221"/>
      <c r="M75" s="221"/>
      <c r="N75" s="221"/>
      <c r="O75" s="221"/>
      <c r="P75" s="221"/>
      <c r="Q75" s="221"/>
      <c r="R75" s="221"/>
      <c r="S75" s="221"/>
      <c r="T75" s="221"/>
    </row>
    <row r="76" spans="1:20">
      <c r="A76" s="221"/>
      <c r="B76" s="221"/>
      <c r="C76" s="221"/>
      <c r="D76" s="221"/>
      <c r="E76" s="221"/>
      <c r="F76" s="221"/>
      <c r="G76" s="221"/>
      <c r="H76" s="221"/>
      <c r="I76" s="221"/>
      <c r="J76" s="221"/>
      <c r="K76" s="221"/>
      <c r="L76" s="221"/>
      <c r="M76" s="221"/>
      <c r="N76" s="221"/>
      <c r="O76" s="221"/>
      <c r="P76" s="221"/>
      <c r="Q76" s="221"/>
      <c r="R76" s="221"/>
      <c r="S76" s="221"/>
      <c r="T76" s="221"/>
    </row>
    <row r="77" spans="1:20">
      <c r="A77" s="221"/>
      <c r="B77" s="221"/>
      <c r="C77" s="221"/>
      <c r="D77" s="221"/>
      <c r="E77" s="221"/>
      <c r="F77" s="221"/>
      <c r="G77" s="221"/>
      <c r="H77" s="221"/>
      <c r="I77" s="221"/>
      <c r="J77" s="221"/>
      <c r="K77" s="221"/>
      <c r="L77" s="221"/>
      <c r="M77" s="221"/>
      <c r="N77" s="221"/>
      <c r="O77" s="221"/>
      <c r="P77" s="221"/>
      <c r="Q77" s="221"/>
      <c r="R77" s="221"/>
      <c r="S77" s="221"/>
      <c r="T77" s="221"/>
    </row>
    <row r="78" spans="1:20">
      <c r="A78" s="221"/>
      <c r="B78" s="221"/>
      <c r="C78" s="221"/>
      <c r="D78" s="221"/>
      <c r="E78" s="221"/>
      <c r="F78" s="221"/>
      <c r="G78" s="221"/>
      <c r="H78" s="221"/>
      <c r="I78" s="221"/>
      <c r="J78" s="221"/>
      <c r="K78" s="221"/>
      <c r="L78" s="221"/>
      <c r="M78" s="221"/>
      <c r="N78" s="221"/>
      <c r="O78" s="221"/>
      <c r="P78" s="221"/>
      <c r="Q78" s="221"/>
      <c r="R78" s="221"/>
      <c r="S78" s="221"/>
      <c r="T78" s="221"/>
    </row>
    <row r="79" spans="1:20">
      <c r="A79" s="221"/>
      <c r="B79" s="221"/>
      <c r="C79" s="221"/>
      <c r="D79" s="221"/>
      <c r="E79" s="221"/>
      <c r="F79" s="221"/>
      <c r="G79" s="221"/>
      <c r="H79" s="221"/>
      <c r="I79" s="221"/>
      <c r="J79" s="221"/>
      <c r="K79" s="221"/>
      <c r="L79" s="221"/>
      <c r="M79" s="221"/>
      <c r="N79" s="221"/>
      <c r="O79" s="221"/>
      <c r="P79" s="221"/>
      <c r="Q79" s="221"/>
      <c r="R79" s="221"/>
      <c r="S79" s="221"/>
      <c r="T79" s="221"/>
    </row>
    <row r="80" spans="1:20">
      <c r="A80" s="221"/>
      <c r="B80" s="221"/>
      <c r="C80" s="221"/>
      <c r="D80" s="221"/>
      <c r="E80" s="221"/>
      <c r="F80" s="221"/>
      <c r="G80" s="221"/>
      <c r="H80" s="221"/>
      <c r="I80" s="221"/>
      <c r="J80" s="221"/>
      <c r="K80" s="221"/>
      <c r="L80" s="221"/>
      <c r="M80" s="221"/>
      <c r="N80" s="221"/>
      <c r="O80" s="221"/>
      <c r="P80" s="221"/>
      <c r="Q80" s="221"/>
      <c r="R80" s="221"/>
      <c r="S80" s="221"/>
      <c r="T80" s="221"/>
    </row>
    <row r="81" spans="1:20">
      <c r="A81" s="221"/>
      <c r="B81" s="221"/>
      <c r="C81" s="221"/>
      <c r="D81" s="221"/>
      <c r="E81" s="221"/>
      <c r="F81" s="221"/>
      <c r="G81" s="221"/>
      <c r="H81" s="221"/>
      <c r="I81" s="221"/>
      <c r="J81" s="221"/>
      <c r="K81" s="221"/>
      <c r="L81" s="221"/>
      <c r="M81" s="221"/>
      <c r="N81" s="221"/>
      <c r="O81" s="221"/>
      <c r="P81" s="221"/>
      <c r="Q81" s="221"/>
      <c r="R81" s="221"/>
      <c r="S81" s="221"/>
      <c r="T81" s="221"/>
    </row>
    <row r="82" spans="1:20">
      <c r="A82" s="221"/>
      <c r="B82" s="221"/>
      <c r="C82" s="221"/>
      <c r="D82" s="221"/>
      <c r="E82" s="221"/>
      <c r="F82" s="221"/>
      <c r="G82" s="221"/>
      <c r="H82" s="221"/>
      <c r="I82" s="221"/>
      <c r="J82" s="221"/>
      <c r="K82" s="221"/>
      <c r="L82" s="221"/>
      <c r="M82" s="221"/>
      <c r="N82" s="221"/>
      <c r="O82" s="221"/>
      <c r="P82" s="221"/>
      <c r="Q82" s="221"/>
      <c r="R82" s="221"/>
      <c r="S82" s="221"/>
      <c r="T82" s="221"/>
    </row>
    <row r="83" spans="1:20">
      <c r="A83" s="221"/>
      <c r="B83" s="221"/>
      <c r="C83" s="221"/>
      <c r="D83" s="221"/>
      <c r="E83" s="221"/>
      <c r="F83" s="221"/>
      <c r="G83" s="221"/>
      <c r="H83" s="221"/>
      <c r="I83" s="221"/>
      <c r="J83" s="221"/>
      <c r="K83" s="221"/>
      <c r="L83" s="221"/>
      <c r="M83" s="221"/>
      <c r="N83" s="221"/>
      <c r="O83" s="221"/>
      <c r="P83" s="221"/>
      <c r="Q83" s="221"/>
      <c r="R83" s="221"/>
      <c r="S83" s="221"/>
      <c r="T83" s="221"/>
    </row>
  </sheetData>
  <sheetProtection algorithmName="SHA-512" hashValue="/zd50ySNI+sGI34eDjlSCaxPyFpH3MhVZ4KieoD5dhzt1/w711+bpizRB88zjLUjjfD2YLrpNuG7jKlwmhNc3w==" saltValue="yTGN3Ibncm96nbjJ/rbycg==" spinCount="100000" sheet="1"/>
  <protectedRanges>
    <protectedRange sqref="E7:F16" name="Range15_1"/>
    <protectedRange sqref="L7:M7" name="Range14_1"/>
  </protectedRanges>
  <mergeCells count="16">
    <mergeCell ref="B11:I11"/>
    <mergeCell ref="B4:O5"/>
    <mergeCell ref="B7:D7"/>
    <mergeCell ref="B8:I8"/>
    <mergeCell ref="B9:I9"/>
    <mergeCell ref="B10:I10"/>
    <mergeCell ref="B19:F19"/>
    <mergeCell ref="B20:K20"/>
    <mergeCell ref="M20:N20"/>
    <mergeCell ref="Q20:U20"/>
    <mergeCell ref="B12:I12"/>
    <mergeCell ref="B13:I13"/>
    <mergeCell ref="B14:I14"/>
    <mergeCell ref="B15:I15"/>
    <mergeCell ref="B16:I16"/>
    <mergeCell ref="B17:I17"/>
  </mergeCells>
  <printOptions horizontalCentered="1"/>
  <pageMargins left="0.74803149606299213" right="0.70866141732283472" top="0.74803149606299213" bottom="0.9055118110236221" header="0.39370078740157483" footer="0.39370078740157483"/>
  <pageSetup paperSize="9" scale="87" orientation="portrait" r:id="rId1"/>
  <headerFooter scaleWithDoc="0" alignWithMargins="0">
    <oddHeader xml:space="preserve">&amp;L&amp;"-,Regular"&amp;8&amp;F&amp;R&amp;"-,Regular"&amp;8&amp;A
___________________________________________________________________________________________________
</oddHeader>
    <oddFooter>&amp;L&amp;"-,Regular"&amp;8___________________________________________________________________________________________________
NZ Transport Agency’s Economic evaluation manual 
Effective from Jul 2013</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F4A85-EF30-49CA-A86F-3AB761B32E64}">
  <sheetPr codeName="Sheet12">
    <pageSetUpPr fitToPage="1"/>
  </sheetPr>
  <dimension ref="A1:AA81"/>
  <sheetViews>
    <sheetView topLeftCell="A13" zoomScaleNormal="100" workbookViewId="0">
      <selection activeCell="N29" sqref="N29:O29"/>
    </sheetView>
  </sheetViews>
  <sheetFormatPr defaultRowHeight="13.5"/>
  <cols>
    <col min="1" max="1" width="4.83203125" style="312" customWidth="1"/>
    <col min="2" max="3" width="8.25" style="225" customWidth="1"/>
    <col min="4" max="4" width="4.83203125" style="225" customWidth="1"/>
    <col min="5" max="7" width="3.83203125" style="225" customWidth="1"/>
    <col min="8" max="8" width="5.58203125" style="225" customWidth="1"/>
    <col min="9" max="9" width="4.83203125" style="225" customWidth="1"/>
    <col min="10" max="10" width="4.5" style="225" customWidth="1"/>
    <col min="11" max="11" width="6.58203125" style="225" customWidth="1"/>
    <col min="12" max="17" width="4.5" style="225" customWidth="1"/>
    <col min="18" max="18" width="2.5" style="225" customWidth="1"/>
    <col min="19" max="19" width="13.58203125" style="291" customWidth="1"/>
    <col min="20" max="20" width="26.75" style="225" customWidth="1"/>
    <col min="21" max="24" width="13.58203125" style="225" customWidth="1"/>
    <col min="25" max="256" width="9" style="225"/>
    <col min="257" max="257" width="4.83203125" style="225" customWidth="1"/>
    <col min="258" max="259" width="8.25" style="225" customWidth="1"/>
    <col min="260" max="260" width="4.83203125" style="225" customWidth="1"/>
    <col min="261" max="263" width="3.83203125" style="225" customWidth="1"/>
    <col min="264" max="264" width="5.58203125" style="225" customWidth="1"/>
    <col min="265" max="265" width="4.83203125" style="225" customWidth="1"/>
    <col min="266" max="273" width="4.5" style="225" customWidth="1"/>
    <col min="274" max="274" width="2.5" style="225" customWidth="1"/>
    <col min="275" max="275" width="13.58203125" style="225" customWidth="1"/>
    <col min="276" max="276" width="26.75" style="225" customWidth="1"/>
    <col min="277" max="280" width="13.58203125" style="225" customWidth="1"/>
    <col min="281" max="512" width="9" style="225"/>
    <col min="513" max="513" width="4.83203125" style="225" customWidth="1"/>
    <col min="514" max="515" width="8.25" style="225" customWidth="1"/>
    <col min="516" max="516" width="4.83203125" style="225" customWidth="1"/>
    <col min="517" max="519" width="3.83203125" style="225" customWidth="1"/>
    <col min="520" max="520" width="5.58203125" style="225" customWidth="1"/>
    <col min="521" max="521" width="4.83203125" style="225" customWidth="1"/>
    <col min="522" max="529" width="4.5" style="225" customWidth="1"/>
    <col min="530" max="530" width="2.5" style="225" customWidth="1"/>
    <col min="531" max="531" width="13.58203125" style="225" customWidth="1"/>
    <col min="532" max="532" width="26.75" style="225" customWidth="1"/>
    <col min="533" max="536" width="13.58203125" style="225" customWidth="1"/>
    <col min="537" max="768" width="9" style="225"/>
    <col min="769" max="769" width="4.83203125" style="225" customWidth="1"/>
    <col min="770" max="771" width="8.25" style="225" customWidth="1"/>
    <col min="772" max="772" width="4.83203125" style="225" customWidth="1"/>
    <col min="773" max="775" width="3.83203125" style="225" customWidth="1"/>
    <col min="776" max="776" width="5.58203125" style="225" customWidth="1"/>
    <col min="777" max="777" width="4.83203125" style="225" customWidth="1"/>
    <col min="778" max="785" width="4.5" style="225" customWidth="1"/>
    <col min="786" max="786" width="2.5" style="225" customWidth="1"/>
    <col min="787" max="787" width="13.58203125" style="225" customWidth="1"/>
    <col min="788" max="788" width="26.75" style="225" customWidth="1"/>
    <col min="789" max="792" width="13.58203125" style="225" customWidth="1"/>
    <col min="793" max="1024" width="9" style="225"/>
    <col min="1025" max="1025" width="4.83203125" style="225" customWidth="1"/>
    <col min="1026" max="1027" width="8.25" style="225" customWidth="1"/>
    <col min="1028" max="1028" width="4.83203125" style="225" customWidth="1"/>
    <col min="1029" max="1031" width="3.83203125" style="225" customWidth="1"/>
    <col min="1032" max="1032" width="5.58203125" style="225" customWidth="1"/>
    <col min="1033" max="1033" width="4.83203125" style="225" customWidth="1"/>
    <col min="1034" max="1041" width="4.5" style="225" customWidth="1"/>
    <col min="1042" max="1042" width="2.5" style="225" customWidth="1"/>
    <col min="1043" max="1043" width="13.58203125" style="225" customWidth="1"/>
    <col min="1044" max="1044" width="26.75" style="225" customWidth="1"/>
    <col min="1045" max="1048" width="13.58203125" style="225" customWidth="1"/>
    <col min="1049" max="1280" width="9" style="225"/>
    <col min="1281" max="1281" width="4.83203125" style="225" customWidth="1"/>
    <col min="1282" max="1283" width="8.25" style="225" customWidth="1"/>
    <col min="1284" max="1284" width="4.83203125" style="225" customWidth="1"/>
    <col min="1285" max="1287" width="3.83203125" style="225" customWidth="1"/>
    <col min="1288" max="1288" width="5.58203125" style="225" customWidth="1"/>
    <col min="1289" max="1289" width="4.83203125" style="225" customWidth="1"/>
    <col min="1290" max="1297" width="4.5" style="225" customWidth="1"/>
    <col min="1298" max="1298" width="2.5" style="225" customWidth="1"/>
    <col min="1299" max="1299" width="13.58203125" style="225" customWidth="1"/>
    <col min="1300" max="1300" width="26.75" style="225" customWidth="1"/>
    <col min="1301" max="1304" width="13.58203125" style="225" customWidth="1"/>
    <col min="1305" max="1536" width="9" style="225"/>
    <col min="1537" max="1537" width="4.83203125" style="225" customWidth="1"/>
    <col min="1538" max="1539" width="8.25" style="225" customWidth="1"/>
    <col min="1540" max="1540" width="4.83203125" style="225" customWidth="1"/>
    <col min="1541" max="1543" width="3.83203125" style="225" customWidth="1"/>
    <col min="1544" max="1544" width="5.58203125" style="225" customWidth="1"/>
    <col min="1545" max="1545" width="4.83203125" style="225" customWidth="1"/>
    <col min="1546" max="1553" width="4.5" style="225" customWidth="1"/>
    <col min="1554" max="1554" width="2.5" style="225" customWidth="1"/>
    <col min="1555" max="1555" width="13.58203125" style="225" customWidth="1"/>
    <col min="1556" max="1556" width="26.75" style="225" customWidth="1"/>
    <col min="1557" max="1560" width="13.58203125" style="225" customWidth="1"/>
    <col min="1561" max="1792" width="9" style="225"/>
    <col min="1793" max="1793" width="4.83203125" style="225" customWidth="1"/>
    <col min="1794" max="1795" width="8.25" style="225" customWidth="1"/>
    <col min="1796" max="1796" width="4.83203125" style="225" customWidth="1"/>
    <col min="1797" max="1799" width="3.83203125" style="225" customWidth="1"/>
    <col min="1800" max="1800" width="5.58203125" style="225" customWidth="1"/>
    <col min="1801" max="1801" width="4.83203125" style="225" customWidth="1"/>
    <col min="1802" max="1809" width="4.5" style="225" customWidth="1"/>
    <col min="1810" max="1810" width="2.5" style="225" customWidth="1"/>
    <col min="1811" max="1811" width="13.58203125" style="225" customWidth="1"/>
    <col min="1812" max="1812" width="26.75" style="225" customWidth="1"/>
    <col min="1813" max="1816" width="13.58203125" style="225" customWidth="1"/>
    <col min="1817" max="2048" width="9" style="225"/>
    <col min="2049" max="2049" width="4.83203125" style="225" customWidth="1"/>
    <col min="2050" max="2051" width="8.25" style="225" customWidth="1"/>
    <col min="2052" max="2052" width="4.83203125" style="225" customWidth="1"/>
    <col min="2053" max="2055" width="3.83203125" style="225" customWidth="1"/>
    <col min="2056" max="2056" width="5.58203125" style="225" customWidth="1"/>
    <col min="2057" max="2057" width="4.83203125" style="225" customWidth="1"/>
    <col min="2058" max="2065" width="4.5" style="225" customWidth="1"/>
    <col min="2066" max="2066" width="2.5" style="225" customWidth="1"/>
    <col min="2067" max="2067" width="13.58203125" style="225" customWidth="1"/>
    <col min="2068" max="2068" width="26.75" style="225" customWidth="1"/>
    <col min="2069" max="2072" width="13.58203125" style="225" customWidth="1"/>
    <col min="2073" max="2304" width="9" style="225"/>
    <col min="2305" max="2305" width="4.83203125" style="225" customWidth="1"/>
    <col min="2306" max="2307" width="8.25" style="225" customWidth="1"/>
    <col min="2308" max="2308" width="4.83203125" style="225" customWidth="1"/>
    <col min="2309" max="2311" width="3.83203125" style="225" customWidth="1"/>
    <col min="2312" max="2312" width="5.58203125" style="225" customWidth="1"/>
    <col min="2313" max="2313" width="4.83203125" style="225" customWidth="1"/>
    <col min="2314" max="2321" width="4.5" style="225" customWidth="1"/>
    <col min="2322" max="2322" width="2.5" style="225" customWidth="1"/>
    <col min="2323" max="2323" width="13.58203125" style="225" customWidth="1"/>
    <col min="2324" max="2324" width="26.75" style="225" customWidth="1"/>
    <col min="2325" max="2328" width="13.58203125" style="225" customWidth="1"/>
    <col min="2329" max="2560" width="9" style="225"/>
    <col min="2561" max="2561" width="4.83203125" style="225" customWidth="1"/>
    <col min="2562" max="2563" width="8.25" style="225" customWidth="1"/>
    <col min="2564" max="2564" width="4.83203125" style="225" customWidth="1"/>
    <col min="2565" max="2567" width="3.83203125" style="225" customWidth="1"/>
    <col min="2568" max="2568" width="5.58203125" style="225" customWidth="1"/>
    <col min="2569" max="2569" width="4.83203125" style="225" customWidth="1"/>
    <col min="2570" max="2577" width="4.5" style="225" customWidth="1"/>
    <col min="2578" max="2578" width="2.5" style="225" customWidth="1"/>
    <col min="2579" max="2579" width="13.58203125" style="225" customWidth="1"/>
    <col min="2580" max="2580" width="26.75" style="225" customWidth="1"/>
    <col min="2581" max="2584" width="13.58203125" style="225" customWidth="1"/>
    <col min="2585" max="2816" width="9" style="225"/>
    <col min="2817" max="2817" width="4.83203125" style="225" customWidth="1"/>
    <col min="2818" max="2819" width="8.25" style="225" customWidth="1"/>
    <col min="2820" max="2820" width="4.83203125" style="225" customWidth="1"/>
    <col min="2821" max="2823" width="3.83203125" style="225" customWidth="1"/>
    <col min="2824" max="2824" width="5.58203125" style="225" customWidth="1"/>
    <col min="2825" max="2825" width="4.83203125" style="225" customWidth="1"/>
    <col min="2826" max="2833" width="4.5" style="225" customWidth="1"/>
    <col min="2834" max="2834" width="2.5" style="225" customWidth="1"/>
    <col min="2835" max="2835" width="13.58203125" style="225" customWidth="1"/>
    <col min="2836" max="2836" width="26.75" style="225" customWidth="1"/>
    <col min="2837" max="2840" width="13.58203125" style="225" customWidth="1"/>
    <col min="2841" max="3072" width="9" style="225"/>
    <col min="3073" max="3073" width="4.83203125" style="225" customWidth="1"/>
    <col min="3074" max="3075" width="8.25" style="225" customWidth="1"/>
    <col min="3076" max="3076" width="4.83203125" style="225" customWidth="1"/>
    <col min="3077" max="3079" width="3.83203125" style="225" customWidth="1"/>
    <col min="3080" max="3080" width="5.58203125" style="225" customWidth="1"/>
    <col min="3081" max="3081" width="4.83203125" style="225" customWidth="1"/>
    <col min="3082" max="3089" width="4.5" style="225" customWidth="1"/>
    <col min="3090" max="3090" width="2.5" style="225" customWidth="1"/>
    <col min="3091" max="3091" width="13.58203125" style="225" customWidth="1"/>
    <col min="3092" max="3092" width="26.75" style="225" customWidth="1"/>
    <col min="3093" max="3096" width="13.58203125" style="225" customWidth="1"/>
    <col min="3097" max="3328" width="9" style="225"/>
    <col min="3329" max="3329" width="4.83203125" style="225" customWidth="1"/>
    <col min="3330" max="3331" width="8.25" style="225" customWidth="1"/>
    <col min="3332" max="3332" width="4.83203125" style="225" customWidth="1"/>
    <col min="3333" max="3335" width="3.83203125" style="225" customWidth="1"/>
    <col min="3336" max="3336" width="5.58203125" style="225" customWidth="1"/>
    <col min="3337" max="3337" width="4.83203125" style="225" customWidth="1"/>
    <col min="3338" max="3345" width="4.5" style="225" customWidth="1"/>
    <col min="3346" max="3346" width="2.5" style="225" customWidth="1"/>
    <col min="3347" max="3347" width="13.58203125" style="225" customWidth="1"/>
    <col min="3348" max="3348" width="26.75" style="225" customWidth="1"/>
    <col min="3349" max="3352" width="13.58203125" style="225" customWidth="1"/>
    <col min="3353" max="3584" width="9" style="225"/>
    <col min="3585" max="3585" width="4.83203125" style="225" customWidth="1"/>
    <col min="3586" max="3587" width="8.25" style="225" customWidth="1"/>
    <col min="3588" max="3588" width="4.83203125" style="225" customWidth="1"/>
    <col min="3589" max="3591" width="3.83203125" style="225" customWidth="1"/>
    <col min="3592" max="3592" width="5.58203125" style="225" customWidth="1"/>
    <col min="3593" max="3593" width="4.83203125" style="225" customWidth="1"/>
    <col min="3594" max="3601" width="4.5" style="225" customWidth="1"/>
    <col min="3602" max="3602" width="2.5" style="225" customWidth="1"/>
    <col min="3603" max="3603" width="13.58203125" style="225" customWidth="1"/>
    <col min="3604" max="3604" width="26.75" style="225" customWidth="1"/>
    <col min="3605" max="3608" width="13.58203125" style="225" customWidth="1"/>
    <col min="3609" max="3840" width="9" style="225"/>
    <col min="3841" max="3841" width="4.83203125" style="225" customWidth="1"/>
    <col min="3842" max="3843" width="8.25" style="225" customWidth="1"/>
    <col min="3844" max="3844" width="4.83203125" style="225" customWidth="1"/>
    <col min="3845" max="3847" width="3.83203125" style="225" customWidth="1"/>
    <col min="3848" max="3848" width="5.58203125" style="225" customWidth="1"/>
    <col min="3849" max="3849" width="4.83203125" style="225" customWidth="1"/>
    <col min="3850" max="3857" width="4.5" style="225" customWidth="1"/>
    <col min="3858" max="3858" width="2.5" style="225" customWidth="1"/>
    <col min="3859" max="3859" width="13.58203125" style="225" customWidth="1"/>
    <col min="3860" max="3860" width="26.75" style="225" customWidth="1"/>
    <col min="3861" max="3864" width="13.58203125" style="225" customWidth="1"/>
    <col min="3865" max="4096" width="9" style="225"/>
    <col min="4097" max="4097" width="4.83203125" style="225" customWidth="1"/>
    <col min="4098" max="4099" width="8.25" style="225" customWidth="1"/>
    <col min="4100" max="4100" width="4.83203125" style="225" customWidth="1"/>
    <col min="4101" max="4103" width="3.83203125" style="225" customWidth="1"/>
    <col min="4104" max="4104" width="5.58203125" style="225" customWidth="1"/>
    <col min="4105" max="4105" width="4.83203125" style="225" customWidth="1"/>
    <col min="4106" max="4113" width="4.5" style="225" customWidth="1"/>
    <col min="4114" max="4114" width="2.5" style="225" customWidth="1"/>
    <col min="4115" max="4115" width="13.58203125" style="225" customWidth="1"/>
    <col min="4116" max="4116" width="26.75" style="225" customWidth="1"/>
    <col min="4117" max="4120" width="13.58203125" style="225" customWidth="1"/>
    <col min="4121" max="4352" width="9" style="225"/>
    <col min="4353" max="4353" width="4.83203125" style="225" customWidth="1"/>
    <col min="4354" max="4355" width="8.25" style="225" customWidth="1"/>
    <col min="4356" max="4356" width="4.83203125" style="225" customWidth="1"/>
    <col min="4357" max="4359" width="3.83203125" style="225" customWidth="1"/>
    <col min="4360" max="4360" width="5.58203125" style="225" customWidth="1"/>
    <col min="4361" max="4361" width="4.83203125" style="225" customWidth="1"/>
    <col min="4362" max="4369" width="4.5" style="225" customWidth="1"/>
    <col min="4370" max="4370" width="2.5" style="225" customWidth="1"/>
    <col min="4371" max="4371" width="13.58203125" style="225" customWidth="1"/>
    <col min="4372" max="4372" width="26.75" style="225" customWidth="1"/>
    <col min="4373" max="4376" width="13.58203125" style="225" customWidth="1"/>
    <col min="4377" max="4608" width="9" style="225"/>
    <col min="4609" max="4609" width="4.83203125" style="225" customWidth="1"/>
    <col min="4610" max="4611" width="8.25" style="225" customWidth="1"/>
    <col min="4612" max="4612" width="4.83203125" style="225" customWidth="1"/>
    <col min="4613" max="4615" width="3.83203125" style="225" customWidth="1"/>
    <col min="4616" max="4616" width="5.58203125" style="225" customWidth="1"/>
    <col min="4617" max="4617" width="4.83203125" style="225" customWidth="1"/>
    <col min="4618" max="4625" width="4.5" style="225" customWidth="1"/>
    <col min="4626" max="4626" width="2.5" style="225" customWidth="1"/>
    <col min="4627" max="4627" width="13.58203125" style="225" customWidth="1"/>
    <col min="4628" max="4628" width="26.75" style="225" customWidth="1"/>
    <col min="4629" max="4632" width="13.58203125" style="225" customWidth="1"/>
    <col min="4633" max="4864" width="9" style="225"/>
    <col min="4865" max="4865" width="4.83203125" style="225" customWidth="1"/>
    <col min="4866" max="4867" width="8.25" style="225" customWidth="1"/>
    <col min="4868" max="4868" width="4.83203125" style="225" customWidth="1"/>
    <col min="4869" max="4871" width="3.83203125" style="225" customWidth="1"/>
    <col min="4872" max="4872" width="5.58203125" style="225" customWidth="1"/>
    <col min="4873" max="4873" width="4.83203125" style="225" customWidth="1"/>
    <col min="4874" max="4881" width="4.5" style="225" customWidth="1"/>
    <col min="4882" max="4882" width="2.5" style="225" customWidth="1"/>
    <col min="4883" max="4883" width="13.58203125" style="225" customWidth="1"/>
    <col min="4884" max="4884" width="26.75" style="225" customWidth="1"/>
    <col min="4885" max="4888" width="13.58203125" style="225" customWidth="1"/>
    <col min="4889" max="5120" width="9" style="225"/>
    <col min="5121" max="5121" width="4.83203125" style="225" customWidth="1"/>
    <col min="5122" max="5123" width="8.25" style="225" customWidth="1"/>
    <col min="5124" max="5124" width="4.83203125" style="225" customWidth="1"/>
    <col min="5125" max="5127" width="3.83203125" style="225" customWidth="1"/>
    <col min="5128" max="5128" width="5.58203125" style="225" customWidth="1"/>
    <col min="5129" max="5129" width="4.83203125" style="225" customWidth="1"/>
    <col min="5130" max="5137" width="4.5" style="225" customWidth="1"/>
    <col min="5138" max="5138" width="2.5" style="225" customWidth="1"/>
    <col min="5139" max="5139" width="13.58203125" style="225" customWidth="1"/>
    <col min="5140" max="5140" width="26.75" style="225" customWidth="1"/>
    <col min="5141" max="5144" width="13.58203125" style="225" customWidth="1"/>
    <col min="5145" max="5376" width="9" style="225"/>
    <col min="5377" max="5377" width="4.83203125" style="225" customWidth="1"/>
    <col min="5378" max="5379" width="8.25" style="225" customWidth="1"/>
    <col min="5380" max="5380" width="4.83203125" style="225" customWidth="1"/>
    <col min="5381" max="5383" width="3.83203125" style="225" customWidth="1"/>
    <col min="5384" max="5384" width="5.58203125" style="225" customWidth="1"/>
    <col min="5385" max="5385" width="4.83203125" style="225" customWidth="1"/>
    <col min="5386" max="5393" width="4.5" style="225" customWidth="1"/>
    <col min="5394" max="5394" width="2.5" style="225" customWidth="1"/>
    <col min="5395" max="5395" width="13.58203125" style="225" customWidth="1"/>
    <col min="5396" max="5396" width="26.75" style="225" customWidth="1"/>
    <col min="5397" max="5400" width="13.58203125" style="225" customWidth="1"/>
    <col min="5401" max="5632" width="9" style="225"/>
    <col min="5633" max="5633" width="4.83203125" style="225" customWidth="1"/>
    <col min="5634" max="5635" width="8.25" style="225" customWidth="1"/>
    <col min="5636" max="5636" width="4.83203125" style="225" customWidth="1"/>
    <col min="5637" max="5639" width="3.83203125" style="225" customWidth="1"/>
    <col min="5640" max="5640" width="5.58203125" style="225" customWidth="1"/>
    <col min="5641" max="5641" width="4.83203125" style="225" customWidth="1"/>
    <col min="5642" max="5649" width="4.5" style="225" customWidth="1"/>
    <col min="5650" max="5650" width="2.5" style="225" customWidth="1"/>
    <col min="5651" max="5651" width="13.58203125" style="225" customWidth="1"/>
    <col min="5652" max="5652" width="26.75" style="225" customWidth="1"/>
    <col min="5653" max="5656" width="13.58203125" style="225" customWidth="1"/>
    <col min="5657" max="5888" width="9" style="225"/>
    <col min="5889" max="5889" width="4.83203125" style="225" customWidth="1"/>
    <col min="5890" max="5891" width="8.25" style="225" customWidth="1"/>
    <col min="5892" max="5892" width="4.83203125" style="225" customWidth="1"/>
    <col min="5893" max="5895" width="3.83203125" style="225" customWidth="1"/>
    <col min="5896" max="5896" width="5.58203125" style="225" customWidth="1"/>
    <col min="5897" max="5897" width="4.83203125" style="225" customWidth="1"/>
    <col min="5898" max="5905" width="4.5" style="225" customWidth="1"/>
    <col min="5906" max="5906" width="2.5" style="225" customWidth="1"/>
    <col min="5907" max="5907" width="13.58203125" style="225" customWidth="1"/>
    <col min="5908" max="5908" width="26.75" style="225" customWidth="1"/>
    <col min="5909" max="5912" width="13.58203125" style="225" customWidth="1"/>
    <col min="5913" max="6144" width="9" style="225"/>
    <col min="6145" max="6145" width="4.83203125" style="225" customWidth="1"/>
    <col min="6146" max="6147" width="8.25" style="225" customWidth="1"/>
    <col min="6148" max="6148" width="4.83203125" style="225" customWidth="1"/>
    <col min="6149" max="6151" width="3.83203125" style="225" customWidth="1"/>
    <col min="6152" max="6152" width="5.58203125" style="225" customWidth="1"/>
    <col min="6153" max="6153" width="4.83203125" style="225" customWidth="1"/>
    <col min="6154" max="6161" width="4.5" style="225" customWidth="1"/>
    <col min="6162" max="6162" width="2.5" style="225" customWidth="1"/>
    <col min="6163" max="6163" width="13.58203125" style="225" customWidth="1"/>
    <col min="6164" max="6164" width="26.75" style="225" customWidth="1"/>
    <col min="6165" max="6168" width="13.58203125" style="225" customWidth="1"/>
    <col min="6169" max="6400" width="9" style="225"/>
    <col min="6401" max="6401" width="4.83203125" style="225" customWidth="1"/>
    <col min="6402" max="6403" width="8.25" style="225" customWidth="1"/>
    <col min="6404" max="6404" width="4.83203125" style="225" customWidth="1"/>
    <col min="6405" max="6407" width="3.83203125" style="225" customWidth="1"/>
    <col min="6408" max="6408" width="5.58203125" style="225" customWidth="1"/>
    <col min="6409" max="6409" width="4.83203125" style="225" customWidth="1"/>
    <col min="6410" max="6417" width="4.5" style="225" customWidth="1"/>
    <col min="6418" max="6418" width="2.5" style="225" customWidth="1"/>
    <col min="6419" max="6419" width="13.58203125" style="225" customWidth="1"/>
    <col min="6420" max="6420" width="26.75" style="225" customWidth="1"/>
    <col min="6421" max="6424" width="13.58203125" style="225" customWidth="1"/>
    <col min="6425" max="6656" width="9" style="225"/>
    <col min="6657" max="6657" width="4.83203125" style="225" customWidth="1"/>
    <col min="6658" max="6659" width="8.25" style="225" customWidth="1"/>
    <col min="6660" max="6660" width="4.83203125" style="225" customWidth="1"/>
    <col min="6661" max="6663" width="3.83203125" style="225" customWidth="1"/>
    <col min="6664" max="6664" width="5.58203125" style="225" customWidth="1"/>
    <col min="6665" max="6665" width="4.83203125" style="225" customWidth="1"/>
    <col min="6666" max="6673" width="4.5" style="225" customWidth="1"/>
    <col min="6674" max="6674" width="2.5" style="225" customWidth="1"/>
    <col min="6675" max="6675" width="13.58203125" style="225" customWidth="1"/>
    <col min="6676" max="6676" width="26.75" style="225" customWidth="1"/>
    <col min="6677" max="6680" width="13.58203125" style="225" customWidth="1"/>
    <col min="6681" max="6912" width="9" style="225"/>
    <col min="6913" max="6913" width="4.83203125" style="225" customWidth="1"/>
    <col min="6914" max="6915" width="8.25" style="225" customWidth="1"/>
    <col min="6916" max="6916" width="4.83203125" style="225" customWidth="1"/>
    <col min="6917" max="6919" width="3.83203125" style="225" customWidth="1"/>
    <col min="6920" max="6920" width="5.58203125" style="225" customWidth="1"/>
    <col min="6921" max="6921" width="4.83203125" style="225" customWidth="1"/>
    <col min="6922" max="6929" width="4.5" style="225" customWidth="1"/>
    <col min="6930" max="6930" width="2.5" style="225" customWidth="1"/>
    <col min="6931" max="6931" width="13.58203125" style="225" customWidth="1"/>
    <col min="6932" max="6932" width="26.75" style="225" customWidth="1"/>
    <col min="6933" max="6936" width="13.58203125" style="225" customWidth="1"/>
    <col min="6937" max="7168" width="9" style="225"/>
    <col min="7169" max="7169" width="4.83203125" style="225" customWidth="1"/>
    <col min="7170" max="7171" width="8.25" style="225" customWidth="1"/>
    <col min="7172" max="7172" width="4.83203125" style="225" customWidth="1"/>
    <col min="7173" max="7175" width="3.83203125" style="225" customWidth="1"/>
    <col min="7176" max="7176" width="5.58203125" style="225" customWidth="1"/>
    <col min="7177" max="7177" width="4.83203125" style="225" customWidth="1"/>
    <col min="7178" max="7185" width="4.5" style="225" customWidth="1"/>
    <col min="7186" max="7186" width="2.5" style="225" customWidth="1"/>
    <col min="7187" max="7187" width="13.58203125" style="225" customWidth="1"/>
    <col min="7188" max="7188" width="26.75" style="225" customWidth="1"/>
    <col min="7189" max="7192" width="13.58203125" style="225" customWidth="1"/>
    <col min="7193" max="7424" width="9" style="225"/>
    <col min="7425" max="7425" width="4.83203125" style="225" customWidth="1"/>
    <col min="7426" max="7427" width="8.25" style="225" customWidth="1"/>
    <col min="7428" max="7428" width="4.83203125" style="225" customWidth="1"/>
    <col min="7429" max="7431" width="3.83203125" style="225" customWidth="1"/>
    <col min="7432" max="7432" width="5.58203125" style="225" customWidth="1"/>
    <col min="7433" max="7433" width="4.83203125" style="225" customWidth="1"/>
    <col min="7434" max="7441" width="4.5" style="225" customWidth="1"/>
    <col min="7442" max="7442" width="2.5" style="225" customWidth="1"/>
    <col min="7443" max="7443" width="13.58203125" style="225" customWidth="1"/>
    <col min="7444" max="7444" width="26.75" style="225" customWidth="1"/>
    <col min="7445" max="7448" width="13.58203125" style="225" customWidth="1"/>
    <col min="7449" max="7680" width="9" style="225"/>
    <col min="7681" max="7681" width="4.83203125" style="225" customWidth="1"/>
    <col min="7682" max="7683" width="8.25" style="225" customWidth="1"/>
    <col min="7684" max="7684" width="4.83203125" style="225" customWidth="1"/>
    <col min="7685" max="7687" width="3.83203125" style="225" customWidth="1"/>
    <col min="7688" max="7688" width="5.58203125" style="225" customWidth="1"/>
    <col min="7689" max="7689" width="4.83203125" style="225" customWidth="1"/>
    <col min="7690" max="7697" width="4.5" style="225" customWidth="1"/>
    <col min="7698" max="7698" width="2.5" style="225" customWidth="1"/>
    <col min="7699" max="7699" width="13.58203125" style="225" customWidth="1"/>
    <col min="7700" max="7700" width="26.75" style="225" customWidth="1"/>
    <col min="7701" max="7704" width="13.58203125" style="225" customWidth="1"/>
    <col min="7705" max="7936" width="9" style="225"/>
    <col min="7937" max="7937" width="4.83203125" style="225" customWidth="1"/>
    <col min="7938" max="7939" width="8.25" style="225" customWidth="1"/>
    <col min="7940" max="7940" width="4.83203125" style="225" customWidth="1"/>
    <col min="7941" max="7943" width="3.83203125" style="225" customWidth="1"/>
    <col min="7944" max="7944" width="5.58203125" style="225" customWidth="1"/>
    <col min="7945" max="7945" width="4.83203125" style="225" customWidth="1"/>
    <col min="7946" max="7953" width="4.5" style="225" customWidth="1"/>
    <col min="7954" max="7954" width="2.5" style="225" customWidth="1"/>
    <col min="7955" max="7955" width="13.58203125" style="225" customWidth="1"/>
    <col min="7956" max="7956" width="26.75" style="225" customWidth="1"/>
    <col min="7957" max="7960" width="13.58203125" style="225" customWidth="1"/>
    <col min="7961" max="8192" width="9" style="225"/>
    <col min="8193" max="8193" width="4.83203125" style="225" customWidth="1"/>
    <col min="8194" max="8195" width="8.25" style="225" customWidth="1"/>
    <col min="8196" max="8196" width="4.83203125" style="225" customWidth="1"/>
    <col min="8197" max="8199" width="3.83203125" style="225" customWidth="1"/>
    <col min="8200" max="8200" width="5.58203125" style="225" customWidth="1"/>
    <col min="8201" max="8201" width="4.83203125" style="225" customWidth="1"/>
    <col min="8202" max="8209" width="4.5" style="225" customWidth="1"/>
    <col min="8210" max="8210" width="2.5" style="225" customWidth="1"/>
    <col min="8211" max="8211" width="13.58203125" style="225" customWidth="1"/>
    <col min="8212" max="8212" width="26.75" style="225" customWidth="1"/>
    <col min="8213" max="8216" width="13.58203125" style="225" customWidth="1"/>
    <col min="8217" max="8448" width="9" style="225"/>
    <col min="8449" max="8449" width="4.83203125" style="225" customWidth="1"/>
    <col min="8450" max="8451" width="8.25" style="225" customWidth="1"/>
    <col min="8452" max="8452" width="4.83203125" style="225" customWidth="1"/>
    <col min="8453" max="8455" width="3.83203125" style="225" customWidth="1"/>
    <col min="8456" max="8456" width="5.58203125" style="225" customWidth="1"/>
    <col min="8457" max="8457" width="4.83203125" style="225" customWidth="1"/>
    <col min="8458" max="8465" width="4.5" style="225" customWidth="1"/>
    <col min="8466" max="8466" width="2.5" style="225" customWidth="1"/>
    <col min="8467" max="8467" width="13.58203125" style="225" customWidth="1"/>
    <col min="8468" max="8468" width="26.75" style="225" customWidth="1"/>
    <col min="8469" max="8472" width="13.58203125" style="225" customWidth="1"/>
    <col min="8473" max="8704" width="9" style="225"/>
    <col min="8705" max="8705" width="4.83203125" style="225" customWidth="1"/>
    <col min="8706" max="8707" width="8.25" style="225" customWidth="1"/>
    <col min="8708" max="8708" width="4.83203125" style="225" customWidth="1"/>
    <col min="8709" max="8711" width="3.83203125" style="225" customWidth="1"/>
    <col min="8712" max="8712" width="5.58203125" style="225" customWidth="1"/>
    <col min="8713" max="8713" width="4.83203125" style="225" customWidth="1"/>
    <col min="8714" max="8721" width="4.5" style="225" customWidth="1"/>
    <col min="8722" max="8722" width="2.5" style="225" customWidth="1"/>
    <col min="8723" max="8723" width="13.58203125" style="225" customWidth="1"/>
    <col min="8724" max="8724" width="26.75" style="225" customWidth="1"/>
    <col min="8725" max="8728" width="13.58203125" style="225" customWidth="1"/>
    <col min="8729" max="8960" width="9" style="225"/>
    <col min="8961" max="8961" width="4.83203125" style="225" customWidth="1"/>
    <col min="8962" max="8963" width="8.25" style="225" customWidth="1"/>
    <col min="8964" max="8964" width="4.83203125" style="225" customWidth="1"/>
    <col min="8965" max="8967" width="3.83203125" style="225" customWidth="1"/>
    <col min="8968" max="8968" width="5.58203125" style="225" customWidth="1"/>
    <col min="8969" max="8969" width="4.83203125" style="225" customWidth="1"/>
    <col min="8970" max="8977" width="4.5" style="225" customWidth="1"/>
    <col min="8978" max="8978" width="2.5" style="225" customWidth="1"/>
    <col min="8979" max="8979" width="13.58203125" style="225" customWidth="1"/>
    <col min="8980" max="8980" width="26.75" style="225" customWidth="1"/>
    <col min="8981" max="8984" width="13.58203125" style="225" customWidth="1"/>
    <col min="8985" max="9216" width="9" style="225"/>
    <col min="9217" max="9217" width="4.83203125" style="225" customWidth="1"/>
    <col min="9218" max="9219" width="8.25" style="225" customWidth="1"/>
    <col min="9220" max="9220" width="4.83203125" style="225" customWidth="1"/>
    <col min="9221" max="9223" width="3.83203125" style="225" customWidth="1"/>
    <col min="9224" max="9224" width="5.58203125" style="225" customWidth="1"/>
    <col min="9225" max="9225" width="4.83203125" style="225" customWidth="1"/>
    <col min="9226" max="9233" width="4.5" style="225" customWidth="1"/>
    <col min="9234" max="9234" width="2.5" style="225" customWidth="1"/>
    <col min="9235" max="9235" width="13.58203125" style="225" customWidth="1"/>
    <col min="9236" max="9236" width="26.75" style="225" customWidth="1"/>
    <col min="9237" max="9240" width="13.58203125" style="225" customWidth="1"/>
    <col min="9241" max="9472" width="9" style="225"/>
    <col min="9473" max="9473" width="4.83203125" style="225" customWidth="1"/>
    <col min="9474" max="9475" width="8.25" style="225" customWidth="1"/>
    <col min="9476" max="9476" width="4.83203125" style="225" customWidth="1"/>
    <col min="9477" max="9479" width="3.83203125" style="225" customWidth="1"/>
    <col min="9480" max="9480" width="5.58203125" style="225" customWidth="1"/>
    <col min="9481" max="9481" width="4.83203125" style="225" customWidth="1"/>
    <col min="9482" max="9489" width="4.5" style="225" customWidth="1"/>
    <col min="9490" max="9490" width="2.5" style="225" customWidth="1"/>
    <col min="9491" max="9491" width="13.58203125" style="225" customWidth="1"/>
    <col min="9492" max="9492" width="26.75" style="225" customWidth="1"/>
    <col min="9493" max="9496" width="13.58203125" style="225" customWidth="1"/>
    <col min="9497" max="9728" width="9" style="225"/>
    <col min="9729" max="9729" width="4.83203125" style="225" customWidth="1"/>
    <col min="9730" max="9731" width="8.25" style="225" customWidth="1"/>
    <col min="9732" max="9732" width="4.83203125" style="225" customWidth="1"/>
    <col min="9733" max="9735" width="3.83203125" style="225" customWidth="1"/>
    <col min="9736" max="9736" width="5.58203125" style="225" customWidth="1"/>
    <col min="9737" max="9737" width="4.83203125" style="225" customWidth="1"/>
    <col min="9738" max="9745" width="4.5" style="225" customWidth="1"/>
    <col min="9746" max="9746" width="2.5" style="225" customWidth="1"/>
    <col min="9747" max="9747" width="13.58203125" style="225" customWidth="1"/>
    <col min="9748" max="9748" width="26.75" style="225" customWidth="1"/>
    <col min="9749" max="9752" width="13.58203125" style="225" customWidth="1"/>
    <col min="9753" max="9984" width="9" style="225"/>
    <col min="9985" max="9985" width="4.83203125" style="225" customWidth="1"/>
    <col min="9986" max="9987" width="8.25" style="225" customWidth="1"/>
    <col min="9988" max="9988" width="4.83203125" style="225" customWidth="1"/>
    <col min="9989" max="9991" width="3.83203125" style="225" customWidth="1"/>
    <col min="9992" max="9992" width="5.58203125" style="225" customWidth="1"/>
    <col min="9993" max="9993" width="4.83203125" style="225" customWidth="1"/>
    <col min="9994" max="10001" width="4.5" style="225" customWidth="1"/>
    <col min="10002" max="10002" width="2.5" style="225" customWidth="1"/>
    <col min="10003" max="10003" width="13.58203125" style="225" customWidth="1"/>
    <col min="10004" max="10004" width="26.75" style="225" customWidth="1"/>
    <col min="10005" max="10008" width="13.58203125" style="225" customWidth="1"/>
    <col min="10009" max="10240" width="9" style="225"/>
    <col min="10241" max="10241" width="4.83203125" style="225" customWidth="1"/>
    <col min="10242" max="10243" width="8.25" style="225" customWidth="1"/>
    <col min="10244" max="10244" width="4.83203125" style="225" customWidth="1"/>
    <col min="10245" max="10247" width="3.83203125" style="225" customWidth="1"/>
    <col min="10248" max="10248" width="5.58203125" style="225" customWidth="1"/>
    <col min="10249" max="10249" width="4.83203125" style="225" customWidth="1"/>
    <col min="10250" max="10257" width="4.5" style="225" customWidth="1"/>
    <col min="10258" max="10258" width="2.5" style="225" customWidth="1"/>
    <col min="10259" max="10259" width="13.58203125" style="225" customWidth="1"/>
    <col min="10260" max="10260" width="26.75" style="225" customWidth="1"/>
    <col min="10261" max="10264" width="13.58203125" style="225" customWidth="1"/>
    <col min="10265" max="10496" width="9" style="225"/>
    <col min="10497" max="10497" width="4.83203125" style="225" customWidth="1"/>
    <col min="10498" max="10499" width="8.25" style="225" customWidth="1"/>
    <col min="10500" max="10500" width="4.83203125" style="225" customWidth="1"/>
    <col min="10501" max="10503" width="3.83203125" style="225" customWidth="1"/>
    <col min="10504" max="10504" width="5.58203125" style="225" customWidth="1"/>
    <col min="10505" max="10505" width="4.83203125" style="225" customWidth="1"/>
    <col min="10506" max="10513" width="4.5" style="225" customWidth="1"/>
    <col min="10514" max="10514" width="2.5" style="225" customWidth="1"/>
    <col min="10515" max="10515" width="13.58203125" style="225" customWidth="1"/>
    <col min="10516" max="10516" width="26.75" style="225" customWidth="1"/>
    <col min="10517" max="10520" width="13.58203125" style="225" customWidth="1"/>
    <col min="10521" max="10752" width="9" style="225"/>
    <col min="10753" max="10753" width="4.83203125" style="225" customWidth="1"/>
    <col min="10754" max="10755" width="8.25" style="225" customWidth="1"/>
    <col min="10756" max="10756" width="4.83203125" style="225" customWidth="1"/>
    <col min="10757" max="10759" width="3.83203125" style="225" customWidth="1"/>
    <col min="10760" max="10760" width="5.58203125" style="225" customWidth="1"/>
    <col min="10761" max="10761" width="4.83203125" style="225" customWidth="1"/>
    <col min="10762" max="10769" width="4.5" style="225" customWidth="1"/>
    <col min="10770" max="10770" width="2.5" style="225" customWidth="1"/>
    <col min="10771" max="10771" width="13.58203125" style="225" customWidth="1"/>
    <col min="10772" max="10772" width="26.75" style="225" customWidth="1"/>
    <col min="10773" max="10776" width="13.58203125" style="225" customWidth="1"/>
    <col min="10777" max="11008" width="9" style="225"/>
    <col min="11009" max="11009" width="4.83203125" style="225" customWidth="1"/>
    <col min="11010" max="11011" width="8.25" style="225" customWidth="1"/>
    <col min="11012" max="11012" width="4.83203125" style="225" customWidth="1"/>
    <col min="11013" max="11015" width="3.83203125" style="225" customWidth="1"/>
    <col min="11016" max="11016" width="5.58203125" style="225" customWidth="1"/>
    <col min="11017" max="11017" width="4.83203125" style="225" customWidth="1"/>
    <col min="11018" max="11025" width="4.5" style="225" customWidth="1"/>
    <col min="11026" max="11026" width="2.5" style="225" customWidth="1"/>
    <col min="11027" max="11027" width="13.58203125" style="225" customWidth="1"/>
    <col min="11028" max="11028" width="26.75" style="225" customWidth="1"/>
    <col min="11029" max="11032" width="13.58203125" style="225" customWidth="1"/>
    <col min="11033" max="11264" width="9" style="225"/>
    <col min="11265" max="11265" width="4.83203125" style="225" customWidth="1"/>
    <col min="11266" max="11267" width="8.25" style="225" customWidth="1"/>
    <col min="11268" max="11268" width="4.83203125" style="225" customWidth="1"/>
    <col min="11269" max="11271" width="3.83203125" style="225" customWidth="1"/>
    <col min="11272" max="11272" width="5.58203125" style="225" customWidth="1"/>
    <col min="11273" max="11273" width="4.83203125" style="225" customWidth="1"/>
    <col min="11274" max="11281" width="4.5" style="225" customWidth="1"/>
    <col min="11282" max="11282" width="2.5" style="225" customWidth="1"/>
    <col min="11283" max="11283" width="13.58203125" style="225" customWidth="1"/>
    <col min="11284" max="11284" width="26.75" style="225" customWidth="1"/>
    <col min="11285" max="11288" width="13.58203125" style="225" customWidth="1"/>
    <col min="11289" max="11520" width="9" style="225"/>
    <col min="11521" max="11521" width="4.83203125" style="225" customWidth="1"/>
    <col min="11522" max="11523" width="8.25" style="225" customWidth="1"/>
    <col min="11524" max="11524" width="4.83203125" style="225" customWidth="1"/>
    <col min="11525" max="11527" width="3.83203125" style="225" customWidth="1"/>
    <col min="11528" max="11528" width="5.58203125" style="225" customWidth="1"/>
    <col min="11529" max="11529" width="4.83203125" style="225" customWidth="1"/>
    <col min="11530" max="11537" width="4.5" style="225" customWidth="1"/>
    <col min="11538" max="11538" width="2.5" style="225" customWidth="1"/>
    <col min="11539" max="11539" width="13.58203125" style="225" customWidth="1"/>
    <col min="11540" max="11540" width="26.75" style="225" customWidth="1"/>
    <col min="11541" max="11544" width="13.58203125" style="225" customWidth="1"/>
    <col min="11545" max="11776" width="9" style="225"/>
    <col min="11777" max="11777" width="4.83203125" style="225" customWidth="1"/>
    <col min="11778" max="11779" width="8.25" style="225" customWidth="1"/>
    <col min="11780" max="11780" width="4.83203125" style="225" customWidth="1"/>
    <col min="11781" max="11783" width="3.83203125" style="225" customWidth="1"/>
    <col min="11784" max="11784" width="5.58203125" style="225" customWidth="1"/>
    <col min="11785" max="11785" width="4.83203125" style="225" customWidth="1"/>
    <col min="11786" max="11793" width="4.5" style="225" customWidth="1"/>
    <col min="11794" max="11794" width="2.5" style="225" customWidth="1"/>
    <col min="11795" max="11795" width="13.58203125" style="225" customWidth="1"/>
    <col min="11796" max="11796" width="26.75" style="225" customWidth="1"/>
    <col min="11797" max="11800" width="13.58203125" style="225" customWidth="1"/>
    <col min="11801" max="12032" width="9" style="225"/>
    <col min="12033" max="12033" width="4.83203125" style="225" customWidth="1"/>
    <col min="12034" max="12035" width="8.25" style="225" customWidth="1"/>
    <col min="12036" max="12036" width="4.83203125" style="225" customWidth="1"/>
    <col min="12037" max="12039" width="3.83203125" style="225" customWidth="1"/>
    <col min="12040" max="12040" width="5.58203125" style="225" customWidth="1"/>
    <col min="12041" max="12041" width="4.83203125" style="225" customWidth="1"/>
    <col min="12042" max="12049" width="4.5" style="225" customWidth="1"/>
    <col min="12050" max="12050" width="2.5" style="225" customWidth="1"/>
    <col min="12051" max="12051" width="13.58203125" style="225" customWidth="1"/>
    <col min="12052" max="12052" width="26.75" style="225" customWidth="1"/>
    <col min="12053" max="12056" width="13.58203125" style="225" customWidth="1"/>
    <col min="12057" max="12288" width="9" style="225"/>
    <col min="12289" max="12289" width="4.83203125" style="225" customWidth="1"/>
    <col min="12290" max="12291" width="8.25" style="225" customWidth="1"/>
    <col min="12292" max="12292" width="4.83203125" style="225" customWidth="1"/>
    <col min="12293" max="12295" width="3.83203125" style="225" customWidth="1"/>
    <col min="12296" max="12296" width="5.58203125" style="225" customWidth="1"/>
    <col min="12297" max="12297" width="4.83203125" style="225" customWidth="1"/>
    <col min="12298" max="12305" width="4.5" style="225" customWidth="1"/>
    <col min="12306" max="12306" width="2.5" style="225" customWidth="1"/>
    <col min="12307" max="12307" width="13.58203125" style="225" customWidth="1"/>
    <col min="12308" max="12308" width="26.75" style="225" customWidth="1"/>
    <col min="12309" max="12312" width="13.58203125" style="225" customWidth="1"/>
    <col min="12313" max="12544" width="9" style="225"/>
    <col min="12545" max="12545" width="4.83203125" style="225" customWidth="1"/>
    <col min="12546" max="12547" width="8.25" style="225" customWidth="1"/>
    <col min="12548" max="12548" width="4.83203125" style="225" customWidth="1"/>
    <col min="12549" max="12551" width="3.83203125" style="225" customWidth="1"/>
    <col min="12552" max="12552" width="5.58203125" style="225" customWidth="1"/>
    <col min="12553" max="12553" width="4.83203125" style="225" customWidth="1"/>
    <col min="12554" max="12561" width="4.5" style="225" customWidth="1"/>
    <col min="12562" max="12562" width="2.5" style="225" customWidth="1"/>
    <col min="12563" max="12563" width="13.58203125" style="225" customWidth="1"/>
    <col min="12564" max="12564" width="26.75" style="225" customWidth="1"/>
    <col min="12565" max="12568" width="13.58203125" style="225" customWidth="1"/>
    <col min="12569" max="12800" width="9" style="225"/>
    <col min="12801" max="12801" width="4.83203125" style="225" customWidth="1"/>
    <col min="12802" max="12803" width="8.25" style="225" customWidth="1"/>
    <col min="12804" max="12804" width="4.83203125" style="225" customWidth="1"/>
    <col min="12805" max="12807" width="3.83203125" style="225" customWidth="1"/>
    <col min="12808" max="12808" width="5.58203125" style="225" customWidth="1"/>
    <col min="12809" max="12809" width="4.83203125" style="225" customWidth="1"/>
    <col min="12810" max="12817" width="4.5" style="225" customWidth="1"/>
    <col min="12818" max="12818" width="2.5" style="225" customWidth="1"/>
    <col min="12819" max="12819" width="13.58203125" style="225" customWidth="1"/>
    <col min="12820" max="12820" width="26.75" style="225" customWidth="1"/>
    <col min="12821" max="12824" width="13.58203125" style="225" customWidth="1"/>
    <col min="12825" max="13056" width="9" style="225"/>
    <col min="13057" max="13057" width="4.83203125" style="225" customWidth="1"/>
    <col min="13058" max="13059" width="8.25" style="225" customWidth="1"/>
    <col min="13060" max="13060" width="4.83203125" style="225" customWidth="1"/>
    <col min="13061" max="13063" width="3.83203125" style="225" customWidth="1"/>
    <col min="13064" max="13064" width="5.58203125" style="225" customWidth="1"/>
    <col min="13065" max="13065" width="4.83203125" style="225" customWidth="1"/>
    <col min="13066" max="13073" width="4.5" style="225" customWidth="1"/>
    <col min="13074" max="13074" width="2.5" style="225" customWidth="1"/>
    <col min="13075" max="13075" width="13.58203125" style="225" customWidth="1"/>
    <col min="13076" max="13076" width="26.75" style="225" customWidth="1"/>
    <col min="13077" max="13080" width="13.58203125" style="225" customWidth="1"/>
    <col min="13081" max="13312" width="9" style="225"/>
    <col min="13313" max="13313" width="4.83203125" style="225" customWidth="1"/>
    <col min="13314" max="13315" width="8.25" style="225" customWidth="1"/>
    <col min="13316" max="13316" width="4.83203125" style="225" customWidth="1"/>
    <col min="13317" max="13319" width="3.83203125" style="225" customWidth="1"/>
    <col min="13320" max="13320" width="5.58203125" style="225" customWidth="1"/>
    <col min="13321" max="13321" width="4.83203125" style="225" customWidth="1"/>
    <col min="13322" max="13329" width="4.5" style="225" customWidth="1"/>
    <col min="13330" max="13330" width="2.5" style="225" customWidth="1"/>
    <col min="13331" max="13331" width="13.58203125" style="225" customWidth="1"/>
    <col min="13332" max="13332" width="26.75" style="225" customWidth="1"/>
    <col min="13333" max="13336" width="13.58203125" style="225" customWidth="1"/>
    <col min="13337" max="13568" width="9" style="225"/>
    <col min="13569" max="13569" width="4.83203125" style="225" customWidth="1"/>
    <col min="13570" max="13571" width="8.25" style="225" customWidth="1"/>
    <col min="13572" max="13572" width="4.83203125" style="225" customWidth="1"/>
    <col min="13573" max="13575" width="3.83203125" style="225" customWidth="1"/>
    <col min="13576" max="13576" width="5.58203125" style="225" customWidth="1"/>
    <col min="13577" max="13577" width="4.83203125" style="225" customWidth="1"/>
    <col min="13578" max="13585" width="4.5" style="225" customWidth="1"/>
    <col min="13586" max="13586" width="2.5" style="225" customWidth="1"/>
    <col min="13587" max="13587" width="13.58203125" style="225" customWidth="1"/>
    <col min="13588" max="13588" width="26.75" style="225" customWidth="1"/>
    <col min="13589" max="13592" width="13.58203125" style="225" customWidth="1"/>
    <col min="13593" max="13824" width="9" style="225"/>
    <col min="13825" max="13825" width="4.83203125" style="225" customWidth="1"/>
    <col min="13826" max="13827" width="8.25" style="225" customWidth="1"/>
    <col min="13828" max="13828" width="4.83203125" style="225" customWidth="1"/>
    <col min="13829" max="13831" width="3.83203125" style="225" customWidth="1"/>
    <col min="13832" max="13832" width="5.58203125" style="225" customWidth="1"/>
    <col min="13833" max="13833" width="4.83203125" style="225" customWidth="1"/>
    <col min="13834" max="13841" width="4.5" style="225" customWidth="1"/>
    <col min="13842" max="13842" width="2.5" style="225" customWidth="1"/>
    <col min="13843" max="13843" width="13.58203125" style="225" customWidth="1"/>
    <col min="13844" max="13844" width="26.75" style="225" customWidth="1"/>
    <col min="13845" max="13848" width="13.58203125" style="225" customWidth="1"/>
    <col min="13849" max="14080" width="9" style="225"/>
    <col min="14081" max="14081" width="4.83203125" style="225" customWidth="1"/>
    <col min="14082" max="14083" width="8.25" style="225" customWidth="1"/>
    <col min="14084" max="14084" width="4.83203125" style="225" customWidth="1"/>
    <col min="14085" max="14087" width="3.83203125" style="225" customWidth="1"/>
    <col min="14088" max="14088" width="5.58203125" style="225" customWidth="1"/>
    <col min="14089" max="14089" width="4.83203125" style="225" customWidth="1"/>
    <col min="14090" max="14097" width="4.5" style="225" customWidth="1"/>
    <col min="14098" max="14098" width="2.5" style="225" customWidth="1"/>
    <col min="14099" max="14099" width="13.58203125" style="225" customWidth="1"/>
    <col min="14100" max="14100" width="26.75" style="225" customWidth="1"/>
    <col min="14101" max="14104" width="13.58203125" style="225" customWidth="1"/>
    <col min="14105" max="14336" width="9" style="225"/>
    <col min="14337" max="14337" width="4.83203125" style="225" customWidth="1"/>
    <col min="14338" max="14339" width="8.25" style="225" customWidth="1"/>
    <col min="14340" max="14340" width="4.83203125" style="225" customWidth="1"/>
    <col min="14341" max="14343" width="3.83203125" style="225" customWidth="1"/>
    <col min="14344" max="14344" width="5.58203125" style="225" customWidth="1"/>
    <col min="14345" max="14345" width="4.83203125" style="225" customWidth="1"/>
    <col min="14346" max="14353" width="4.5" style="225" customWidth="1"/>
    <col min="14354" max="14354" width="2.5" style="225" customWidth="1"/>
    <col min="14355" max="14355" width="13.58203125" style="225" customWidth="1"/>
    <col min="14356" max="14356" width="26.75" style="225" customWidth="1"/>
    <col min="14357" max="14360" width="13.58203125" style="225" customWidth="1"/>
    <col min="14361" max="14592" width="9" style="225"/>
    <col min="14593" max="14593" width="4.83203125" style="225" customWidth="1"/>
    <col min="14594" max="14595" width="8.25" style="225" customWidth="1"/>
    <col min="14596" max="14596" width="4.83203125" style="225" customWidth="1"/>
    <col min="14597" max="14599" width="3.83203125" style="225" customWidth="1"/>
    <col min="14600" max="14600" width="5.58203125" style="225" customWidth="1"/>
    <col min="14601" max="14601" width="4.83203125" style="225" customWidth="1"/>
    <col min="14602" max="14609" width="4.5" style="225" customWidth="1"/>
    <col min="14610" max="14610" width="2.5" style="225" customWidth="1"/>
    <col min="14611" max="14611" width="13.58203125" style="225" customWidth="1"/>
    <col min="14612" max="14612" width="26.75" style="225" customWidth="1"/>
    <col min="14613" max="14616" width="13.58203125" style="225" customWidth="1"/>
    <col min="14617" max="14848" width="9" style="225"/>
    <col min="14849" max="14849" width="4.83203125" style="225" customWidth="1"/>
    <col min="14850" max="14851" width="8.25" style="225" customWidth="1"/>
    <col min="14852" max="14852" width="4.83203125" style="225" customWidth="1"/>
    <col min="14853" max="14855" width="3.83203125" style="225" customWidth="1"/>
    <col min="14856" max="14856" width="5.58203125" style="225" customWidth="1"/>
    <col min="14857" max="14857" width="4.83203125" style="225" customWidth="1"/>
    <col min="14858" max="14865" width="4.5" style="225" customWidth="1"/>
    <col min="14866" max="14866" width="2.5" style="225" customWidth="1"/>
    <col min="14867" max="14867" width="13.58203125" style="225" customWidth="1"/>
    <col min="14868" max="14868" width="26.75" style="225" customWidth="1"/>
    <col min="14869" max="14872" width="13.58203125" style="225" customWidth="1"/>
    <col min="14873" max="15104" width="9" style="225"/>
    <col min="15105" max="15105" width="4.83203125" style="225" customWidth="1"/>
    <col min="15106" max="15107" width="8.25" style="225" customWidth="1"/>
    <col min="15108" max="15108" width="4.83203125" style="225" customWidth="1"/>
    <col min="15109" max="15111" width="3.83203125" style="225" customWidth="1"/>
    <col min="15112" max="15112" width="5.58203125" style="225" customWidth="1"/>
    <col min="15113" max="15113" width="4.83203125" style="225" customWidth="1"/>
    <col min="15114" max="15121" width="4.5" style="225" customWidth="1"/>
    <col min="15122" max="15122" width="2.5" style="225" customWidth="1"/>
    <col min="15123" max="15123" width="13.58203125" style="225" customWidth="1"/>
    <col min="15124" max="15124" width="26.75" style="225" customWidth="1"/>
    <col min="15125" max="15128" width="13.58203125" style="225" customWidth="1"/>
    <col min="15129" max="15360" width="9" style="225"/>
    <col min="15361" max="15361" width="4.83203125" style="225" customWidth="1"/>
    <col min="15362" max="15363" width="8.25" style="225" customWidth="1"/>
    <col min="15364" max="15364" width="4.83203125" style="225" customWidth="1"/>
    <col min="15365" max="15367" width="3.83203125" style="225" customWidth="1"/>
    <col min="15368" max="15368" width="5.58203125" style="225" customWidth="1"/>
    <col min="15369" max="15369" width="4.83203125" style="225" customWidth="1"/>
    <col min="15370" max="15377" width="4.5" style="225" customWidth="1"/>
    <col min="15378" max="15378" width="2.5" style="225" customWidth="1"/>
    <col min="15379" max="15379" width="13.58203125" style="225" customWidth="1"/>
    <col min="15380" max="15380" width="26.75" style="225" customWidth="1"/>
    <col min="15381" max="15384" width="13.58203125" style="225" customWidth="1"/>
    <col min="15385" max="15616" width="9" style="225"/>
    <col min="15617" max="15617" width="4.83203125" style="225" customWidth="1"/>
    <col min="15618" max="15619" width="8.25" style="225" customWidth="1"/>
    <col min="15620" max="15620" width="4.83203125" style="225" customWidth="1"/>
    <col min="15621" max="15623" width="3.83203125" style="225" customWidth="1"/>
    <col min="15624" max="15624" width="5.58203125" style="225" customWidth="1"/>
    <col min="15625" max="15625" width="4.83203125" style="225" customWidth="1"/>
    <col min="15626" max="15633" width="4.5" style="225" customWidth="1"/>
    <col min="15634" max="15634" width="2.5" style="225" customWidth="1"/>
    <col min="15635" max="15635" width="13.58203125" style="225" customWidth="1"/>
    <col min="15636" max="15636" width="26.75" style="225" customWidth="1"/>
    <col min="15637" max="15640" width="13.58203125" style="225" customWidth="1"/>
    <col min="15641" max="15872" width="9" style="225"/>
    <col min="15873" max="15873" width="4.83203125" style="225" customWidth="1"/>
    <col min="15874" max="15875" width="8.25" style="225" customWidth="1"/>
    <col min="15876" max="15876" width="4.83203125" style="225" customWidth="1"/>
    <col min="15877" max="15879" width="3.83203125" style="225" customWidth="1"/>
    <col min="15880" max="15880" width="5.58203125" style="225" customWidth="1"/>
    <col min="15881" max="15881" width="4.83203125" style="225" customWidth="1"/>
    <col min="15882" max="15889" width="4.5" style="225" customWidth="1"/>
    <col min="15890" max="15890" width="2.5" style="225" customWidth="1"/>
    <col min="15891" max="15891" width="13.58203125" style="225" customWidth="1"/>
    <col min="15892" max="15892" width="26.75" style="225" customWidth="1"/>
    <col min="15893" max="15896" width="13.58203125" style="225" customWidth="1"/>
    <col min="15897" max="16128" width="9" style="225"/>
    <col min="16129" max="16129" width="4.83203125" style="225" customWidth="1"/>
    <col min="16130" max="16131" width="8.25" style="225" customWidth="1"/>
    <col min="16132" max="16132" width="4.83203125" style="225" customWidth="1"/>
    <col min="16133" max="16135" width="3.83203125" style="225" customWidth="1"/>
    <col min="16136" max="16136" width="5.58203125" style="225" customWidth="1"/>
    <col min="16137" max="16137" width="4.83203125" style="225" customWidth="1"/>
    <col min="16138" max="16145" width="4.5" style="225" customWidth="1"/>
    <col min="16146" max="16146" width="2.5" style="225" customWidth="1"/>
    <col min="16147" max="16147" width="13.58203125" style="225" customWidth="1"/>
    <col min="16148" max="16148" width="26.75" style="225" customWidth="1"/>
    <col min="16149" max="16152" width="13.58203125" style="225" customWidth="1"/>
    <col min="16153" max="16384" width="9" style="225"/>
  </cols>
  <sheetData>
    <row r="1" spans="1:27" s="220" customFormat="1" ht="15" customHeight="1">
      <c r="B1" s="257"/>
      <c r="C1" s="257"/>
      <c r="D1" s="257"/>
      <c r="E1" s="257"/>
      <c r="S1" s="287"/>
      <c r="T1" s="221" t="s">
        <v>369</v>
      </c>
      <c r="V1" s="257"/>
    </row>
    <row r="2" spans="1:27" ht="15" customHeight="1">
      <c r="A2" s="222" t="s">
        <v>781</v>
      </c>
      <c r="B2" s="226"/>
      <c r="C2" s="226"/>
      <c r="D2" s="226"/>
      <c r="E2" s="226"/>
      <c r="F2" s="221"/>
      <c r="G2" s="221"/>
      <c r="H2" s="221"/>
      <c r="I2" s="221"/>
      <c r="J2" s="221"/>
      <c r="K2" s="221"/>
      <c r="L2" s="221"/>
      <c r="M2" s="221"/>
      <c r="N2" s="221"/>
      <c r="O2" s="223" t="str">
        <f>'SP5-1'!L2</f>
        <v>Spreadsheet 14-Apr-2023</v>
      </c>
      <c r="P2" s="221"/>
      <c r="Q2" s="221"/>
      <c r="R2" s="221"/>
      <c r="S2" s="288"/>
      <c r="T2" s="224" t="s">
        <v>370</v>
      </c>
      <c r="U2" s="221"/>
      <c r="V2" s="227"/>
      <c r="W2" s="221"/>
      <c r="X2" s="221"/>
      <c r="Y2" s="221"/>
      <c r="Z2" s="221"/>
      <c r="AA2" s="221"/>
    </row>
    <row r="3" spans="1:27" s="220" customFormat="1" ht="15" customHeight="1">
      <c r="A3" s="226" t="s">
        <v>439</v>
      </c>
      <c r="B3" s="226"/>
      <c r="C3" s="226"/>
      <c r="D3" s="221"/>
      <c r="E3" s="221"/>
      <c r="F3" s="221"/>
      <c r="G3" s="221"/>
      <c r="H3" s="221"/>
      <c r="I3" s="221"/>
      <c r="J3" s="221"/>
      <c r="K3" s="221"/>
      <c r="L3" s="221"/>
      <c r="M3" s="221"/>
      <c r="N3" s="221"/>
      <c r="O3" s="221"/>
      <c r="P3" s="221"/>
      <c r="Q3" s="221"/>
      <c r="R3" s="227"/>
      <c r="S3" s="289"/>
      <c r="T3" s="221"/>
      <c r="U3" s="221"/>
      <c r="V3" s="221"/>
      <c r="W3" s="221"/>
      <c r="X3" s="221"/>
      <c r="Y3" s="221"/>
      <c r="Z3" s="221"/>
      <c r="AA3" s="221"/>
    </row>
    <row r="4" spans="1:27" s="291" customFormat="1" ht="15" customHeight="1">
      <c r="A4" s="290"/>
      <c r="B4" s="535" t="s">
        <v>440</v>
      </c>
      <c r="C4" s="535"/>
      <c r="D4" s="535"/>
      <c r="E4" s="535"/>
      <c r="F4" s="535"/>
      <c r="G4" s="535"/>
      <c r="H4" s="535"/>
      <c r="I4" s="535"/>
      <c r="J4" s="535"/>
      <c r="K4" s="535"/>
      <c r="L4" s="535"/>
      <c r="M4" s="535"/>
      <c r="N4" s="535"/>
      <c r="O4" s="535"/>
      <c r="P4" s="535"/>
      <c r="Q4" s="535"/>
      <c r="R4" s="288"/>
      <c r="S4" s="288"/>
      <c r="T4" s="288"/>
      <c r="U4" s="288"/>
      <c r="V4" s="288"/>
      <c r="W4" s="288"/>
      <c r="X4" s="288"/>
      <c r="Y4" s="288"/>
      <c r="Z4" s="288"/>
    </row>
    <row r="5" spans="1:27" s="291" customFormat="1" ht="51" customHeight="1">
      <c r="A5" s="290"/>
      <c r="B5" s="535"/>
      <c r="C5" s="535"/>
      <c r="D5" s="535"/>
      <c r="E5" s="535"/>
      <c r="F5" s="535"/>
      <c r="G5" s="535"/>
      <c r="H5" s="535"/>
      <c r="I5" s="535"/>
      <c r="J5" s="535"/>
      <c r="K5" s="535"/>
      <c r="L5" s="535"/>
      <c r="M5" s="535"/>
      <c r="N5" s="535"/>
      <c r="O5" s="535"/>
      <c r="P5" s="535"/>
      <c r="Q5" s="535"/>
      <c r="R5" s="288"/>
      <c r="S5" s="288"/>
      <c r="T5" s="288"/>
      <c r="U5" s="288"/>
      <c r="V5" s="288"/>
      <c r="W5" s="288"/>
      <c r="X5" s="288"/>
      <c r="Y5" s="288"/>
      <c r="Z5" s="288"/>
    </row>
    <row r="6" spans="1:27" s="220" customFormat="1" ht="11.25" customHeight="1" thickBot="1">
      <c r="A6" s="227"/>
      <c r="B6" s="227"/>
      <c r="C6" s="227"/>
      <c r="D6" s="221"/>
      <c r="E6" s="221"/>
      <c r="F6" s="221"/>
      <c r="G6" s="221"/>
      <c r="H6" s="221"/>
      <c r="I6" s="221"/>
      <c r="J6" s="221"/>
      <c r="K6" s="221"/>
      <c r="L6" s="221"/>
      <c r="M6" s="221"/>
      <c r="N6" s="221"/>
      <c r="O6" s="221"/>
      <c r="P6" s="221"/>
      <c r="Q6" s="221"/>
      <c r="R6" s="227"/>
      <c r="S6" s="289"/>
      <c r="T6" s="221"/>
      <c r="U6" s="221"/>
      <c r="V6" s="221"/>
      <c r="W6" s="221"/>
      <c r="X6" s="221"/>
      <c r="Y6" s="221"/>
      <c r="Z6" s="221"/>
      <c r="AA6" s="221"/>
    </row>
    <row r="7" spans="1:27" ht="19.5" customHeight="1" thickBot="1">
      <c r="A7" s="228"/>
      <c r="B7" s="229" t="s">
        <v>441</v>
      </c>
      <c r="C7" s="229"/>
      <c r="D7" s="229"/>
      <c r="E7" s="511"/>
      <c r="F7" s="511"/>
      <c r="G7" s="511"/>
      <c r="H7" s="511"/>
      <c r="I7" s="229"/>
      <c r="J7" s="229"/>
      <c r="K7" s="229"/>
      <c r="L7" s="229"/>
      <c r="M7" s="237" t="s">
        <v>443</v>
      </c>
      <c r="N7" s="511"/>
      <c r="O7" s="511"/>
      <c r="P7" s="511"/>
      <c r="Q7" s="511"/>
      <c r="R7" s="230"/>
      <c r="S7" s="289"/>
      <c r="T7" s="221"/>
      <c r="U7" s="221"/>
      <c r="V7" s="221"/>
      <c r="W7" s="221"/>
      <c r="X7" s="221"/>
      <c r="Y7" s="221"/>
      <c r="Z7" s="221"/>
      <c r="AA7" s="221"/>
    </row>
    <row r="8" spans="1:27" ht="19.5" customHeight="1" thickBot="1">
      <c r="A8" s="228">
        <v>1</v>
      </c>
      <c r="B8" s="229" t="s">
        <v>445</v>
      </c>
      <c r="C8" s="229"/>
      <c r="D8" s="229"/>
      <c r="E8" s="511"/>
      <c r="F8" s="511"/>
      <c r="G8" s="511"/>
      <c r="H8" s="511"/>
      <c r="I8" s="229"/>
      <c r="J8" s="229"/>
      <c r="K8" s="229"/>
      <c r="L8" s="229"/>
      <c r="M8" s="237" t="s">
        <v>332</v>
      </c>
      <c r="N8" s="511"/>
      <c r="O8" s="511"/>
      <c r="P8" s="511"/>
      <c r="Q8" s="511"/>
      <c r="R8" s="230"/>
      <c r="S8" s="289"/>
      <c r="T8" s="221"/>
      <c r="U8" s="221"/>
      <c r="V8" s="221"/>
      <c r="W8" s="221"/>
      <c r="X8" s="221"/>
      <c r="Y8" s="221"/>
      <c r="Z8" s="221"/>
      <c r="AA8" s="221"/>
    </row>
    <row r="9" spans="1:27" ht="19.5" customHeight="1" thickBot="1">
      <c r="A9" s="228"/>
      <c r="B9" s="229" t="s">
        <v>446</v>
      </c>
      <c r="C9" s="229"/>
      <c r="D9" s="229"/>
      <c r="E9" s="511"/>
      <c r="F9" s="511"/>
      <c r="G9" s="511"/>
      <c r="H9" s="511"/>
      <c r="I9" s="229"/>
      <c r="J9" s="229"/>
      <c r="K9" s="229"/>
      <c r="L9" s="229"/>
      <c r="M9" s="237" t="s">
        <v>491</v>
      </c>
      <c r="N9" s="583">
        <f>'SP5-1'!I30</f>
        <v>0</v>
      </c>
      <c r="O9" s="583"/>
      <c r="P9" s="583"/>
      <c r="Q9" s="583"/>
      <c r="R9" s="230" t="s">
        <v>205</v>
      </c>
      <c r="S9" s="289"/>
      <c r="T9" s="221"/>
      <c r="U9" s="221"/>
      <c r="V9" s="221"/>
      <c r="W9" s="221"/>
      <c r="X9" s="221"/>
      <c r="Y9" s="221"/>
      <c r="Z9" s="221"/>
      <c r="AA9" s="221"/>
    </row>
    <row r="10" spans="1:27" ht="19.5" customHeight="1" thickBot="1">
      <c r="A10" s="228">
        <v>2</v>
      </c>
      <c r="B10" s="229" t="s">
        <v>447</v>
      </c>
      <c r="C10" s="229"/>
      <c r="D10" s="229"/>
      <c r="E10" s="511"/>
      <c r="F10" s="511"/>
      <c r="G10" s="511"/>
      <c r="H10" s="511"/>
      <c r="I10" s="229"/>
      <c r="J10" s="229"/>
      <c r="K10" s="229"/>
      <c r="L10" s="229"/>
      <c r="M10" s="229"/>
      <c r="N10" s="229"/>
      <c r="O10" s="229"/>
      <c r="P10" s="229"/>
      <c r="Q10" s="229"/>
      <c r="R10" s="230"/>
      <c r="S10" s="289"/>
      <c r="T10" s="567" t="s">
        <v>448</v>
      </c>
      <c r="U10" s="567"/>
      <c r="V10" s="567"/>
      <c r="W10" s="567"/>
      <c r="X10" s="567"/>
      <c r="Y10" s="221"/>
      <c r="Z10" s="221"/>
      <c r="AA10" s="221"/>
    </row>
    <row r="11" spans="1:27" ht="14.25" customHeight="1" thickBot="1">
      <c r="A11" s="292"/>
      <c r="B11" s="564" t="s">
        <v>436</v>
      </c>
      <c r="C11" s="565"/>
      <c r="D11" s="565"/>
      <c r="E11" s="565"/>
      <c r="F11" s="565"/>
      <c r="G11" s="565"/>
      <c r="H11" s="565"/>
      <c r="I11" s="565"/>
      <c r="J11" s="578" t="s">
        <v>449</v>
      </c>
      <c r="K11" s="578"/>
      <c r="L11" s="578"/>
      <c r="M11" s="578"/>
      <c r="N11" s="578"/>
      <c r="O11" s="578"/>
      <c r="P11" s="578"/>
      <c r="Q11" s="579"/>
      <c r="R11" s="293"/>
      <c r="S11" s="289"/>
      <c r="T11" s="567"/>
      <c r="U11" s="567"/>
      <c r="V11" s="567"/>
      <c r="W11" s="567"/>
      <c r="X11" s="567"/>
      <c r="Y11" s="221"/>
      <c r="Z11" s="221"/>
      <c r="AA11" s="221"/>
    </row>
    <row r="12" spans="1:27" ht="24" customHeight="1" thickBot="1">
      <c r="A12" s="292"/>
      <c r="B12" s="576"/>
      <c r="C12" s="577"/>
      <c r="D12" s="577"/>
      <c r="E12" s="577"/>
      <c r="F12" s="577"/>
      <c r="G12" s="577"/>
      <c r="H12" s="577"/>
      <c r="I12" s="577"/>
      <c r="J12" s="580" t="s">
        <v>243</v>
      </c>
      <c r="K12" s="580"/>
      <c r="L12" s="580" t="s">
        <v>244</v>
      </c>
      <c r="M12" s="580"/>
      <c r="N12" s="580" t="s">
        <v>245</v>
      </c>
      <c r="O12" s="580"/>
      <c r="P12" s="581" t="s">
        <v>450</v>
      </c>
      <c r="Q12" s="582"/>
      <c r="R12" s="293"/>
      <c r="S12" s="289"/>
      <c r="T12" s="233" t="s">
        <v>451</v>
      </c>
      <c r="U12" s="226"/>
      <c r="V12" s="221"/>
      <c r="W12" s="221"/>
      <c r="X12" s="221"/>
      <c r="Y12" s="221"/>
      <c r="Z12" s="221"/>
      <c r="AA12" s="221"/>
    </row>
    <row r="13" spans="1:27" ht="14.25" customHeight="1" thickBot="1">
      <c r="A13" s="292">
        <v>3</v>
      </c>
      <c r="B13" s="552" t="s">
        <v>452</v>
      </c>
      <c r="C13" s="552"/>
      <c r="D13" s="552"/>
      <c r="E13" s="552"/>
      <c r="F13" s="552"/>
      <c r="G13" s="552"/>
      <c r="H13" s="552"/>
      <c r="I13" s="552"/>
      <c r="J13" s="563"/>
      <c r="K13" s="563"/>
      <c r="L13" s="563"/>
      <c r="M13" s="563"/>
      <c r="N13" s="563"/>
      <c r="O13" s="563"/>
      <c r="P13" s="563"/>
      <c r="Q13" s="563"/>
      <c r="R13" s="293"/>
      <c r="S13" s="289"/>
      <c r="T13" s="573"/>
      <c r="U13" s="574"/>
      <c r="V13" s="294" t="s">
        <v>243</v>
      </c>
      <c r="W13" s="294" t="s">
        <v>244</v>
      </c>
      <c r="X13" s="295" t="s">
        <v>245</v>
      </c>
      <c r="Y13" s="221"/>
      <c r="Z13" s="221"/>
      <c r="AA13" s="221"/>
    </row>
    <row r="14" spans="1:27" ht="14.25" customHeight="1" thickBot="1">
      <c r="A14" s="292">
        <v>4</v>
      </c>
      <c r="B14" s="552" t="s">
        <v>453</v>
      </c>
      <c r="C14" s="552"/>
      <c r="D14" s="552"/>
      <c r="E14" s="552"/>
      <c r="F14" s="552"/>
      <c r="G14" s="552"/>
      <c r="H14" s="552"/>
      <c r="I14" s="552"/>
      <c r="J14" s="563"/>
      <c r="K14" s="563"/>
      <c r="L14" s="563"/>
      <c r="M14" s="563"/>
      <c r="N14" s="563"/>
      <c r="O14" s="563"/>
      <c r="P14" s="563"/>
      <c r="Q14" s="563"/>
      <c r="R14" s="293"/>
      <c r="S14" s="289"/>
      <c r="T14" s="575" t="s">
        <v>454</v>
      </c>
      <c r="U14" s="296" t="s">
        <v>455</v>
      </c>
      <c r="V14" s="571">
        <v>1</v>
      </c>
      <c r="W14" s="571">
        <v>1.5</v>
      </c>
      <c r="X14" s="296">
        <v>4.5</v>
      </c>
      <c r="Y14" s="221"/>
      <c r="Z14" s="221"/>
      <c r="AA14" s="221"/>
    </row>
    <row r="15" spans="1:27" ht="14.25" customHeight="1" thickBot="1">
      <c r="A15" s="292">
        <v>5</v>
      </c>
      <c r="B15" s="552" t="s">
        <v>456</v>
      </c>
      <c r="C15" s="552"/>
      <c r="D15" s="552"/>
      <c r="E15" s="552"/>
      <c r="F15" s="552"/>
      <c r="G15" s="552"/>
      <c r="H15" s="552"/>
      <c r="I15" s="552"/>
      <c r="J15" s="568" t="str">
        <f>IF(E9="","",IF(Tables!G270="",0,Tables!G270))</f>
        <v/>
      </c>
      <c r="K15" s="568"/>
      <c r="L15" s="568" t="str">
        <f>IF(E9="","",IF(Tables!H270="",0,Tables!H270))</f>
        <v/>
      </c>
      <c r="M15" s="568"/>
      <c r="N15" s="572">
        <v>1</v>
      </c>
      <c r="O15" s="572"/>
      <c r="P15" s="572">
        <v>1</v>
      </c>
      <c r="Q15" s="572"/>
      <c r="R15" s="293"/>
      <c r="S15" s="289"/>
      <c r="T15" s="569"/>
      <c r="U15" s="297" t="s">
        <v>457</v>
      </c>
      <c r="V15" s="570"/>
      <c r="W15" s="570"/>
      <c r="X15" s="297">
        <v>2.75</v>
      </c>
      <c r="Y15" s="221"/>
      <c r="Z15" s="221"/>
      <c r="AA15" s="221"/>
    </row>
    <row r="16" spans="1:27" ht="17.25" customHeight="1" thickBot="1">
      <c r="A16" s="292">
        <v>6</v>
      </c>
      <c r="B16" s="550" t="s">
        <v>458</v>
      </c>
      <c r="C16" s="550"/>
      <c r="D16" s="550"/>
      <c r="E16" s="550"/>
      <c r="F16" s="550"/>
      <c r="G16" s="550"/>
      <c r="H16" s="550"/>
      <c r="I16" s="550"/>
      <c r="J16" s="554" t="str">
        <f>IF(J15="","",IF(J14="","",IF(L14="","",(L14+J14)*J15)))</f>
        <v/>
      </c>
      <c r="K16" s="554"/>
      <c r="L16" s="554" t="str">
        <f>IF(L15="","",IF(J14="","",IF(L14="","",(L14+J14)*L15)))</f>
        <v/>
      </c>
      <c r="M16" s="554"/>
      <c r="N16" s="554" t="str">
        <f>IF(N14="","",N14*N15)</f>
        <v/>
      </c>
      <c r="O16" s="554"/>
      <c r="P16" s="554" t="str">
        <f>IF(P14="","",P14*P15)</f>
        <v/>
      </c>
      <c r="Q16" s="554"/>
      <c r="R16" s="293"/>
      <c r="S16" s="289"/>
      <c r="T16" s="569" t="s">
        <v>459</v>
      </c>
      <c r="U16" s="297" t="s">
        <v>455</v>
      </c>
      <c r="V16" s="570">
        <v>1</v>
      </c>
      <c r="W16" s="570">
        <v>1.9</v>
      </c>
      <c r="X16" s="297">
        <v>7.5</v>
      </c>
      <c r="Y16" s="221"/>
      <c r="Z16" s="221"/>
    </row>
    <row r="17" spans="1:26" ht="14.25" customHeight="1" thickBot="1">
      <c r="A17" s="292">
        <v>7</v>
      </c>
      <c r="B17" s="552" t="s">
        <v>460</v>
      </c>
      <c r="C17" s="552"/>
      <c r="D17" s="552"/>
      <c r="E17" s="552"/>
      <c r="F17" s="552"/>
      <c r="G17" s="552"/>
      <c r="H17" s="552"/>
      <c r="I17" s="552"/>
      <c r="J17" s="568" t="str">
        <f>IF($J13="","",IF(J16="","",J16/$J13))</f>
        <v/>
      </c>
      <c r="K17" s="568"/>
      <c r="L17" s="568" t="str">
        <f>IF($J13="","",IF(L16="","",L16/$J13))</f>
        <v/>
      </c>
      <c r="M17" s="568"/>
      <c r="N17" s="568" t="str">
        <f>IF($J13="","",IF(N16="","",N16/$J13))</f>
        <v/>
      </c>
      <c r="O17" s="568"/>
      <c r="P17" s="568" t="str">
        <f>IF($J13="","",IF(P16="","",P16/$J13))</f>
        <v/>
      </c>
      <c r="Q17" s="568"/>
      <c r="R17" s="293"/>
      <c r="S17" s="289"/>
      <c r="T17" s="569"/>
      <c r="U17" s="297" t="s">
        <v>457</v>
      </c>
      <c r="V17" s="570"/>
      <c r="W17" s="570"/>
      <c r="X17" s="297">
        <v>4.5</v>
      </c>
      <c r="Y17" s="221"/>
      <c r="Z17" s="221"/>
    </row>
    <row r="18" spans="1:26" ht="14.25" customHeight="1" thickBot="1">
      <c r="A18" s="292">
        <v>8</v>
      </c>
      <c r="B18" s="552" t="s">
        <v>461</v>
      </c>
      <c r="C18" s="552"/>
      <c r="D18" s="552"/>
      <c r="E18" s="552"/>
      <c r="F18" s="552"/>
      <c r="G18" s="552"/>
      <c r="H18" s="552"/>
      <c r="I18" s="552"/>
      <c r="J18" s="568">
        <f>IF(E9&lt;A78,_xlfn.XLOOKUP(N9,C77:J77,C78:J78),_xlfn.XLOOKUP(N9,C77:J77,C79:J79))</f>
        <v>0.83</v>
      </c>
      <c r="K18" s="568"/>
      <c r="L18" s="568"/>
      <c r="M18" s="568"/>
      <c r="N18" s="568"/>
      <c r="O18" s="568"/>
      <c r="P18" s="568"/>
      <c r="Q18" s="568"/>
      <c r="R18" s="293"/>
      <c r="S18" s="289"/>
      <c r="T18" s="569" t="s">
        <v>462</v>
      </c>
      <c r="U18" s="297" t="s">
        <v>455</v>
      </c>
      <c r="V18" s="570">
        <v>1</v>
      </c>
      <c r="W18" s="570">
        <v>2.2999999999999998</v>
      </c>
      <c r="X18" s="297">
        <v>13</v>
      </c>
      <c r="Y18" s="221"/>
      <c r="Z18" s="221"/>
    </row>
    <row r="19" spans="1:26" ht="14.25" customHeight="1" thickBot="1">
      <c r="A19" s="292">
        <v>9</v>
      </c>
      <c r="B19" s="552" t="s">
        <v>463</v>
      </c>
      <c r="C19" s="552"/>
      <c r="D19" s="552"/>
      <c r="E19" s="552"/>
      <c r="F19" s="552"/>
      <c r="G19" s="552"/>
      <c r="H19" s="552"/>
      <c r="I19" s="552"/>
      <c r="J19" s="555" t="str">
        <f>IF(J17="","",J17*$J18)</f>
        <v/>
      </c>
      <c r="K19" s="555"/>
      <c r="L19" s="555" t="str">
        <f>IF(L17="","",L17*$J18)</f>
        <v/>
      </c>
      <c r="M19" s="555"/>
      <c r="N19" s="555" t="str">
        <f>IF(N17="","",N17*$J18)</f>
        <v/>
      </c>
      <c r="O19" s="555"/>
      <c r="P19" s="555" t="str">
        <f>IF(P17="","",P17*$J18)</f>
        <v/>
      </c>
      <c r="Q19" s="555"/>
      <c r="R19" s="293"/>
      <c r="S19" s="289"/>
      <c r="T19" s="569"/>
      <c r="U19" s="297" t="s">
        <v>457</v>
      </c>
      <c r="V19" s="570"/>
      <c r="W19" s="570"/>
      <c r="X19" s="297">
        <v>7.5</v>
      </c>
      <c r="Y19" s="221"/>
      <c r="Z19" s="221"/>
    </row>
    <row r="20" spans="1:26" ht="14.25" customHeight="1" thickBot="1">
      <c r="A20" s="292">
        <v>10</v>
      </c>
      <c r="B20" s="552" t="s">
        <v>757</v>
      </c>
      <c r="C20" s="552"/>
      <c r="D20" s="552"/>
      <c r="E20" s="552"/>
      <c r="F20" s="552"/>
      <c r="G20" s="552"/>
      <c r="H20" s="552"/>
      <c r="I20" s="552"/>
      <c r="J20" s="563"/>
      <c r="K20" s="563"/>
      <c r="L20" s="563"/>
      <c r="M20" s="563"/>
      <c r="N20" s="563"/>
      <c r="O20" s="563"/>
      <c r="P20" s="563"/>
      <c r="Q20" s="563"/>
      <c r="R20" s="293"/>
      <c r="S20" s="289"/>
      <c r="T20" s="298" t="s">
        <v>333</v>
      </c>
      <c r="U20" s="297" t="s">
        <v>464</v>
      </c>
      <c r="V20" s="297">
        <v>1</v>
      </c>
      <c r="W20" s="297">
        <v>1.9</v>
      </c>
      <c r="X20" s="297">
        <v>1.9</v>
      </c>
      <c r="Y20" s="221"/>
      <c r="Z20" s="221"/>
    </row>
    <row r="21" spans="1:26" ht="14.25" customHeight="1" thickBot="1">
      <c r="A21" s="292">
        <v>11</v>
      </c>
      <c r="B21" s="552" t="s">
        <v>465</v>
      </c>
      <c r="C21" s="552"/>
      <c r="D21" s="552"/>
      <c r="E21" s="552"/>
      <c r="F21" s="552"/>
      <c r="G21" s="552"/>
      <c r="H21" s="552"/>
      <c r="I21" s="552"/>
      <c r="J21" s="555" t="str">
        <f>IF(J19="","",J19*J20)</f>
        <v/>
      </c>
      <c r="K21" s="555"/>
      <c r="L21" s="555" t="str">
        <f>IF(L19="","",L19*L20)</f>
        <v/>
      </c>
      <c r="M21" s="555"/>
      <c r="N21" s="555" t="str">
        <f>IF(N19="","",N19*N20)</f>
        <v/>
      </c>
      <c r="O21" s="555"/>
      <c r="P21" s="555" t="str">
        <f>IF(P19="","",P19*P20)</f>
        <v/>
      </c>
      <c r="Q21" s="555"/>
      <c r="R21" s="293"/>
      <c r="S21" s="289"/>
      <c r="T21" s="298" t="s">
        <v>464</v>
      </c>
      <c r="U21" s="297" t="s">
        <v>464</v>
      </c>
      <c r="V21" s="297">
        <v>1</v>
      </c>
      <c r="W21" s="297">
        <v>1.7</v>
      </c>
      <c r="X21" s="297">
        <v>3.6</v>
      </c>
      <c r="Y21" s="221"/>
      <c r="Z21" s="221"/>
    </row>
    <row r="22" spans="1:26" ht="14.25" customHeight="1" thickBot="1">
      <c r="A22" s="292">
        <v>12</v>
      </c>
      <c r="B22" s="552" t="s">
        <v>466</v>
      </c>
      <c r="C22" s="552"/>
      <c r="D22" s="552"/>
      <c r="E22" s="552"/>
      <c r="F22" s="552"/>
      <c r="G22" s="552"/>
      <c r="H22" s="552"/>
      <c r="I22" s="552"/>
      <c r="J22" s="553" t="str">
        <f xml:space="preserve"> IF($N$7="","",IF($E$7="","",Tables!J199))</f>
        <v/>
      </c>
      <c r="K22" s="553"/>
      <c r="L22" s="553" t="str">
        <f xml:space="preserve"> IF($N$7="","",IF($E$7="","",Tables!J216))</f>
        <v/>
      </c>
      <c r="M22" s="553"/>
      <c r="N22" s="553" t="str">
        <f xml:space="preserve"> IF($N$7="","",IF($E$7="","",Tables!J234))</f>
        <v/>
      </c>
      <c r="O22" s="553"/>
      <c r="P22" s="553" t="str">
        <f xml:space="preserve"> IF($N$7="","",IF($E$7="","",Tables!J251))</f>
        <v/>
      </c>
      <c r="Q22" s="553"/>
      <c r="R22" s="293"/>
      <c r="S22" s="289"/>
      <c r="T22" s="567" t="s">
        <v>467</v>
      </c>
      <c r="U22" s="567"/>
      <c r="V22" s="567"/>
      <c r="W22" s="567"/>
      <c r="X22" s="221"/>
      <c r="Y22" s="221"/>
      <c r="Z22" s="221"/>
    </row>
    <row r="23" spans="1:26" ht="14.25" customHeight="1" thickBot="1">
      <c r="A23" s="292">
        <v>13</v>
      </c>
      <c r="B23" s="552" t="s">
        <v>468</v>
      </c>
      <c r="C23" s="552"/>
      <c r="D23" s="552"/>
      <c r="E23" s="552"/>
      <c r="F23" s="552"/>
      <c r="G23" s="552"/>
      <c r="H23" s="552"/>
      <c r="I23" s="552"/>
      <c r="J23" s="553" t="str">
        <f xml:space="preserve"> IF($N$7="","",IF($E$7="","",Tables!J128))</f>
        <v/>
      </c>
      <c r="K23" s="553"/>
      <c r="L23" s="553" t="str">
        <f xml:space="preserve"> IF($N$7="","",IF($E$7="","",Tables!J145))</f>
        <v/>
      </c>
      <c r="M23" s="553"/>
      <c r="N23" s="553" t="str">
        <f xml:space="preserve"> IF($N$7="","",IF($E$7="","",Tables!J164))</f>
        <v/>
      </c>
      <c r="O23" s="553"/>
      <c r="P23" s="553" t="str">
        <f xml:space="preserve"> IF($N$7="","",IF($E$7="","",Tables!J181))</f>
        <v/>
      </c>
      <c r="Q23" s="553"/>
      <c r="R23" s="293"/>
      <c r="S23" s="289"/>
      <c r="T23" s="567"/>
      <c r="U23" s="567"/>
      <c r="V23" s="567"/>
      <c r="W23" s="567"/>
      <c r="X23" s="221"/>
      <c r="Y23" s="221"/>
      <c r="Z23" s="221"/>
    </row>
    <row r="24" spans="1:26" ht="14.25" customHeight="1" thickBot="1">
      <c r="A24" s="292">
        <v>14</v>
      </c>
      <c r="B24" s="552" t="s">
        <v>469</v>
      </c>
      <c r="C24" s="552"/>
      <c r="D24" s="552"/>
      <c r="E24" s="552"/>
      <c r="F24" s="552"/>
      <c r="G24" s="552"/>
      <c r="H24" s="552"/>
      <c r="I24" s="552"/>
      <c r="J24" s="554">
        <f>(E8-50)/50</f>
        <v>-1</v>
      </c>
      <c r="K24" s="554"/>
      <c r="L24" s="554"/>
      <c r="M24" s="554"/>
      <c r="N24" s="554"/>
      <c r="O24" s="554"/>
      <c r="P24" s="554"/>
      <c r="Q24" s="554"/>
      <c r="R24" s="293"/>
      <c r="S24" s="289"/>
      <c r="T24" s="567"/>
      <c r="U24" s="567"/>
      <c r="V24" s="567"/>
      <c r="W24" s="567"/>
      <c r="X24" s="221"/>
      <c r="Y24" s="221"/>
      <c r="Z24" s="221"/>
    </row>
    <row r="25" spans="1:26" ht="14.25" customHeight="1" thickBot="1">
      <c r="A25" s="292">
        <v>15</v>
      </c>
      <c r="B25" s="552" t="s">
        <v>470</v>
      </c>
      <c r="C25" s="552"/>
      <c r="D25" s="552"/>
      <c r="E25" s="552"/>
      <c r="F25" s="552"/>
      <c r="G25" s="552"/>
      <c r="H25" s="552"/>
      <c r="I25" s="552"/>
      <c r="J25" s="553" t="str">
        <f>IF(J22="","",J23+$J24*(J22-J23))</f>
        <v/>
      </c>
      <c r="K25" s="553"/>
      <c r="L25" s="553" t="str">
        <f>IF(L22="","",L23+$J24*(L22-L23))</f>
        <v/>
      </c>
      <c r="M25" s="553"/>
      <c r="N25" s="553" t="str">
        <f>IF(N22="","",N23+$J24*(N22-N23))</f>
        <v/>
      </c>
      <c r="O25" s="553"/>
      <c r="P25" s="566" t="str">
        <f>IF(P22="","",P23+$J24*(P22-P23))</f>
        <v/>
      </c>
      <c r="Q25" s="566"/>
      <c r="R25" s="293"/>
      <c r="S25" s="289"/>
      <c r="T25" s="299" t="s">
        <v>471</v>
      </c>
      <c r="U25" s="221"/>
      <c r="V25" s="221"/>
      <c r="W25" s="221"/>
      <c r="X25" s="221"/>
      <c r="Y25" s="221"/>
      <c r="Z25" s="221"/>
    </row>
    <row r="26" spans="1:26" ht="21" customHeight="1" thickBot="1">
      <c r="A26" s="292">
        <v>16</v>
      </c>
      <c r="B26" s="552" t="s">
        <v>472</v>
      </c>
      <c r="C26" s="552"/>
      <c r="D26" s="552"/>
      <c r="E26" s="552"/>
      <c r="F26" s="552"/>
      <c r="G26" s="552"/>
      <c r="H26" s="552"/>
      <c r="I26" s="552"/>
      <c r="J26" s="553" t="str">
        <f>IF(J21="","",IF(J25="","",J21*J25))</f>
        <v/>
      </c>
      <c r="K26" s="553"/>
      <c r="L26" s="553" t="str">
        <f>IF(L21="","",IF(L25="","",L21*L25))</f>
        <v/>
      </c>
      <c r="M26" s="553"/>
      <c r="N26" s="553" t="str">
        <f>IF(N21="","",IF(N25="","",N21*N25))</f>
        <v/>
      </c>
      <c r="O26" s="553"/>
      <c r="P26" s="566" t="str">
        <f>IF(P21="","",IF(P25="","",P21*P25))</f>
        <v/>
      </c>
      <c r="Q26" s="566"/>
      <c r="R26" s="293"/>
      <c r="S26" s="289"/>
      <c r="T26" s="300" t="s">
        <v>473</v>
      </c>
      <c r="U26" s="301" t="s">
        <v>474</v>
      </c>
      <c r="V26" s="301" t="s">
        <v>475</v>
      </c>
      <c r="W26" s="301" t="s">
        <v>333</v>
      </c>
      <c r="X26" s="221"/>
      <c r="Y26" s="221"/>
      <c r="Z26" s="221"/>
    </row>
    <row r="27" spans="1:26" ht="24.75" customHeight="1" thickBot="1">
      <c r="A27" s="292">
        <v>17</v>
      </c>
      <c r="B27" s="550" t="s">
        <v>476</v>
      </c>
      <c r="C27" s="550"/>
      <c r="D27" s="550"/>
      <c r="E27" s="550"/>
      <c r="F27" s="550"/>
      <c r="G27" s="550"/>
      <c r="H27" s="550"/>
      <c r="I27" s="550"/>
      <c r="J27" s="551">
        <f>SUM(J26:Q26)</f>
        <v>0</v>
      </c>
      <c r="K27" s="551"/>
      <c r="L27" s="551"/>
      <c r="M27" s="551"/>
      <c r="N27" s="551"/>
      <c r="O27" s="551"/>
      <c r="P27" s="551"/>
      <c r="Q27" s="551"/>
      <c r="R27" s="293"/>
      <c r="S27" s="289"/>
      <c r="T27" s="559" t="s">
        <v>477</v>
      </c>
      <c r="U27" s="561">
        <v>7</v>
      </c>
      <c r="V27" s="561">
        <v>18.5</v>
      </c>
      <c r="W27" s="561">
        <v>7</v>
      </c>
      <c r="X27" s="221"/>
      <c r="Y27" s="221"/>
      <c r="Z27" s="221"/>
    </row>
    <row r="28" spans="1:26" ht="16.5" customHeight="1" thickBot="1">
      <c r="A28" s="302"/>
      <c r="B28" s="564" t="s">
        <v>437</v>
      </c>
      <c r="C28" s="565"/>
      <c r="D28" s="565"/>
      <c r="E28" s="565"/>
      <c r="F28" s="565"/>
      <c r="G28" s="565"/>
      <c r="H28" s="565"/>
      <c r="I28" s="565"/>
      <c r="J28" s="564"/>
      <c r="K28" s="565"/>
      <c r="L28" s="565"/>
      <c r="M28" s="565"/>
      <c r="N28" s="565"/>
      <c r="O28" s="565"/>
      <c r="P28" s="565"/>
      <c r="Q28" s="565"/>
      <c r="R28" s="293"/>
      <c r="S28" s="289"/>
      <c r="T28" s="560"/>
      <c r="U28" s="562"/>
      <c r="V28" s="562"/>
      <c r="W28" s="562"/>
      <c r="X28" s="221"/>
      <c r="Y28" s="221"/>
      <c r="Z28" s="221"/>
    </row>
    <row r="29" spans="1:26" ht="14.25" customHeight="1" thickBot="1">
      <c r="A29" s="292">
        <v>18</v>
      </c>
      <c r="B29" s="552" t="s">
        <v>478</v>
      </c>
      <c r="C29" s="552"/>
      <c r="D29" s="552"/>
      <c r="E29" s="552"/>
      <c r="F29" s="552"/>
      <c r="G29" s="552"/>
      <c r="H29" s="552"/>
      <c r="I29" s="552"/>
      <c r="J29" s="563"/>
      <c r="K29" s="563"/>
      <c r="L29" s="563"/>
      <c r="M29" s="563"/>
      <c r="N29" s="563"/>
      <c r="O29" s="563"/>
      <c r="P29" s="563"/>
      <c r="Q29" s="563"/>
      <c r="R29" s="293"/>
      <c r="S29" s="289"/>
      <c r="T29" s="556" t="s">
        <v>479</v>
      </c>
      <c r="U29" s="557"/>
      <c r="V29" s="557"/>
      <c r="W29" s="557"/>
      <c r="X29" s="558"/>
      <c r="Y29" s="221"/>
      <c r="Z29" s="221"/>
    </row>
    <row r="30" spans="1:26" ht="14.25" customHeight="1" thickBot="1">
      <c r="A30" s="292">
        <v>19</v>
      </c>
      <c r="B30" s="552" t="s">
        <v>480</v>
      </c>
      <c r="C30" s="552"/>
      <c r="D30" s="552"/>
      <c r="E30" s="552"/>
      <c r="F30" s="552"/>
      <c r="G30" s="552"/>
      <c r="H30" s="552"/>
      <c r="I30" s="552"/>
      <c r="J30" s="554">
        <f>100-J29</f>
        <v>100</v>
      </c>
      <c r="K30" s="554"/>
      <c r="L30" s="554">
        <f>100-L29</f>
        <v>100</v>
      </c>
      <c r="M30" s="554"/>
      <c r="N30" s="554">
        <f>100-N29</f>
        <v>100</v>
      </c>
      <c r="O30" s="554"/>
      <c r="P30" s="554">
        <f>100-P29</f>
        <v>100</v>
      </c>
      <c r="Q30" s="554"/>
      <c r="R30" s="293"/>
      <c r="S30" s="289"/>
      <c r="T30" s="221"/>
      <c r="U30" s="221"/>
      <c r="V30" s="221"/>
      <c r="W30" s="221"/>
      <c r="X30" s="221"/>
      <c r="Y30" s="221"/>
      <c r="Z30" s="221"/>
    </row>
    <row r="31" spans="1:26" ht="14.25" customHeight="1" thickBot="1">
      <c r="A31" s="292">
        <v>20</v>
      </c>
      <c r="B31" s="552" t="s">
        <v>481</v>
      </c>
      <c r="C31" s="552"/>
      <c r="D31" s="552"/>
      <c r="E31" s="552"/>
      <c r="F31" s="552"/>
      <c r="G31" s="552"/>
      <c r="H31" s="552"/>
      <c r="I31" s="552"/>
      <c r="J31" s="555" t="str">
        <f>IF(J21="","",J21*(J30/100))</f>
        <v/>
      </c>
      <c r="K31" s="555"/>
      <c r="L31" s="555" t="str">
        <f>IF(L21="","",L21*(L30/100))</f>
        <v/>
      </c>
      <c r="M31" s="555"/>
      <c r="N31" s="555" t="str">
        <f>IF(N21="","",N21*(N30/100))</f>
        <v/>
      </c>
      <c r="O31" s="555"/>
      <c r="P31" s="555" t="str">
        <f>IF(P21="","",P21*(P30/100))</f>
        <v/>
      </c>
      <c r="Q31" s="555"/>
      <c r="R31" s="293"/>
      <c r="S31" s="289"/>
      <c r="T31" s="221"/>
      <c r="U31" s="221"/>
      <c r="V31" s="221"/>
      <c r="W31" s="221"/>
      <c r="X31" s="221"/>
      <c r="Y31" s="221"/>
      <c r="Z31" s="221"/>
    </row>
    <row r="32" spans="1:26" ht="14.25" customHeight="1" thickBot="1">
      <c r="A32" s="292">
        <v>21</v>
      </c>
      <c r="B32" s="552" t="s">
        <v>466</v>
      </c>
      <c r="C32" s="552"/>
      <c r="D32" s="552"/>
      <c r="E32" s="552"/>
      <c r="F32" s="552"/>
      <c r="G32" s="552"/>
      <c r="H32" s="552"/>
      <c r="I32" s="552"/>
      <c r="J32" s="553" t="str">
        <f>J22</f>
        <v/>
      </c>
      <c r="K32" s="553"/>
      <c r="L32" s="553" t="str">
        <f>L22</f>
        <v/>
      </c>
      <c r="M32" s="553"/>
      <c r="N32" s="553" t="str">
        <f>N22</f>
        <v/>
      </c>
      <c r="O32" s="553"/>
      <c r="P32" s="553" t="str">
        <f>P22</f>
        <v/>
      </c>
      <c r="Q32" s="553"/>
      <c r="R32" s="293"/>
      <c r="S32" s="289"/>
      <c r="T32" s="221"/>
      <c r="U32" s="221"/>
      <c r="V32" s="221"/>
      <c r="W32" s="221"/>
      <c r="X32" s="221"/>
      <c r="Y32" s="221"/>
      <c r="Z32" s="221"/>
    </row>
    <row r="33" spans="1:27" ht="14.25" customHeight="1" thickBot="1">
      <c r="A33" s="292">
        <v>22</v>
      </c>
      <c r="B33" s="552" t="s">
        <v>468</v>
      </c>
      <c r="C33" s="552"/>
      <c r="D33" s="552"/>
      <c r="E33" s="552"/>
      <c r="F33" s="552"/>
      <c r="G33" s="552"/>
      <c r="H33" s="552"/>
      <c r="I33" s="552"/>
      <c r="J33" s="553" t="str">
        <f>J23</f>
        <v/>
      </c>
      <c r="K33" s="553"/>
      <c r="L33" s="553" t="str">
        <f>L23</f>
        <v/>
      </c>
      <c r="M33" s="553"/>
      <c r="N33" s="553" t="str">
        <f>N23</f>
        <v/>
      </c>
      <c r="O33" s="553"/>
      <c r="P33" s="553" t="str">
        <f>P23</f>
        <v/>
      </c>
      <c r="Q33" s="553"/>
      <c r="R33" s="293"/>
      <c r="S33" s="289"/>
      <c r="T33" s="221"/>
      <c r="U33" s="221"/>
      <c r="V33" s="221"/>
      <c r="W33" s="221"/>
      <c r="X33" s="221"/>
      <c r="Y33" s="221"/>
      <c r="Z33" s="221"/>
    </row>
    <row r="34" spans="1:27" ht="14.25" customHeight="1" thickBot="1">
      <c r="A34" s="292">
        <v>23</v>
      </c>
      <c r="B34" s="552" t="s">
        <v>482</v>
      </c>
      <c r="C34" s="552"/>
      <c r="D34" s="552"/>
      <c r="E34" s="552"/>
      <c r="F34" s="552"/>
      <c r="G34" s="552"/>
      <c r="H34" s="552"/>
      <c r="I34" s="552"/>
      <c r="J34" s="554">
        <f>(E10-50)/50</f>
        <v>-1</v>
      </c>
      <c r="K34" s="554"/>
      <c r="L34" s="554"/>
      <c r="M34" s="554"/>
      <c r="N34" s="554"/>
      <c r="O34" s="554"/>
      <c r="P34" s="554"/>
      <c r="Q34" s="554"/>
      <c r="R34" s="293"/>
      <c r="S34" s="289"/>
      <c r="T34" s="221"/>
      <c r="U34" s="221"/>
      <c r="V34" s="221"/>
      <c r="W34" s="221"/>
      <c r="X34" s="221"/>
      <c r="Y34" s="221"/>
      <c r="Z34" s="221"/>
    </row>
    <row r="35" spans="1:27" ht="14.25" customHeight="1" thickBot="1">
      <c r="A35" s="292">
        <v>24</v>
      </c>
      <c r="B35" s="552" t="s">
        <v>483</v>
      </c>
      <c r="C35" s="552"/>
      <c r="D35" s="552"/>
      <c r="E35" s="552"/>
      <c r="F35" s="552"/>
      <c r="G35" s="552"/>
      <c r="H35" s="552"/>
      <c r="I35" s="552"/>
      <c r="J35" s="553" t="str">
        <f>IF(J32="","",J33+$J34*(J32-J33))</f>
        <v/>
      </c>
      <c r="K35" s="553"/>
      <c r="L35" s="553" t="str">
        <f>IF(L32="","",L33+$J34*(L32-L33))</f>
        <v/>
      </c>
      <c r="M35" s="553"/>
      <c r="N35" s="553" t="str">
        <f>IF(N32="","",N33+$J34*(N32-N33))</f>
        <v/>
      </c>
      <c r="O35" s="553"/>
      <c r="P35" s="553" t="str">
        <f>IF(P32="","",P33+$J34*(P32-P33))</f>
        <v/>
      </c>
      <c r="Q35" s="553"/>
      <c r="R35" s="293"/>
      <c r="S35" s="289"/>
      <c r="T35" s="221"/>
      <c r="U35" s="221"/>
      <c r="V35" s="221"/>
      <c r="W35" s="221"/>
      <c r="X35" s="221"/>
      <c r="Y35" s="221"/>
      <c r="Z35" s="221"/>
      <c r="AA35" s="221"/>
    </row>
    <row r="36" spans="1:27" ht="14.25" customHeight="1" thickBot="1">
      <c r="A36" s="292">
        <v>25</v>
      </c>
      <c r="B36" s="552" t="s">
        <v>484</v>
      </c>
      <c r="C36" s="552"/>
      <c r="D36" s="552"/>
      <c r="E36" s="552"/>
      <c r="F36" s="552"/>
      <c r="G36" s="552"/>
      <c r="H36" s="552"/>
      <c r="I36" s="552"/>
      <c r="J36" s="553" t="str">
        <f>IF(J35="","",IF(J31="","",J35*J31))</f>
        <v/>
      </c>
      <c r="K36" s="553"/>
      <c r="L36" s="553" t="str">
        <f>IF(L35="","",IF(L31="","",L35*L31))</f>
        <v/>
      </c>
      <c r="M36" s="553"/>
      <c r="N36" s="553" t="str">
        <f>IF(N35="","",IF(N31="","",N35*N31))</f>
        <v/>
      </c>
      <c r="O36" s="553"/>
      <c r="P36" s="553" t="str">
        <f>IF(P35="","",IF(P31="","",P35*P31))</f>
        <v/>
      </c>
      <c r="Q36" s="553"/>
      <c r="R36" s="293"/>
      <c r="S36" s="289"/>
      <c r="T36" s="221"/>
      <c r="U36" s="221"/>
      <c r="V36" s="221"/>
      <c r="W36" s="221"/>
      <c r="X36" s="221"/>
      <c r="Y36" s="221"/>
      <c r="Z36" s="221"/>
      <c r="AA36" s="221"/>
    </row>
    <row r="37" spans="1:27" ht="24.75" customHeight="1" thickBot="1">
      <c r="A37" s="292">
        <v>26</v>
      </c>
      <c r="B37" s="550" t="s">
        <v>485</v>
      </c>
      <c r="C37" s="550"/>
      <c r="D37" s="550"/>
      <c r="E37" s="550"/>
      <c r="F37" s="550"/>
      <c r="G37" s="550"/>
      <c r="H37" s="550"/>
      <c r="I37" s="550"/>
      <c r="J37" s="551">
        <f>SUM(J36:Q36)</f>
        <v>0</v>
      </c>
      <c r="K37" s="551"/>
      <c r="L37" s="551"/>
      <c r="M37" s="551"/>
      <c r="N37" s="551"/>
      <c r="O37" s="551"/>
      <c r="P37" s="551"/>
      <c r="Q37" s="551"/>
      <c r="R37" s="293"/>
      <c r="S37" s="289"/>
      <c r="T37" s="221"/>
      <c r="U37" s="221"/>
      <c r="V37" s="221"/>
      <c r="W37" s="221"/>
      <c r="X37" s="221"/>
      <c r="Y37" s="221"/>
      <c r="Z37" s="221"/>
      <c r="AA37" s="221"/>
    </row>
    <row r="38" spans="1:27" ht="14.25" customHeight="1" thickBot="1">
      <c r="A38" s="292">
        <v>27</v>
      </c>
      <c r="B38" s="552" t="s">
        <v>486</v>
      </c>
      <c r="C38" s="552"/>
      <c r="D38" s="552"/>
      <c r="E38" s="552"/>
      <c r="F38" s="552"/>
      <c r="G38" s="552"/>
      <c r="H38" s="552"/>
      <c r="I38" s="552"/>
      <c r="J38" s="551">
        <f>J27-J37</f>
        <v>0</v>
      </c>
      <c r="K38" s="551"/>
      <c r="L38" s="551"/>
      <c r="M38" s="551"/>
      <c r="N38" s="551"/>
      <c r="O38" s="551"/>
      <c r="P38" s="551"/>
      <c r="Q38" s="551"/>
      <c r="R38" s="293"/>
      <c r="S38" s="289"/>
      <c r="T38" s="221"/>
      <c r="U38" s="221"/>
      <c r="V38" s="221"/>
      <c r="W38" s="221"/>
      <c r="X38" s="221"/>
      <c r="Y38" s="221"/>
      <c r="Z38" s="221"/>
      <c r="AA38" s="221"/>
    </row>
    <row r="39" spans="1:27" ht="14.25" customHeight="1" thickBot="1">
      <c r="A39" s="292">
        <v>28</v>
      </c>
      <c r="B39" s="552" t="s">
        <v>487</v>
      </c>
      <c r="C39" s="552"/>
      <c r="D39" s="552"/>
      <c r="E39" s="552"/>
      <c r="F39" s="552"/>
      <c r="G39" s="552"/>
      <c r="H39" s="552"/>
      <c r="I39" s="552"/>
      <c r="J39" s="551">
        <f>G72*J38</f>
        <v>0</v>
      </c>
      <c r="K39" s="551"/>
      <c r="L39" s="551"/>
      <c r="M39" s="551"/>
      <c r="N39" s="551"/>
      <c r="O39" s="551"/>
      <c r="P39" s="551"/>
      <c r="Q39" s="551"/>
      <c r="R39" s="303" t="s">
        <v>488</v>
      </c>
      <c r="S39" s="304"/>
      <c r="T39" s="546" t="s">
        <v>489</v>
      </c>
      <c r="U39" s="547"/>
      <c r="V39" s="547"/>
      <c r="W39" s="547"/>
      <c r="X39" s="548"/>
      <c r="Y39" s="221"/>
      <c r="Z39" s="221"/>
      <c r="AA39" s="221"/>
    </row>
    <row r="40" spans="1:27" ht="16.5" customHeight="1" thickBot="1">
      <c r="A40" s="228"/>
      <c r="B40" s="305"/>
      <c r="C40" s="305"/>
      <c r="D40" s="305"/>
      <c r="E40" s="305"/>
      <c r="F40" s="305"/>
      <c r="G40" s="305"/>
      <c r="H40" s="305"/>
      <c r="I40" s="305"/>
      <c r="J40" s="305"/>
      <c r="K40" s="305"/>
      <c r="L40" s="305"/>
      <c r="M40" s="305"/>
      <c r="N40" s="306"/>
      <c r="O40" s="305"/>
      <c r="P40" s="305"/>
      <c r="Q40" s="307"/>
      <c r="R40" s="230"/>
      <c r="S40" s="289"/>
      <c r="T40" s="221"/>
      <c r="U40" s="221"/>
      <c r="V40" s="221"/>
      <c r="W40" s="221"/>
      <c r="X40" s="221"/>
      <c r="Y40" s="221"/>
      <c r="Z40" s="221"/>
      <c r="AA40" s="221"/>
    </row>
    <row r="41" spans="1:27">
      <c r="A41" s="249"/>
      <c r="B41" s="221"/>
      <c r="C41" s="221"/>
      <c r="D41" s="221"/>
      <c r="E41" s="221"/>
      <c r="F41" s="221"/>
      <c r="G41" s="221"/>
      <c r="H41" s="221"/>
      <c r="I41" s="221"/>
      <c r="J41" s="221"/>
      <c r="K41" s="221"/>
      <c r="L41" s="221"/>
      <c r="M41" s="221"/>
      <c r="N41" s="221"/>
      <c r="O41" s="221"/>
      <c r="P41" s="221"/>
      <c r="Q41" s="221"/>
      <c r="R41" s="227"/>
      <c r="S41" s="289"/>
      <c r="T41" s="221"/>
      <c r="U41" s="221"/>
      <c r="V41" s="221"/>
      <c r="W41" s="221"/>
      <c r="X41" s="221"/>
      <c r="Y41" s="221"/>
      <c r="Z41" s="221"/>
      <c r="AA41" s="221"/>
    </row>
    <row r="42" spans="1:27">
      <c r="A42" s="221"/>
      <c r="B42" s="221"/>
      <c r="C42" s="221"/>
      <c r="D42" s="221"/>
      <c r="E42" s="221"/>
      <c r="F42" s="221"/>
      <c r="G42" s="221"/>
      <c r="H42" s="221"/>
      <c r="I42" s="221"/>
      <c r="J42" s="221"/>
      <c r="K42" s="221"/>
      <c r="L42" s="221"/>
      <c r="M42" s="221"/>
      <c r="N42" s="221"/>
      <c r="O42" s="221"/>
      <c r="P42" s="221"/>
      <c r="Q42" s="221"/>
      <c r="R42" s="221"/>
      <c r="S42" s="288"/>
      <c r="T42" s="221"/>
      <c r="U42" s="221"/>
      <c r="V42" s="221"/>
      <c r="W42" s="221"/>
      <c r="X42" s="221"/>
      <c r="Y42" s="221"/>
      <c r="Z42" s="221"/>
      <c r="AA42" s="221"/>
    </row>
    <row r="43" spans="1:27">
      <c r="A43" s="233"/>
      <c r="B43" s="221"/>
      <c r="C43" s="221"/>
      <c r="D43" s="221"/>
      <c r="E43" s="221"/>
      <c r="F43" s="221"/>
      <c r="G43" s="221"/>
      <c r="H43" s="221"/>
      <c r="I43" s="221"/>
      <c r="J43" s="221"/>
      <c r="K43" s="221"/>
      <c r="L43" s="221"/>
      <c r="M43" s="221"/>
      <c r="N43" s="221"/>
      <c r="O43" s="221"/>
      <c r="P43" s="221"/>
      <c r="Q43" s="221"/>
      <c r="R43" s="221"/>
      <c r="S43" s="221"/>
      <c r="T43" s="221"/>
      <c r="U43" s="221"/>
      <c r="V43" s="221"/>
      <c r="W43" s="221"/>
      <c r="X43" s="221"/>
      <c r="Y43" s="221"/>
      <c r="Z43" s="221"/>
      <c r="AA43" s="221"/>
    </row>
    <row r="44" spans="1:27">
      <c r="A44" s="233"/>
      <c r="B44" s="221"/>
      <c r="C44" s="221"/>
      <c r="D44" s="221"/>
      <c r="E44" s="221"/>
      <c r="F44" s="221"/>
      <c r="G44" s="221"/>
      <c r="H44" s="221"/>
      <c r="I44" s="221"/>
      <c r="J44" s="221"/>
      <c r="K44" s="221"/>
      <c r="L44" s="221"/>
      <c r="M44" s="221"/>
      <c r="N44" s="221"/>
      <c r="O44" s="221"/>
      <c r="P44" s="221"/>
      <c r="Q44" s="221"/>
      <c r="R44" s="221"/>
      <c r="S44" s="221"/>
      <c r="T44" s="221"/>
      <c r="U44" s="221"/>
      <c r="V44" s="221"/>
      <c r="W44" s="221"/>
      <c r="X44" s="221"/>
      <c r="Y44" s="221"/>
      <c r="Z44" s="221"/>
      <c r="AA44" s="221"/>
    </row>
    <row r="45" spans="1:27" ht="13.5" hidden="1" customHeight="1">
      <c r="A45" s="233"/>
      <c r="B45" s="221"/>
      <c r="C45" s="221"/>
      <c r="D45" s="221"/>
      <c r="E45" s="221"/>
      <c r="F45" s="221"/>
      <c r="G45" s="221"/>
      <c r="H45" s="221"/>
      <c r="I45" s="221"/>
      <c r="J45" s="221"/>
      <c r="K45" s="221"/>
      <c r="L45" s="221"/>
      <c r="M45" s="221"/>
      <c r="N45" s="221"/>
      <c r="O45" s="221"/>
      <c r="P45" s="221"/>
      <c r="Q45" s="221"/>
      <c r="R45" s="221"/>
      <c r="S45" s="221"/>
      <c r="T45" s="221"/>
      <c r="U45" s="221"/>
      <c r="V45" s="221"/>
      <c r="W45" s="221"/>
      <c r="X45" s="221"/>
      <c r="Y45" s="221"/>
      <c r="Z45" s="221"/>
      <c r="AA45" s="221"/>
    </row>
    <row r="46" spans="1:27" hidden="1">
      <c r="A46" s="233"/>
      <c r="B46" s="221"/>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row>
    <row r="47" spans="1:27" ht="14" hidden="1" thickBot="1">
      <c r="A47" s="309"/>
      <c r="B47" s="221"/>
      <c r="C47" s="310" t="s">
        <v>579</v>
      </c>
      <c r="D47" s="221"/>
      <c r="E47" s="221"/>
      <c r="F47" s="221"/>
      <c r="G47" s="221"/>
      <c r="H47" s="376" t="s">
        <v>333</v>
      </c>
      <c r="I47" s="221"/>
      <c r="J47" s="221"/>
      <c r="K47" s="221"/>
      <c r="L47" s="221"/>
      <c r="M47" s="221"/>
      <c r="N47" s="221"/>
      <c r="O47" s="221"/>
      <c r="P47" s="221"/>
      <c r="Q47" s="221"/>
      <c r="R47" s="221"/>
      <c r="S47" s="221"/>
      <c r="T47" s="221"/>
      <c r="U47" s="221"/>
      <c r="V47" s="221"/>
      <c r="W47" s="221"/>
      <c r="X47" s="221"/>
      <c r="Y47" s="221"/>
      <c r="Z47" s="221"/>
      <c r="AA47" s="221"/>
    </row>
    <row r="48" spans="1:27" ht="20.5" hidden="1" thickBot="1">
      <c r="A48" s="309" t="s">
        <v>585</v>
      </c>
      <c r="B48" s="221">
        <v>1</v>
      </c>
      <c r="C48" s="310" t="s">
        <v>580</v>
      </c>
      <c r="D48" s="221"/>
      <c r="E48" s="221"/>
      <c r="F48" s="221"/>
      <c r="G48" s="221"/>
      <c r="H48" s="376" t="s">
        <v>334</v>
      </c>
      <c r="I48" s="221"/>
      <c r="J48" s="221"/>
      <c r="K48" s="221"/>
      <c r="L48" s="221"/>
      <c r="M48" s="221"/>
      <c r="N48" s="221"/>
      <c r="O48" s="221"/>
      <c r="P48" s="221"/>
      <c r="Q48" s="221"/>
      <c r="R48" s="221"/>
      <c r="S48" s="221"/>
      <c r="T48" s="221"/>
      <c r="U48" s="221"/>
      <c r="V48" s="221"/>
      <c r="W48" s="221"/>
      <c r="X48" s="221"/>
      <c r="Y48" s="221"/>
      <c r="Z48" s="221"/>
      <c r="AA48" s="221"/>
    </row>
    <row r="49" spans="1:27" ht="30.5" hidden="1" thickBot="1">
      <c r="A49" s="309" t="s">
        <v>586</v>
      </c>
      <c r="B49" s="221">
        <v>2</v>
      </c>
      <c r="C49" s="310" t="s">
        <v>581</v>
      </c>
      <c r="D49" s="221"/>
      <c r="E49" s="221"/>
      <c r="F49" s="221"/>
      <c r="G49" s="221"/>
      <c r="H49" s="376" t="s">
        <v>335</v>
      </c>
      <c r="I49" s="221"/>
      <c r="J49" s="221"/>
      <c r="K49" s="221"/>
      <c r="L49" s="221"/>
      <c r="M49" s="221"/>
      <c r="N49" s="221"/>
      <c r="O49" s="221"/>
      <c r="P49" s="221"/>
      <c r="Q49" s="221"/>
      <c r="R49" s="221"/>
      <c r="S49" s="221"/>
      <c r="T49" s="221"/>
      <c r="U49" s="221"/>
      <c r="V49" s="221"/>
      <c r="W49" s="221"/>
      <c r="X49" s="221"/>
      <c r="Y49" s="221"/>
      <c r="Z49" s="221"/>
      <c r="AA49" s="221"/>
    </row>
    <row r="50" spans="1:27" ht="40.5" hidden="1" thickBot="1">
      <c r="A50" s="309" t="s">
        <v>442</v>
      </c>
      <c r="B50" s="221">
        <v>3</v>
      </c>
      <c r="C50" s="310" t="s">
        <v>582</v>
      </c>
      <c r="D50" s="221"/>
      <c r="E50" s="221"/>
      <c r="F50" s="221"/>
      <c r="G50" s="221"/>
      <c r="H50" s="376" t="s">
        <v>336</v>
      </c>
      <c r="I50" s="221"/>
      <c r="J50" s="221"/>
      <c r="K50" s="221"/>
      <c r="L50" s="221"/>
      <c r="M50" s="221"/>
      <c r="N50" s="221"/>
      <c r="O50" s="221"/>
      <c r="P50" s="221"/>
      <c r="Q50" s="221"/>
      <c r="R50" s="221"/>
      <c r="S50" s="221"/>
      <c r="T50" s="221"/>
      <c r="U50" s="221"/>
      <c r="V50" s="221"/>
      <c r="W50" s="221"/>
      <c r="X50" s="221"/>
      <c r="Y50" s="221"/>
      <c r="Z50" s="221"/>
      <c r="AA50" s="221"/>
    </row>
    <row r="51" spans="1:27" ht="40.5" hidden="1" thickBot="1">
      <c r="A51" s="309" t="s">
        <v>587</v>
      </c>
      <c r="B51" s="221">
        <v>4</v>
      </c>
      <c r="C51" s="310" t="s">
        <v>589</v>
      </c>
      <c r="D51" s="221"/>
      <c r="E51" s="221"/>
      <c r="F51" s="221"/>
      <c r="G51" s="221"/>
      <c r="H51" s="376" t="s">
        <v>337</v>
      </c>
      <c r="I51" s="221"/>
      <c r="J51" s="221"/>
      <c r="K51" s="221"/>
      <c r="L51" s="221"/>
      <c r="M51" s="221"/>
      <c r="N51" s="221"/>
      <c r="O51" s="221"/>
      <c r="P51" s="221"/>
      <c r="Q51" s="221"/>
      <c r="R51" s="221"/>
      <c r="S51" s="221"/>
      <c r="T51" s="221"/>
      <c r="U51" s="221"/>
      <c r="V51" s="221"/>
      <c r="W51" s="221"/>
      <c r="X51" s="221"/>
      <c r="Y51" s="221"/>
      <c r="Z51" s="221"/>
      <c r="AA51" s="221"/>
    </row>
    <row r="52" spans="1:27" ht="30.5" hidden="1" thickBot="1">
      <c r="A52" s="309" t="s">
        <v>588</v>
      </c>
      <c r="B52" s="221">
        <v>5</v>
      </c>
      <c r="C52" s="310" t="s">
        <v>444</v>
      </c>
      <c r="D52" s="221"/>
      <c r="E52" s="221"/>
      <c r="F52" s="221"/>
      <c r="G52" s="221"/>
      <c r="H52" s="221"/>
      <c r="I52" s="221"/>
      <c r="J52" s="221"/>
      <c r="K52" s="221"/>
      <c r="L52" s="221"/>
      <c r="M52" s="221"/>
      <c r="N52" s="221"/>
      <c r="O52" s="221"/>
      <c r="P52" s="221"/>
      <c r="Q52" s="221"/>
      <c r="R52" s="221"/>
      <c r="S52" s="221"/>
      <c r="T52" s="221"/>
      <c r="U52" s="221"/>
      <c r="V52" s="221"/>
      <c r="W52" s="221"/>
      <c r="X52" s="221"/>
      <c r="Y52" s="221"/>
      <c r="Z52" s="221"/>
      <c r="AA52" s="221"/>
    </row>
    <row r="53" spans="1:27" ht="20.5" hidden="1" thickBot="1">
      <c r="A53" s="309" t="s">
        <v>590</v>
      </c>
      <c r="B53" s="221">
        <v>6</v>
      </c>
      <c r="C53" s="308"/>
      <c r="D53" s="221"/>
      <c r="E53" s="221"/>
      <c r="F53" s="221"/>
      <c r="G53" s="221"/>
      <c r="H53" s="221"/>
      <c r="I53" s="221"/>
      <c r="J53" s="221"/>
      <c r="K53" s="221"/>
      <c r="L53" s="221"/>
      <c r="M53" s="221"/>
      <c r="N53" s="221"/>
      <c r="O53" s="221"/>
      <c r="P53" s="221"/>
      <c r="Q53" s="221"/>
      <c r="R53" s="221"/>
      <c r="S53" s="221"/>
      <c r="T53" s="221"/>
      <c r="U53" s="221"/>
      <c r="V53" s="221"/>
      <c r="W53" s="221"/>
      <c r="X53" s="221"/>
      <c r="Y53" s="221"/>
      <c r="Z53" s="221"/>
      <c r="AA53" s="221"/>
    </row>
    <row r="54" spans="1:27" ht="20.5" hidden="1" thickBot="1">
      <c r="A54" s="309" t="s">
        <v>455</v>
      </c>
      <c r="B54" s="221">
        <v>7</v>
      </c>
      <c r="C54" s="549"/>
      <c r="D54" s="221"/>
      <c r="E54" s="221"/>
      <c r="F54" s="221"/>
      <c r="G54" s="221"/>
      <c r="H54" s="221"/>
      <c r="I54" s="221"/>
      <c r="J54" s="221"/>
      <c r="K54" s="221"/>
      <c r="L54" s="221"/>
      <c r="M54" s="221"/>
      <c r="N54" s="221"/>
      <c r="O54" s="221"/>
      <c r="P54" s="221"/>
      <c r="Q54" s="221"/>
      <c r="R54" s="221"/>
      <c r="S54" s="221"/>
      <c r="T54" s="221"/>
      <c r="U54" s="221"/>
      <c r="V54" s="221"/>
      <c r="W54" s="221"/>
      <c r="X54" s="221"/>
      <c r="Y54" s="221"/>
      <c r="Z54" s="221"/>
      <c r="AA54" s="221"/>
    </row>
    <row r="55" spans="1:27" ht="40.5" hidden="1" thickBot="1">
      <c r="A55" s="309" t="s">
        <v>591</v>
      </c>
      <c r="B55" s="221">
        <v>8</v>
      </c>
      <c r="C55" s="549"/>
      <c r="D55" s="221"/>
      <c r="E55" s="221"/>
      <c r="F55" s="221"/>
      <c r="G55" s="221"/>
      <c r="H55" s="221"/>
      <c r="I55" s="221"/>
      <c r="J55" s="221"/>
      <c r="K55" s="221"/>
      <c r="L55" s="221"/>
      <c r="M55" s="221"/>
      <c r="N55" s="221"/>
      <c r="O55" s="221"/>
      <c r="P55" s="221"/>
      <c r="Q55" s="221"/>
      <c r="R55" s="221"/>
      <c r="S55" s="221"/>
      <c r="T55" s="221"/>
      <c r="U55" s="221"/>
      <c r="V55" s="221"/>
      <c r="W55" s="221"/>
      <c r="X55" s="221"/>
      <c r="Y55" s="221"/>
      <c r="Z55" s="221"/>
      <c r="AA55" s="221"/>
    </row>
    <row r="56" spans="1:27" ht="40.5" hidden="1" thickBot="1">
      <c r="A56" s="309" t="s">
        <v>592</v>
      </c>
      <c r="B56" s="221">
        <v>9</v>
      </c>
      <c r="C56" s="221"/>
      <c r="D56" s="221"/>
      <c r="E56" s="221"/>
      <c r="F56" s="221"/>
      <c r="G56" s="221"/>
      <c r="H56" s="221"/>
      <c r="I56" s="221"/>
      <c r="J56" s="310"/>
      <c r="K56" s="221"/>
      <c r="L56" s="221"/>
      <c r="M56" s="221"/>
      <c r="N56" s="221"/>
      <c r="O56" s="221"/>
      <c r="P56" s="221"/>
      <c r="Q56" s="221"/>
      <c r="R56" s="221"/>
      <c r="S56" s="288"/>
      <c r="T56" s="221"/>
      <c r="U56" s="221"/>
      <c r="V56" s="221"/>
      <c r="W56" s="221"/>
      <c r="X56" s="221"/>
      <c r="Y56" s="221"/>
      <c r="Z56" s="221"/>
      <c r="AA56" s="221"/>
    </row>
    <row r="57" spans="1:27" ht="50.5" hidden="1" thickBot="1">
      <c r="A57" s="309" t="s">
        <v>593</v>
      </c>
      <c r="B57" s="221">
        <v>10</v>
      </c>
      <c r="C57" s="221"/>
      <c r="D57" s="221"/>
      <c r="E57" s="221"/>
      <c r="F57" s="221"/>
      <c r="G57" s="221"/>
      <c r="H57" s="221"/>
      <c r="I57" s="221"/>
      <c r="J57" s="310"/>
      <c r="K57" s="221"/>
      <c r="L57" s="221"/>
      <c r="M57" s="221"/>
      <c r="N57" s="221"/>
      <c r="O57" s="221"/>
      <c r="P57" s="221"/>
      <c r="Q57" s="221"/>
      <c r="R57" s="221"/>
      <c r="S57" s="288"/>
      <c r="T57" s="221"/>
      <c r="U57" s="221"/>
      <c r="V57" s="221"/>
      <c r="W57" s="221"/>
      <c r="X57" s="221"/>
      <c r="Y57" s="221"/>
      <c r="Z57" s="221"/>
      <c r="AA57" s="221"/>
    </row>
    <row r="58" spans="1:27" ht="30.5" hidden="1" thickBot="1">
      <c r="A58" s="309" t="s">
        <v>594</v>
      </c>
      <c r="B58" s="221">
        <v>11</v>
      </c>
      <c r="C58" s="221"/>
      <c r="D58" s="221"/>
      <c r="E58" s="221"/>
      <c r="F58" s="221"/>
      <c r="G58" s="221"/>
      <c r="H58" s="221"/>
      <c r="I58" s="221"/>
      <c r="J58" s="310"/>
      <c r="K58" s="221"/>
      <c r="L58" s="221"/>
      <c r="M58" s="221"/>
      <c r="N58" s="221"/>
      <c r="O58" s="221"/>
      <c r="P58" s="221"/>
      <c r="Q58" s="221"/>
      <c r="R58" s="221"/>
      <c r="S58" s="288"/>
      <c r="T58" s="221"/>
      <c r="U58" s="221"/>
      <c r="V58" s="221"/>
      <c r="W58" s="221"/>
      <c r="X58" s="221"/>
      <c r="Y58" s="221"/>
      <c r="Z58" s="221"/>
      <c r="AA58" s="221"/>
    </row>
    <row r="59" spans="1:27" ht="40.5" hidden="1" thickBot="1">
      <c r="A59" s="309" t="s">
        <v>595</v>
      </c>
      <c r="B59" s="221">
        <v>12</v>
      </c>
      <c r="C59" s="221"/>
      <c r="D59" s="221"/>
      <c r="E59" s="221"/>
      <c r="F59" s="221"/>
      <c r="G59" s="221"/>
      <c r="H59" s="221"/>
      <c r="I59" s="221"/>
      <c r="J59" s="310"/>
      <c r="K59" s="221"/>
      <c r="L59" s="221"/>
      <c r="M59" s="221"/>
      <c r="N59" s="221"/>
      <c r="O59" s="221"/>
      <c r="P59" s="221"/>
      <c r="Q59" s="221"/>
      <c r="R59" s="221"/>
      <c r="S59" s="288"/>
      <c r="T59" s="221"/>
      <c r="U59" s="221"/>
      <c r="V59" s="221"/>
      <c r="W59" s="221"/>
      <c r="X59" s="221"/>
      <c r="Y59" s="221"/>
      <c r="Z59" s="221"/>
      <c r="AA59" s="221"/>
    </row>
    <row r="60" spans="1:27" ht="40.5" hidden="1" thickBot="1">
      <c r="A60" s="309" t="s">
        <v>477</v>
      </c>
      <c r="B60" s="221">
        <v>13</v>
      </c>
      <c r="C60" s="221"/>
      <c r="D60" s="221"/>
      <c r="E60" s="221"/>
      <c r="F60" s="221"/>
      <c r="G60" s="221"/>
      <c r="H60" s="221"/>
      <c r="I60" s="221"/>
      <c r="J60" s="310"/>
      <c r="K60" s="221"/>
      <c r="L60" s="221"/>
      <c r="M60" s="221"/>
      <c r="N60" s="221"/>
      <c r="O60" s="221"/>
      <c r="P60" s="221"/>
      <c r="Q60" s="221"/>
      <c r="R60" s="221"/>
      <c r="S60" s="288"/>
      <c r="T60" s="221"/>
      <c r="U60" s="221"/>
      <c r="V60" s="221"/>
      <c r="W60" s="221"/>
      <c r="X60" s="221"/>
      <c r="Y60" s="221"/>
      <c r="Z60" s="221"/>
      <c r="AA60" s="221"/>
    </row>
    <row r="61" spans="1:27" hidden="1">
      <c r="A61" s="233"/>
      <c r="B61" s="221"/>
      <c r="C61" s="221"/>
      <c r="D61" s="221"/>
      <c r="E61" s="221"/>
      <c r="F61" s="221"/>
      <c r="G61" s="221"/>
      <c r="H61" s="221"/>
      <c r="I61" s="221"/>
      <c r="J61" s="310"/>
      <c r="K61" s="221"/>
      <c r="L61" s="221"/>
      <c r="M61" s="221"/>
      <c r="N61" s="221"/>
      <c r="O61" s="221"/>
      <c r="P61" s="221"/>
      <c r="Q61" s="221"/>
      <c r="R61" s="221"/>
      <c r="S61" s="288"/>
      <c r="T61" s="221"/>
      <c r="U61" s="221"/>
      <c r="V61" s="221"/>
      <c r="W61" s="221"/>
      <c r="X61" s="221"/>
      <c r="Y61" s="221"/>
      <c r="Z61" s="221"/>
      <c r="AA61" s="221"/>
    </row>
    <row r="62" spans="1:27" hidden="1">
      <c r="A62" s="233"/>
      <c r="B62" s="221"/>
      <c r="C62" s="221"/>
      <c r="D62" s="221"/>
      <c r="E62" s="221"/>
      <c r="F62" s="221"/>
      <c r="G62" s="221"/>
      <c r="H62" s="221"/>
      <c r="I62" s="221"/>
      <c r="J62" s="311"/>
      <c r="K62" s="221"/>
      <c r="L62" s="221"/>
      <c r="M62" s="221"/>
      <c r="N62" s="221"/>
      <c r="O62" s="221"/>
      <c r="P62" s="221"/>
      <c r="Q62" s="221"/>
      <c r="R62" s="221"/>
      <c r="S62" s="288"/>
      <c r="T62" s="221"/>
      <c r="U62" s="221"/>
      <c r="V62" s="221"/>
      <c r="W62" s="221"/>
      <c r="X62" s="221"/>
      <c r="Y62" s="221"/>
      <c r="Z62" s="221"/>
      <c r="AA62" s="221"/>
    </row>
    <row r="63" spans="1:27" hidden="1">
      <c r="A63" s="233"/>
      <c r="B63" s="221" t="s">
        <v>252</v>
      </c>
      <c r="C63" s="221"/>
      <c r="D63" s="221" t="e">
        <f>((J21+L21)-(J31+L31))*(39+780*N9)*1.33</f>
        <v>#VALUE!</v>
      </c>
      <c r="E63" s="221"/>
      <c r="F63" s="221"/>
      <c r="G63" s="221"/>
      <c r="H63" s="221"/>
      <c r="I63" s="221"/>
      <c r="J63" s="221"/>
      <c r="K63" s="221"/>
      <c r="L63" s="221"/>
      <c r="M63" s="221"/>
      <c r="N63" s="221"/>
      <c r="O63" s="221"/>
      <c r="P63" s="221"/>
      <c r="Q63" s="221"/>
      <c r="R63" s="221"/>
      <c r="S63" s="288"/>
      <c r="T63" s="221"/>
      <c r="U63" s="221"/>
      <c r="V63" s="221"/>
      <c r="W63" s="221"/>
      <c r="X63" s="221"/>
      <c r="Y63" s="221"/>
      <c r="Z63" s="221"/>
      <c r="AA63" s="221"/>
    </row>
    <row r="64" spans="1:27" hidden="1">
      <c r="A64" s="233"/>
      <c r="B64" s="221"/>
      <c r="C64" s="221"/>
      <c r="D64" s="221"/>
      <c r="E64" s="221"/>
      <c r="F64" s="221"/>
      <c r="G64" s="221"/>
      <c r="H64" s="221"/>
      <c r="I64" s="221"/>
      <c r="J64" s="221"/>
      <c r="K64" s="221"/>
      <c r="L64" s="221"/>
      <c r="M64" s="221"/>
      <c r="N64" s="221"/>
      <c r="O64" s="221"/>
      <c r="P64" s="221"/>
      <c r="Q64" s="221"/>
      <c r="R64" s="221"/>
      <c r="S64" s="288"/>
      <c r="T64" s="221"/>
      <c r="U64" s="221"/>
      <c r="V64" s="221"/>
      <c r="W64" s="221"/>
      <c r="X64" s="221"/>
      <c r="Y64" s="221"/>
      <c r="Z64" s="221"/>
      <c r="AA64" s="221"/>
    </row>
    <row r="65" spans="1:27" hidden="1">
      <c r="A65" s="233"/>
      <c r="B65" s="221"/>
      <c r="C65" s="221"/>
      <c r="D65" s="221"/>
      <c r="E65" s="221"/>
      <c r="F65" s="221"/>
      <c r="G65" s="221"/>
      <c r="H65" s="221"/>
      <c r="I65" s="221"/>
      <c r="J65" s="221"/>
      <c r="K65" s="221"/>
      <c r="L65" s="221"/>
      <c r="M65" s="221"/>
      <c r="N65" s="221"/>
      <c r="O65" s="221"/>
      <c r="P65" s="221"/>
      <c r="Q65" s="221"/>
      <c r="R65" s="221"/>
      <c r="S65" s="288"/>
      <c r="T65" s="221"/>
      <c r="U65" s="221"/>
      <c r="V65" s="221"/>
      <c r="W65" s="221"/>
      <c r="X65" s="221"/>
      <c r="Y65" s="221"/>
      <c r="Z65" s="221"/>
      <c r="AA65" s="221"/>
    </row>
    <row r="66" spans="1:27" ht="20" hidden="1">
      <c r="A66" s="233"/>
      <c r="B66" s="221"/>
      <c r="C66" s="347" t="s">
        <v>893</v>
      </c>
      <c r="D66" s="348">
        <f>'SP5-1'!I25</f>
        <v>0.04</v>
      </c>
      <c r="E66" s="36"/>
      <c r="F66" s="349"/>
      <c r="G66" s="349"/>
      <c r="H66" s="36"/>
      <c r="I66" s="349"/>
      <c r="J66" s="221"/>
      <c r="K66" s="221"/>
      <c r="L66" s="221"/>
      <c r="M66" s="221"/>
      <c r="N66" s="221"/>
      <c r="O66" s="221"/>
      <c r="P66" s="221"/>
      <c r="Q66" s="221"/>
      <c r="R66" s="221"/>
      <c r="S66" s="288"/>
      <c r="T66" s="221"/>
      <c r="U66" s="221"/>
      <c r="V66" s="221"/>
      <c r="W66" s="221"/>
      <c r="X66" s="221"/>
      <c r="Y66" s="221"/>
      <c r="Z66" s="221"/>
      <c r="AA66" s="221"/>
    </row>
    <row r="67" spans="1:27" hidden="1">
      <c r="A67" s="233"/>
      <c r="B67" s="221"/>
      <c r="C67" s="347" t="s">
        <v>894</v>
      </c>
      <c r="D67" s="350">
        <v>1</v>
      </c>
      <c r="E67" s="36"/>
      <c r="F67" s="349"/>
      <c r="G67" s="349"/>
      <c r="H67" s="36"/>
      <c r="I67" s="349"/>
      <c r="J67" s="221"/>
      <c r="K67" s="221"/>
      <c r="L67" s="221"/>
      <c r="M67" s="221"/>
      <c r="N67" s="221"/>
      <c r="O67" s="221"/>
      <c r="P67" s="221"/>
      <c r="Q67" s="221"/>
      <c r="R67" s="221"/>
      <c r="S67" s="288"/>
      <c r="T67" s="221"/>
      <c r="U67" s="221"/>
      <c r="V67" s="221"/>
      <c r="W67" s="221"/>
      <c r="X67" s="221"/>
      <c r="Y67" s="221"/>
      <c r="Z67" s="221"/>
      <c r="AA67" s="221"/>
    </row>
    <row r="68" spans="1:27" ht="30" hidden="1">
      <c r="A68" s="233"/>
      <c r="B68" s="221"/>
      <c r="C68" s="347" t="str">
        <f>'SP5-1'!B24</f>
        <v>Eval. Period (yrs)</v>
      </c>
      <c r="D68" s="350">
        <f>'SP5-1'!I24</f>
        <v>40</v>
      </c>
      <c r="E68" s="36"/>
      <c r="F68" s="36"/>
      <c r="G68" s="36"/>
      <c r="H68" s="36"/>
      <c r="I68" s="349"/>
      <c r="J68" s="221"/>
      <c r="K68" s="221"/>
      <c r="L68" s="221"/>
      <c r="M68" s="221"/>
      <c r="N68" s="221"/>
      <c r="O68" s="221"/>
      <c r="P68" s="221"/>
      <c r="Q68" s="221"/>
      <c r="R68" s="221"/>
      <c r="S68" s="288"/>
      <c r="T68" s="221"/>
      <c r="U68" s="221"/>
      <c r="V68" s="221"/>
      <c r="W68" s="221"/>
      <c r="X68" s="221"/>
      <c r="Y68" s="221"/>
      <c r="Z68" s="221"/>
      <c r="AA68" s="221"/>
    </row>
    <row r="69" spans="1:27" ht="40" hidden="1">
      <c r="A69" s="233"/>
      <c r="B69" s="221"/>
      <c r="C69" s="347" t="s">
        <v>895</v>
      </c>
      <c r="D69" s="348">
        <f>N9</f>
        <v>0</v>
      </c>
      <c r="E69" s="36"/>
      <c r="F69" s="36"/>
      <c r="G69" s="36"/>
      <c r="H69" s="36"/>
      <c r="I69" s="349"/>
      <c r="J69" s="221"/>
      <c r="K69" s="221"/>
      <c r="L69" s="221"/>
      <c r="M69" s="221"/>
      <c r="N69" s="221"/>
      <c r="O69" s="221"/>
      <c r="P69" s="221"/>
      <c r="Q69" s="221"/>
      <c r="R69" s="221"/>
      <c r="S69" s="288"/>
      <c r="T69" s="221"/>
      <c r="U69" s="221"/>
      <c r="V69" s="221"/>
      <c r="W69" s="221"/>
      <c r="X69" s="221"/>
      <c r="Y69" s="221"/>
      <c r="Z69" s="221"/>
      <c r="AA69" s="221"/>
    </row>
    <row r="70" spans="1:27" hidden="1">
      <c r="A70" s="233"/>
      <c r="B70" s="221"/>
      <c r="C70" s="36"/>
      <c r="D70" s="36"/>
      <c r="E70" s="36"/>
      <c r="F70" s="36"/>
      <c r="G70" s="351"/>
      <c r="H70" s="351"/>
      <c r="I70" s="36"/>
      <c r="J70" s="221"/>
      <c r="K70" s="221"/>
      <c r="L70" s="221"/>
      <c r="M70" s="221"/>
      <c r="N70" s="221"/>
      <c r="O70" s="221"/>
      <c r="P70" s="221"/>
      <c r="Q70" s="221"/>
      <c r="R70" s="221"/>
      <c r="S70" s="288"/>
      <c r="T70" s="221"/>
      <c r="U70" s="221"/>
      <c r="V70" s="221"/>
      <c r="W70" s="221"/>
      <c r="X70" s="221"/>
      <c r="Y70" s="221"/>
      <c r="Z70" s="221"/>
      <c r="AA70" s="221"/>
    </row>
    <row r="71" spans="1:27" hidden="1">
      <c r="A71" s="233"/>
      <c r="B71" s="221"/>
      <c r="C71" s="352" t="s">
        <v>142</v>
      </c>
      <c r="D71" s="352" t="s">
        <v>143</v>
      </c>
      <c r="E71" s="352" t="s">
        <v>145</v>
      </c>
      <c r="F71" s="352" t="s">
        <v>144</v>
      </c>
      <c r="G71" s="540" t="s">
        <v>896</v>
      </c>
      <c r="H71" s="541"/>
      <c r="I71" s="349"/>
      <c r="J71" s="221"/>
      <c r="K71" s="221"/>
      <c r="L71" s="221"/>
      <c r="M71" s="221"/>
      <c r="N71" s="221"/>
      <c r="O71" s="221"/>
      <c r="P71" s="221"/>
      <c r="Q71" s="221"/>
      <c r="R71" s="221"/>
      <c r="S71" s="288"/>
      <c r="T71" s="221"/>
      <c r="U71" s="221"/>
      <c r="V71" s="221"/>
      <c r="W71" s="221"/>
      <c r="X71" s="221"/>
      <c r="Y71" s="221"/>
      <c r="Z71" s="221"/>
      <c r="AA71" s="221"/>
    </row>
    <row r="72" spans="1:27" hidden="1">
      <c r="A72" s="233"/>
      <c r="B72" s="221"/>
      <c r="C72" s="353">
        <f>Tables!K319</f>
        <v>0.98064352657801512</v>
      </c>
      <c r="D72" s="353">
        <f>(1-(1+D66)^(-D68)) / (LN(1+D66))</f>
        <v>20.186041805076712</v>
      </c>
      <c r="E72" s="353">
        <f>((LN(1+D66))^-2)-(D67*(1+D66)^(D67*(-1))*(LN((1+D66))^-1))-((1+D66)^(D67*(-1))*(LN(1+D66))^-2)</f>
        <v>0.48711671725311589</v>
      </c>
      <c r="F72" s="353">
        <f>((LN(1+D66))^-2)-(D68*(1+D66)^(D68*(-1))*(LN((1+D66))^-1))-((1+D66)^(D68*(-1))*(LN(1+D66))^-2)</f>
        <v>302.25049636985727</v>
      </c>
      <c r="G72" s="542">
        <f>(D72-C72)+((D$69)*(F72-E72))</f>
        <v>19.205398278498699</v>
      </c>
      <c r="H72" s="543"/>
      <c r="I72" s="349"/>
      <c r="J72" s="221"/>
      <c r="K72" s="221"/>
      <c r="L72" s="221"/>
      <c r="M72" s="221"/>
      <c r="N72" s="221"/>
      <c r="O72" s="221"/>
      <c r="P72" s="221"/>
      <c r="Q72" s="221"/>
      <c r="R72" s="221"/>
      <c r="S72" s="288"/>
      <c r="T72" s="221"/>
      <c r="U72" s="221"/>
      <c r="V72" s="221"/>
      <c r="W72" s="221"/>
      <c r="X72" s="221"/>
      <c r="Y72" s="221"/>
      <c r="Z72" s="221"/>
      <c r="AA72" s="221"/>
    </row>
    <row r="73" spans="1:27" hidden="1">
      <c r="A73" s="233"/>
      <c r="B73" s="221"/>
      <c r="C73" s="221"/>
      <c r="D73" s="221"/>
      <c r="E73" s="221"/>
      <c r="F73" s="221"/>
      <c r="G73" s="221"/>
      <c r="H73" s="221"/>
      <c r="I73" s="221"/>
      <c r="J73" s="221"/>
      <c r="K73" s="221"/>
      <c r="L73" s="221"/>
      <c r="M73" s="221"/>
      <c r="N73" s="221"/>
      <c r="O73" s="221"/>
      <c r="P73" s="221"/>
      <c r="Q73" s="221"/>
      <c r="R73" s="221"/>
      <c r="S73" s="288"/>
      <c r="T73" s="221"/>
      <c r="U73" s="221"/>
      <c r="V73" s="221"/>
      <c r="W73" s="221"/>
      <c r="X73" s="221"/>
      <c r="Y73" s="221"/>
      <c r="Z73" s="221"/>
      <c r="AA73" s="221"/>
    </row>
    <row r="74" spans="1:27" hidden="1">
      <c r="A74" s="233"/>
      <c r="B74" s="221"/>
      <c r="C74" s="221"/>
      <c r="D74" s="221"/>
      <c r="E74" s="221"/>
      <c r="F74" s="221"/>
      <c r="G74" s="221"/>
      <c r="H74" s="221"/>
      <c r="I74" s="221"/>
      <c r="J74" s="221"/>
      <c r="K74" s="221"/>
      <c r="L74" s="221"/>
      <c r="M74" s="221"/>
      <c r="N74" s="221"/>
      <c r="O74" s="221"/>
      <c r="P74" s="221"/>
      <c r="Q74" s="221"/>
      <c r="R74" s="221"/>
      <c r="S74" s="288"/>
      <c r="T74" s="221"/>
      <c r="U74" s="221"/>
      <c r="V74" s="221"/>
      <c r="W74" s="221"/>
      <c r="X74" s="221"/>
      <c r="Y74" s="221"/>
      <c r="Z74" s="221"/>
      <c r="AA74" s="221"/>
    </row>
    <row r="75" spans="1:27" s="349" customFormat="1" ht="15.5" hidden="1">
      <c r="A75" s="354"/>
      <c r="B75" s="83" t="s">
        <v>897</v>
      </c>
      <c r="C75"/>
      <c r="D75"/>
      <c r="E75"/>
      <c r="F75"/>
      <c r="G75"/>
      <c r="H75"/>
      <c r="I75"/>
      <c r="J75"/>
      <c r="K75" s="36"/>
      <c r="L75" s="36"/>
      <c r="M75" s="36"/>
      <c r="N75" s="36"/>
      <c r="O75" s="36"/>
      <c r="P75" s="36"/>
      <c r="Q75" s="36"/>
      <c r="R75" s="36"/>
      <c r="S75" s="355"/>
      <c r="T75" s="36"/>
      <c r="U75" s="36"/>
      <c r="V75" s="36"/>
      <c r="W75" s="36"/>
      <c r="X75" s="36"/>
      <c r="Y75" s="36"/>
      <c r="Z75" s="36"/>
      <c r="AA75" s="36"/>
    </row>
    <row r="76" spans="1:27" s="349" customFormat="1" ht="15" hidden="1" customHeight="1" thickBot="1">
      <c r="A76" s="354"/>
      <c r="B76" s="544" t="s">
        <v>490</v>
      </c>
      <c r="C76" s="545" t="s">
        <v>491</v>
      </c>
      <c r="D76" s="545"/>
      <c r="E76" s="545"/>
      <c r="F76" s="545"/>
      <c r="G76" s="545"/>
      <c r="H76" s="545"/>
      <c r="I76" s="545"/>
      <c r="J76" s="545"/>
      <c r="K76" s="36"/>
      <c r="L76" s="36"/>
      <c r="M76" s="36"/>
      <c r="N76" s="36"/>
      <c r="O76" s="36"/>
      <c r="P76" s="36"/>
      <c r="Q76" s="36"/>
      <c r="R76" s="36"/>
      <c r="S76" s="355"/>
      <c r="T76" s="36"/>
      <c r="U76" s="36"/>
      <c r="V76" s="36"/>
      <c r="W76" s="36"/>
      <c r="X76" s="36"/>
      <c r="Y76" s="36"/>
      <c r="Z76" s="36"/>
      <c r="AA76" s="36"/>
    </row>
    <row r="77" spans="1:27" s="349" customFormat="1" ht="14.5" hidden="1" thickBot="1">
      <c r="A77" s="354"/>
      <c r="B77" s="545"/>
      <c r="C77" s="356">
        <v>0</v>
      </c>
      <c r="D77" s="356">
        <v>0.01</v>
      </c>
      <c r="E77" s="356">
        <v>0.02</v>
      </c>
      <c r="F77" s="356">
        <v>0.03</v>
      </c>
      <c r="G77" s="356">
        <v>0.04</v>
      </c>
      <c r="H77" s="356">
        <v>0.05</v>
      </c>
      <c r="I77" s="356">
        <v>0.06</v>
      </c>
      <c r="J77" s="356">
        <v>7.0000000000000007E-2</v>
      </c>
      <c r="K77" s="36"/>
      <c r="L77" s="36"/>
      <c r="M77" s="36"/>
      <c r="N77" s="36"/>
      <c r="O77" s="36"/>
      <c r="P77" s="36"/>
      <c r="Q77" s="36"/>
      <c r="R77" s="36"/>
      <c r="S77" s="36"/>
      <c r="T77" s="36"/>
      <c r="U77" s="36"/>
      <c r="V77" s="36"/>
      <c r="W77" s="36"/>
      <c r="X77" s="36"/>
      <c r="Y77" s="36"/>
      <c r="Z77" s="36"/>
      <c r="AA77" s="36"/>
    </row>
    <row r="78" spans="1:27" s="349" customFormat="1" ht="28.5" hidden="1" thickBot="1">
      <c r="A78" s="354">
        <v>70</v>
      </c>
      <c r="B78" s="84" t="s">
        <v>898</v>
      </c>
      <c r="C78" s="84">
        <v>0.83</v>
      </c>
      <c r="D78" s="84">
        <v>0.86</v>
      </c>
      <c r="E78" s="84">
        <v>0.9</v>
      </c>
      <c r="F78" s="84">
        <v>0.93</v>
      </c>
      <c r="G78" s="84">
        <v>0.96</v>
      </c>
      <c r="H78" s="84">
        <v>0.99</v>
      </c>
      <c r="I78" s="84">
        <v>1.03</v>
      </c>
      <c r="J78" s="84">
        <v>1.06</v>
      </c>
      <c r="K78" s="36"/>
      <c r="L78" s="36"/>
      <c r="M78" s="36"/>
      <c r="N78" s="36"/>
      <c r="O78" s="36"/>
      <c r="P78" s="36"/>
      <c r="Q78" s="36"/>
      <c r="R78" s="36"/>
      <c r="S78" s="36"/>
      <c r="T78" s="36"/>
      <c r="U78" s="36"/>
      <c r="V78" s="36"/>
      <c r="W78" s="36"/>
      <c r="X78" s="36"/>
      <c r="Y78" s="36"/>
      <c r="Z78" s="36"/>
      <c r="AA78" s="36"/>
    </row>
    <row r="79" spans="1:27" s="349" customFormat="1" ht="42.5" hidden="1" thickBot="1">
      <c r="A79" s="354"/>
      <c r="B79" s="84" t="s">
        <v>899</v>
      </c>
      <c r="C79" s="84">
        <v>0.95</v>
      </c>
      <c r="D79" s="84">
        <v>0.98</v>
      </c>
      <c r="E79" s="84">
        <v>1.02</v>
      </c>
      <c r="F79" s="84">
        <v>1.06</v>
      </c>
      <c r="G79" s="84">
        <v>1.1000000000000001</v>
      </c>
      <c r="H79" s="84">
        <v>1.1399999999999999</v>
      </c>
      <c r="I79" s="84">
        <v>1.17</v>
      </c>
      <c r="J79" s="84">
        <v>1.21</v>
      </c>
      <c r="K79" s="36"/>
      <c r="L79" s="36"/>
      <c r="M79" s="36"/>
      <c r="N79" s="36"/>
      <c r="O79" s="36"/>
      <c r="P79" s="36"/>
      <c r="Q79" s="36"/>
      <c r="R79" s="36"/>
      <c r="S79" s="36"/>
      <c r="T79" s="36"/>
      <c r="U79" s="36"/>
      <c r="V79" s="36"/>
      <c r="W79" s="36"/>
      <c r="X79" s="36"/>
      <c r="Y79" s="36"/>
      <c r="Z79" s="36"/>
      <c r="AA79" s="36"/>
    </row>
    <row r="80" spans="1:27" hidden="1">
      <c r="A80" s="233"/>
      <c r="B80" s="221"/>
      <c r="C80" s="221"/>
      <c r="D80" s="221"/>
      <c r="E80" s="221"/>
      <c r="F80" s="221"/>
      <c r="G80" s="221"/>
      <c r="H80" s="221"/>
      <c r="I80" s="221"/>
      <c r="J80" s="221"/>
      <c r="K80" s="221"/>
      <c r="L80" s="221"/>
      <c r="M80" s="221"/>
      <c r="N80" s="221"/>
      <c r="O80" s="221"/>
      <c r="P80" s="221"/>
      <c r="Q80" s="221"/>
      <c r="R80" s="221"/>
      <c r="S80" s="288"/>
      <c r="T80" s="221"/>
      <c r="U80" s="221"/>
      <c r="V80" s="221"/>
      <c r="W80" s="221"/>
      <c r="X80" s="221"/>
      <c r="Y80" s="221"/>
      <c r="Z80" s="221"/>
      <c r="AA80" s="221"/>
    </row>
    <row r="81" spans="1:27" hidden="1">
      <c r="A81" s="233"/>
      <c r="B81" s="221"/>
      <c r="C81" s="221"/>
      <c r="D81" s="221"/>
      <c r="E81" s="221"/>
      <c r="F81" s="221"/>
      <c r="G81" s="221"/>
      <c r="H81" s="221"/>
      <c r="I81" s="221"/>
      <c r="J81" s="221"/>
      <c r="K81" s="221"/>
      <c r="L81" s="221"/>
      <c r="M81" s="221"/>
      <c r="N81" s="221"/>
      <c r="O81" s="221"/>
      <c r="P81" s="221"/>
      <c r="Q81" s="221"/>
      <c r="R81" s="221"/>
      <c r="S81" s="288"/>
      <c r="T81" s="221"/>
      <c r="U81" s="221"/>
      <c r="V81" s="221"/>
      <c r="W81" s="221"/>
      <c r="X81" s="221"/>
      <c r="Y81" s="221"/>
      <c r="Z81" s="221"/>
      <c r="AA81" s="221"/>
    </row>
  </sheetData>
  <sheetProtection algorithmName="SHA-512" hashValue="UsKy1C4tIAIQYaWwSpNzmRxkNwmleH1AWAvzqmTi4gxKi8oMZDArqVFCHZzpaI3LJIydoJUYopZyG1TkXqZUGg==" saltValue="uh2XjhtymYvmKjetd4S5fA==" spinCount="100000" sheet="1"/>
  <protectedRanges>
    <protectedRange sqref="C7:D8 O7:Q9 R26:S26 J7 K7:M8 I8:J8 E7:H10 R7:S11" name="Range1_1_1"/>
    <protectedRange sqref="R20:S20" name="Range3_1_1"/>
    <protectedRange sqref="R22:S25 R29:S29" name="Range5_1_1"/>
    <protectedRange sqref="E40:F40" name="Range15_1"/>
    <protectedRange sqref="E38:F39" name="Range15_1_2"/>
    <protectedRange sqref="F26:I26 G31:I31" name="Range5_1_3"/>
    <protectedRange sqref="E35:G35" name="Range10_1_2"/>
  </protectedRanges>
  <mergeCells count="145">
    <mergeCell ref="E10:H10"/>
    <mergeCell ref="T10:X11"/>
    <mergeCell ref="B11:I12"/>
    <mergeCell ref="J11:Q11"/>
    <mergeCell ref="J12:K12"/>
    <mergeCell ref="L12:M12"/>
    <mergeCell ref="N12:O12"/>
    <mergeCell ref="P12:Q12"/>
    <mergeCell ref="B4:Q5"/>
    <mergeCell ref="E7:H7"/>
    <mergeCell ref="N7:Q7"/>
    <mergeCell ref="E8:H8"/>
    <mergeCell ref="N8:Q8"/>
    <mergeCell ref="E9:H9"/>
    <mergeCell ref="N9:Q9"/>
    <mergeCell ref="V14:V15"/>
    <mergeCell ref="W14:W15"/>
    <mergeCell ref="B15:I15"/>
    <mergeCell ref="J15:K15"/>
    <mergeCell ref="L15:M15"/>
    <mergeCell ref="N15:O15"/>
    <mergeCell ref="P15:Q15"/>
    <mergeCell ref="B13:I13"/>
    <mergeCell ref="J13:Q13"/>
    <mergeCell ref="T13:U13"/>
    <mergeCell ref="B14:I14"/>
    <mergeCell ref="J14:K14"/>
    <mergeCell ref="L14:M14"/>
    <mergeCell ref="N14:O14"/>
    <mergeCell ref="P14:Q14"/>
    <mergeCell ref="T14:T15"/>
    <mergeCell ref="V16:V17"/>
    <mergeCell ref="W16:W17"/>
    <mergeCell ref="B17:I17"/>
    <mergeCell ref="J17:K17"/>
    <mergeCell ref="L17:M17"/>
    <mergeCell ref="N17:O17"/>
    <mergeCell ref="P17:Q17"/>
    <mergeCell ref="B16:I16"/>
    <mergeCell ref="J16:K16"/>
    <mergeCell ref="L16:M16"/>
    <mergeCell ref="N16:O16"/>
    <mergeCell ref="P16:Q16"/>
    <mergeCell ref="T16:T17"/>
    <mergeCell ref="B18:I18"/>
    <mergeCell ref="J18:Q18"/>
    <mergeCell ref="T18:T19"/>
    <mergeCell ref="V18:V19"/>
    <mergeCell ref="W18:W19"/>
    <mergeCell ref="B19:I19"/>
    <mergeCell ref="J19:K19"/>
    <mergeCell ref="L19:M19"/>
    <mergeCell ref="N19:O19"/>
    <mergeCell ref="P19:Q19"/>
    <mergeCell ref="B20:I20"/>
    <mergeCell ref="J20:K20"/>
    <mergeCell ref="L20:M20"/>
    <mergeCell ref="N20:O20"/>
    <mergeCell ref="P20:Q20"/>
    <mergeCell ref="B21:I21"/>
    <mergeCell ref="J21:K21"/>
    <mergeCell ref="L21:M21"/>
    <mergeCell ref="N21:O21"/>
    <mergeCell ref="P21:Q21"/>
    <mergeCell ref="B22:I22"/>
    <mergeCell ref="J22:K22"/>
    <mergeCell ref="L22:M22"/>
    <mergeCell ref="N22:O22"/>
    <mergeCell ref="P22:Q22"/>
    <mergeCell ref="T22:W24"/>
    <mergeCell ref="B23:I23"/>
    <mergeCell ref="J23:K23"/>
    <mergeCell ref="L23:M23"/>
    <mergeCell ref="N23:O23"/>
    <mergeCell ref="B26:I26"/>
    <mergeCell ref="J26:K26"/>
    <mergeCell ref="L26:M26"/>
    <mergeCell ref="N26:O26"/>
    <mergeCell ref="P26:Q26"/>
    <mergeCell ref="B27:I27"/>
    <mergeCell ref="J27:Q27"/>
    <mergeCell ref="P23:Q23"/>
    <mergeCell ref="B24:I24"/>
    <mergeCell ref="J24:Q24"/>
    <mergeCell ref="B25:I25"/>
    <mergeCell ref="J25:K25"/>
    <mergeCell ref="L25:M25"/>
    <mergeCell ref="N25:O25"/>
    <mergeCell ref="P25:Q25"/>
    <mergeCell ref="T29:X29"/>
    <mergeCell ref="B30:I30"/>
    <mergeCell ref="J30:K30"/>
    <mergeCell ref="L30:M30"/>
    <mergeCell ref="N30:O30"/>
    <mergeCell ref="P30:Q30"/>
    <mergeCell ref="T27:T28"/>
    <mergeCell ref="U27:U28"/>
    <mergeCell ref="V27:V28"/>
    <mergeCell ref="W27:W28"/>
    <mergeCell ref="B29:I29"/>
    <mergeCell ref="J29:K29"/>
    <mergeCell ref="L29:M29"/>
    <mergeCell ref="N29:O29"/>
    <mergeCell ref="P29:Q29"/>
    <mergeCell ref="B28:I28"/>
    <mergeCell ref="J28:Q28"/>
    <mergeCell ref="B33:I33"/>
    <mergeCell ref="J33:K33"/>
    <mergeCell ref="L33:M33"/>
    <mergeCell ref="N33:O33"/>
    <mergeCell ref="P33:Q33"/>
    <mergeCell ref="B34:I34"/>
    <mergeCell ref="J34:Q34"/>
    <mergeCell ref="B31:I31"/>
    <mergeCell ref="J31:K31"/>
    <mergeCell ref="L31:M31"/>
    <mergeCell ref="N31:O31"/>
    <mergeCell ref="P31:Q31"/>
    <mergeCell ref="B32:I32"/>
    <mergeCell ref="J32:K32"/>
    <mergeCell ref="L32:M32"/>
    <mergeCell ref="N32:O32"/>
    <mergeCell ref="P32:Q32"/>
    <mergeCell ref="B35:I35"/>
    <mergeCell ref="J35:K35"/>
    <mergeCell ref="L35:M35"/>
    <mergeCell ref="N35:O35"/>
    <mergeCell ref="P35:Q35"/>
    <mergeCell ref="B36:I36"/>
    <mergeCell ref="J36:K36"/>
    <mergeCell ref="L36:M36"/>
    <mergeCell ref="N36:O36"/>
    <mergeCell ref="P36:Q36"/>
    <mergeCell ref="G71:H71"/>
    <mergeCell ref="G72:H72"/>
    <mergeCell ref="B76:B77"/>
    <mergeCell ref="C76:J76"/>
    <mergeCell ref="T39:X39"/>
    <mergeCell ref="C54:C55"/>
    <mergeCell ref="B37:I37"/>
    <mergeCell ref="J37:Q37"/>
    <mergeCell ref="B38:I38"/>
    <mergeCell ref="J38:Q38"/>
    <mergeCell ref="B39:I39"/>
    <mergeCell ref="J39:Q39"/>
  </mergeCells>
  <dataValidations count="4">
    <dataValidation type="list" allowBlank="1" showInputMessage="1" showErrorMessage="1" sqref="WVV983048:WVY983048 JJ8:JM8 TF8:TI8 ADB8:ADE8 AMX8:ANA8 AWT8:AWW8 BGP8:BGS8 BQL8:BQO8 CAH8:CAK8 CKD8:CKG8 CTZ8:CUC8 DDV8:DDY8 DNR8:DNU8 DXN8:DXQ8 EHJ8:EHM8 ERF8:ERI8 FBB8:FBE8 FKX8:FLA8 FUT8:FUW8 GEP8:GES8 GOL8:GOO8 GYH8:GYK8 HID8:HIG8 HRZ8:HSC8 IBV8:IBY8 ILR8:ILU8 IVN8:IVQ8 JFJ8:JFM8 JPF8:JPI8 JZB8:JZE8 KIX8:KJA8 KST8:KSW8 LCP8:LCS8 LML8:LMO8 LWH8:LWK8 MGD8:MGG8 MPZ8:MQC8 MZV8:MZY8 NJR8:NJU8 NTN8:NTQ8 ODJ8:ODM8 ONF8:ONI8 OXB8:OXE8 PGX8:PHA8 PQT8:PQW8 QAP8:QAS8 QKL8:QKO8 QUH8:QUK8 RED8:REG8 RNZ8:ROC8 RXV8:RXY8 SHR8:SHU8 SRN8:SRQ8 TBJ8:TBM8 TLF8:TLI8 TVB8:TVE8 UEX8:UFA8 UOT8:UOW8 UYP8:UYS8 VIL8:VIO8 VSH8:VSK8 WCD8:WCG8 WLZ8:WMC8 WVV8:WVY8 N65544:Q65544 JJ65544:JM65544 TF65544:TI65544 ADB65544:ADE65544 AMX65544:ANA65544 AWT65544:AWW65544 BGP65544:BGS65544 BQL65544:BQO65544 CAH65544:CAK65544 CKD65544:CKG65544 CTZ65544:CUC65544 DDV65544:DDY65544 DNR65544:DNU65544 DXN65544:DXQ65544 EHJ65544:EHM65544 ERF65544:ERI65544 FBB65544:FBE65544 FKX65544:FLA65544 FUT65544:FUW65544 GEP65544:GES65544 GOL65544:GOO65544 GYH65544:GYK65544 HID65544:HIG65544 HRZ65544:HSC65544 IBV65544:IBY65544 ILR65544:ILU65544 IVN65544:IVQ65544 JFJ65544:JFM65544 JPF65544:JPI65544 JZB65544:JZE65544 KIX65544:KJA65544 KST65544:KSW65544 LCP65544:LCS65544 LML65544:LMO65544 LWH65544:LWK65544 MGD65544:MGG65544 MPZ65544:MQC65544 MZV65544:MZY65544 NJR65544:NJU65544 NTN65544:NTQ65544 ODJ65544:ODM65544 ONF65544:ONI65544 OXB65544:OXE65544 PGX65544:PHA65544 PQT65544:PQW65544 QAP65544:QAS65544 QKL65544:QKO65544 QUH65544:QUK65544 RED65544:REG65544 RNZ65544:ROC65544 RXV65544:RXY65544 SHR65544:SHU65544 SRN65544:SRQ65544 TBJ65544:TBM65544 TLF65544:TLI65544 TVB65544:TVE65544 UEX65544:UFA65544 UOT65544:UOW65544 UYP65544:UYS65544 VIL65544:VIO65544 VSH65544:VSK65544 WCD65544:WCG65544 WLZ65544:WMC65544 WVV65544:WVY65544 N131080:Q131080 JJ131080:JM131080 TF131080:TI131080 ADB131080:ADE131080 AMX131080:ANA131080 AWT131080:AWW131080 BGP131080:BGS131080 BQL131080:BQO131080 CAH131080:CAK131080 CKD131080:CKG131080 CTZ131080:CUC131080 DDV131080:DDY131080 DNR131080:DNU131080 DXN131080:DXQ131080 EHJ131080:EHM131080 ERF131080:ERI131080 FBB131080:FBE131080 FKX131080:FLA131080 FUT131080:FUW131080 GEP131080:GES131080 GOL131080:GOO131080 GYH131080:GYK131080 HID131080:HIG131080 HRZ131080:HSC131080 IBV131080:IBY131080 ILR131080:ILU131080 IVN131080:IVQ131080 JFJ131080:JFM131080 JPF131080:JPI131080 JZB131080:JZE131080 KIX131080:KJA131080 KST131080:KSW131080 LCP131080:LCS131080 LML131080:LMO131080 LWH131080:LWK131080 MGD131080:MGG131080 MPZ131080:MQC131080 MZV131080:MZY131080 NJR131080:NJU131080 NTN131080:NTQ131080 ODJ131080:ODM131080 ONF131080:ONI131080 OXB131080:OXE131080 PGX131080:PHA131080 PQT131080:PQW131080 QAP131080:QAS131080 QKL131080:QKO131080 QUH131080:QUK131080 RED131080:REG131080 RNZ131080:ROC131080 RXV131080:RXY131080 SHR131080:SHU131080 SRN131080:SRQ131080 TBJ131080:TBM131080 TLF131080:TLI131080 TVB131080:TVE131080 UEX131080:UFA131080 UOT131080:UOW131080 UYP131080:UYS131080 VIL131080:VIO131080 VSH131080:VSK131080 WCD131080:WCG131080 WLZ131080:WMC131080 WVV131080:WVY131080 N196616:Q196616 JJ196616:JM196616 TF196616:TI196616 ADB196616:ADE196616 AMX196616:ANA196616 AWT196616:AWW196616 BGP196616:BGS196616 BQL196616:BQO196616 CAH196616:CAK196616 CKD196616:CKG196616 CTZ196616:CUC196616 DDV196616:DDY196616 DNR196616:DNU196616 DXN196616:DXQ196616 EHJ196616:EHM196616 ERF196616:ERI196616 FBB196616:FBE196616 FKX196616:FLA196616 FUT196616:FUW196616 GEP196616:GES196616 GOL196616:GOO196616 GYH196616:GYK196616 HID196616:HIG196616 HRZ196616:HSC196616 IBV196616:IBY196616 ILR196616:ILU196616 IVN196616:IVQ196616 JFJ196616:JFM196616 JPF196616:JPI196616 JZB196616:JZE196616 KIX196616:KJA196616 KST196616:KSW196616 LCP196616:LCS196616 LML196616:LMO196616 LWH196616:LWK196616 MGD196616:MGG196616 MPZ196616:MQC196616 MZV196616:MZY196616 NJR196616:NJU196616 NTN196616:NTQ196616 ODJ196616:ODM196616 ONF196616:ONI196616 OXB196616:OXE196616 PGX196616:PHA196616 PQT196616:PQW196616 QAP196616:QAS196616 QKL196616:QKO196616 QUH196616:QUK196616 RED196616:REG196616 RNZ196616:ROC196616 RXV196616:RXY196616 SHR196616:SHU196616 SRN196616:SRQ196616 TBJ196616:TBM196616 TLF196616:TLI196616 TVB196616:TVE196616 UEX196616:UFA196616 UOT196616:UOW196616 UYP196616:UYS196616 VIL196616:VIO196616 VSH196616:VSK196616 WCD196616:WCG196616 WLZ196616:WMC196616 WVV196616:WVY196616 N262152:Q262152 JJ262152:JM262152 TF262152:TI262152 ADB262152:ADE262152 AMX262152:ANA262152 AWT262152:AWW262152 BGP262152:BGS262152 BQL262152:BQO262152 CAH262152:CAK262152 CKD262152:CKG262152 CTZ262152:CUC262152 DDV262152:DDY262152 DNR262152:DNU262152 DXN262152:DXQ262152 EHJ262152:EHM262152 ERF262152:ERI262152 FBB262152:FBE262152 FKX262152:FLA262152 FUT262152:FUW262152 GEP262152:GES262152 GOL262152:GOO262152 GYH262152:GYK262152 HID262152:HIG262152 HRZ262152:HSC262152 IBV262152:IBY262152 ILR262152:ILU262152 IVN262152:IVQ262152 JFJ262152:JFM262152 JPF262152:JPI262152 JZB262152:JZE262152 KIX262152:KJA262152 KST262152:KSW262152 LCP262152:LCS262152 LML262152:LMO262152 LWH262152:LWK262152 MGD262152:MGG262152 MPZ262152:MQC262152 MZV262152:MZY262152 NJR262152:NJU262152 NTN262152:NTQ262152 ODJ262152:ODM262152 ONF262152:ONI262152 OXB262152:OXE262152 PGX262152:PHA262152 PQT262152:PQW262152 QAP262152:QAS262152 QKL262152:QKO262152 QUH262152:QUK262152 RED262152:REG262152 RNZ262152:ROC262152 RXV262152:RXY262152 SHR262152:SHU262152 SRN262152:SRQ262152 TBJ262152:TBM262152 TLF262152:TLI262152 TVB262152:TVE262152 UEX262152:UFA262152 UOT262152:UOW262152 UYP262152:UYS262152 VIL262152:VIO262152 VSH262152:VSK262152 WCD262152:WCG262152 WLZ262152:WMC262152 WVV262152:WVY262152 N327688:Q327688 JJ327688:JM327688 TF327688:TI327688 ADB327688:ADE327688 AMX327688:ANA327688 AWT327688:AWW327688 BGP327688:BGS327688 BQL327688:BQO327688 CAH327688:CAK327688 CKD327688:CKG327688 CTZ327688:CUC327688 DDV327688:DDY327688 DNR327688:DNU327688 DXN327688:DXQ327688 EHJ327688:EHM327688 ERF327688:ERI327688 FBB327688:FBE327688 FKX327688:FLA327688 FUT327688:FUW327688 GEP327688:GES327688 GOL327688:GOO327688 GYH327688:GYK327688 HID327688:HIG327688 HRZ327688:HSC327688 IBV327688:IBY327688 ILR327688:ILU327688 IVN327688:IVQ327688 JFJ327688:JFM327688 JPF327688:JPI327688 JZB327688:JZE327688 KIX327688:KJA327688 KST327688:KSW327688 LCP327688:LCS327688 LML327688:LMO327688 LWH327688:LWK327688 MGD327688:MGG327688 MPZ327688:MQC327688 MZV327688:MZY327688 NJR327688:NJU327688 NTN327688:NTQ327688 ODJ327688:ODM327688 ONF327688:ONI327688 OXB327688:OXE327688 PGX327688:PHA327688 PQT327688:PQW327688 QAP327688:QAS327688 QKL327688:QKO327688 QUH327688:QUK327688 RED327688:REG327688 RNZ327688:ROC327688 RXV327688:RXY327688 SHR327688:SHU327688 SRN327688:SRQ327688 TBJ327688:TBM327688 TLF327688:TLI327688 TVB327688:TVE327688 UEX327688:UFA327688 UOT327688:UOW327688 UYP327688:UYS327688 VIL327688:VIO327688 VSH327688:VSK327688 WCD327688:WCG327688 WLZ327688:WMC327688 WVV327688:WVY327688 N393224:Q393224 JJ393224:JM393224 TF393224:TI393224 ADB393224:ADE393224 AMX393224:ANA393224 AWT393224:AWW393224 BGP393224:BGS393224 BQL393224:BQO393224 CAH393224:CAK393224 CKD393224:CKG393224 CTZ393224:CUC393224 DDV393224:DDY393224 DNR393224:DNU393224 DXN393224:DXQ393224 EHJ393224:EHM393224 ERF393224:ERI393224 FBB393224:FBE393224 FKX393224:FLA393224 FUT393224:FUW393224 GEP393224:GES393224 GOL393224:GOO393224 GYH393224:GYK393224 HID393224:HIG393224 HRZ393224:HSC393224 IBV393224:IBY393224 ILR393224:ILU393224 IVN393224:IVQ393224 JFJ393224:JFM393224 JPF393224:JPI393224 JZB393224:JZE393224 KIX393224:KJA393224 KST393224:KSW393224 LCP393224:LCS393224 LML393224:LMO393224 LWH393224:LWK393224 MGD393224:MGG393224 MPZ393224:MQC393224 MZV393224:MZY393224 NJR393224:NJU393224 NTN393224:NTQ393224 ODJ393224:ODM393224 ONF393224:ONI393224 OXB393224:OXE393224 PGX393224:PHA393224 PQT393224:PQW393224 QAP393224:QAS393224 QKL393224:QKO393224 QUH393224:QUK393224 RED393224:REG393224 RNZ393224:ROC393224 RXV393224:RXY393224 SHR393224:SHU393224 SRN393224:SRQ393224 TBJ393224:TBM393224 TLF393224:TLI393224 TVB393224:TVE393224 UEX393224:UFA393224 UOT393224:UOW393224 UYP393224:UYS393224 VIL393224:VIO393224 VSH393224:VSK393224 WCD393224:WCG393224 WLZ393224:WMC393224 WVV393224:WVY393224 N458760:Q458760 JJ458760:JM458760 TF458760:TI458760 ADB458760:ADE458760 AMX458760:ANA458760 AWT458760:AWW458760 BGP458760:BGS458760 BQL458760:BQO458760 CAH458760:CAK458760 CKD458760:CKG458760 CTZ458760:CUC458760 DDV458760:DDY458760 DNR458760:DNU458760 DXN458760:DXQ458760 EHJ458760:EHM458760 ERF458760:ERI458760 FBB458760:FBE458760 FKX458760:FLA458760 FUT458760:FUW458760 GEP458760:GES458760 GOL458760:GOO458760 GYH458760:GYK458760 HID458760:HIG458760 HRZ458760:HSC458760 IBV458760:IBY458760 ILR458760:ILU458760 IVN458760:IVQ458760 JFJ458760:JFM458760 JPF458760:JPI458760 JZB458760:JZE458760 KIX458760:KJA458760 KST458760:KSW458760 LCP458760:LCS458760 LML458760:LMO458760 LWH458760:LWK458760 MGD458760:MGG458760 MPZ458760:MQC458760 MZV458760:MZY458760 NJR458760:NJU458760 NTN458760:NTQ458760 ODJ458760:ODM458760 ONF458760:ONI458760 OXB458760:OXE458760 PGX458760:PHA458760 PQT458760:PQW458760 QAP458760:QAS458760 QKL458760:QKO458760 QUH458760:QUK458760 RED458760:REG458760 RNZ458760:ROC458760 RXV458760:RXY458760 SHR458760:SHU458760 SRN458760:SRQ458760 TBJ458760:TBM458760 TLF458760:TLI458760 TVB458760:TVE458760 UEX458760:UFA458760 UOT458760:UOW458760 UYP458760:UYS458760 VIL458760:VIO458760 VSH458760:VSK458760 WCD458760:WCG458760 WLZ458760:WMC458760 WVV458760:WVY458760 N524296:Q524296 JJ524296:JM524296 TF524296:TI524296 ADB524296:ADE524296 AMX524296:ANA524296 AWT524296:AWW524296 BGP524296:BGS524296 BQL524296:BQO524296 CAH524296:CAK524296 CKD524296:CKG524296 CTZ524296:CUC524296 DDV524296:DDY524296 DNR524296:DNU524296 DXN524296:DXQ524296 EHJ524296:EHM524296 ERF524296:ERI524296 FBB524296:FBE524296 FKX524296:FLA524296 FUT524296:FUW524296 GEP524296:GES524296 GOL524296:GOO524296 GYH524296:GYK524296 HID524296:HIG524296 HRZ524296:HSC524296 IBV524296:IBY524296 ILR524296:ILU524296 IVN524296:IVQ524296 JFJ524296:JFM524296 JPF524296:JPI524296 JZB524296:JZE524296 KIX524296:KJA524296 KST524296:KSW524296 LCP524296:LCS524296 LML524296:LMO524296 LWH524296:LWK524296 MGD524296:MGG524296 MPZ524296:MQC524296 MZV524296:MZY524296 NJR524296:NJU524296 NTN524296:NTQ524296 ODJ524296:ODM524296 ONF524296:ONI524296 OXB524296:OXE524296 PGX524296:PHA524296 PQT524296:PQW524296 QAP524296:QAS524296 QKL524296:QKO524296 QUH524296:QUK524296 RED524296:REG524296 RNZ524296:ROC524296 RXV524296:RXY524296 SHR524296:SHU524296 SRN524296:SRQ524296 TBJ524296:TBM524296 TLF524296:TLI524296 TVB524296:TVE524296 UEX524296:UFA524296 UOT524296:UOW524296 UYP524296:UYS524296 VIL524296:VIO524296 VSH524296:VSK524296 WCD524296:WCG524296 WLZ524296:WMC524296 WVV524296:WVY524296 N589832:Q589832 JJ589832:JM589832 TF589832:TI589832 ADB589832:ADE589832 AMX589832:ANA589832 AWT589832:AWW589832 BGP589832:BGS589832 BQL589832:BQO589832 CAH589832:CAK589832 CKD589832:CKG589832 CTZ589832:CUC589832 DDV589832:DDY589832 DNR589832:DNU589832 DXN589832:DXQ589832 EHJ589832:EHM589832 ERF589832:ERI589832 FBB589832:FBE589832 FKX589832:FLA589832 FUT589832:FUW589832 GEP589832:GES589832 GOL589832:GOO589832 GYH589832:GYK589832 HID589832:HIG589832 HRZ589832:HSC589832 IBV589832:IBY589832 ILR589832:ILU589832 IVN589832:IVQ589832 JFJ589832:JFM589832 JPF589832:JPI589832 JZB589832:JZE589832 KIX589832:KJA589832 KST589832:KSW589832 LCP589832:LCS589832 LML589832:LMO589832 LWH589832:LWK589832 MGD589832:MGG589832 MPZ589832:MQC589832 MZV589832:MZY589832 NJR589832:NJU589832 NTN589832:NTQ589832 ODJ589832:ODM589832 ONF589832:ONI589832 OXB589832:OXE589832 PGX589832:PHA589832 PQT589832:PQW589832 QAP589832:QAS589832 QKL589832:QKO589832 QUH589832:QUK589832 RED589832:REG589832 RNZ589832:ROC589832 RXV589832:RXY589832 SHR589832:SHU589832 SRN589832:SRQ589832 TBJ589832:TBM589832 TLF589832:TLI589832 TVB589832:TVE589832 UEX589832:UFA589832 UOT589832:UOW589832 UYP589832:UYS589832 VIL589832:VIO589832 VSH589832:VSK589832 WCD589832:WCG589832 WLZ589832:WMC589832 WVV589832:WVY589832 N655368:Q655368 JJ655368:JM655368 TF655368:TI655368 ADB655368:ADE655368 AMX655368:ANA655368 AWT655368:AWW655368 BGP655368:BGS655368 BQL655368:BQO655368 CAH655368:CAK655368 CKD655368:CKG655368 CTZ655368:CUC655368 DDV655368:DDY655368 DNR655368:DNU655368 DXN655368:DXQ655368 EHJ655368:EHM655368 ERF655368:ERI655368 FBB655368:FBE655368 FKX655368:FLA655368 FUT655368:FUW655368 GEP655368:GES655368 GOL655368:GOO655368 GYH655368:GYK655368 HID655368:HIG655368 HRZ655368:HSC655368 IBV655368:IBY655368 ILR655368:ILU655368 IVN655368:IVQ655368 JFJ655368:JFM655368 JPF655368:JPI655368 JZB655368:JZE655368 KIX655368:KJA655368 KST655368:KSW655368 LCP655368:LCS655368 LML655368:LMO655368 LWH655368:LWK655368 MGD655368:MGG655368 MPZ655368:MQC655368 MZV655368:MZY655368 NJR655368:NJU655368 NTN655368:NTQ655368 ODJ655368:ODM655368 ONF655368:ONI655368 OXB655368:OXE655368 PGX655368:PHA655368 PQT655368:PQW655368 QAP655368:QAS655368 QKL655368:QKO655368 QUH655368:QUK655368 RED655368:REG655368 RNZ655368:ROC655368 RXV655368:RXY655368 SHR655368:SHU655368 SRN655368:SRQ655368 TBJ655368:TBM655368 TLF655368:TLI655368 TVB655368:TVE655368 UEX655368:UFA655368 UOT655368:UOW655368 UYP655368:UYS655368 VIL655368:VIO655368 VSH655368:VSK655368 WCD655368:WCG655368 WLZ655368:WMC655368 WVV655368:WVY655368 N720904:Q720904 JJ720904:JM720904 TF720904:TI720904 ADB720904:ADE720904 AMX720904:ANA720904 AWT720904:AWW720904 BGP720904:BGS720904 BQL720904:BQO720904 CAH720904:CAK720904 CKD720904:CKG720904 CTZ720904:CUC720904 DDV720904:DDY720904 DNR720904:DNU720904 DXN720904:DXQ720904 EHJ720904:EHM720904 ERF720904:ERI720904 FBB720904:FBE720904 FKX720904:FLA720904 FUT720904:FUW720904 GEP720904:GES720904 GOL720904:GOO720904 GYH720904:GYK720904 HID720904:HIG720904 HRZ720904:HSC720904 IBV720904:IBY720904 ILR720904:ILU720904 IVN720904:IVQ720904 JFJ720904:JFM720904 JPF720904:JPI720904 JZB720904:JZE720904 KIX720904:KJA720904 KST720904:KSW720904 LCP720904:LCS720904 LML720904:LMO720904 LWH720904:LWK720904 MGD720904:MGG720904 MPZ720904:MQC720904 MZV720904:MZY720904 NJR720904:NJU720904 NTN720904:NTQ720904 ODJ720904:ODM720904 ONF720904:ONI720904 OXB720904:OXE720904 PGX720904:PHA720904 PQT720904:PQW720904 QAP720904:QAS720904 QKL720904:QKO720904 QUH720904:QUK720904 RED720904:REG720904 RNZ720904:ROC720904 RXV720904:RXY720904 SHR720904:SHU720904 SRN720904:SRQ720904 TBJ720904:TBM720904 TLF720904:TLI720904 TVB720904:TVE720904 UEX720904:UFA720904 UOT720904:UOW720904 UYP720904:UYS720904 VIL720904:VIO720904 VSH720904:VSK720904 WCD720904:WCG720904 WLZ720904:WMC720904 WVV720904:WVY720904 N786440:Q786440 JJ786440:JM786440 TF786440:TI786440 ADB786440:ADE786440 AMX786440:ANA786440 AWT786440:AWW786440 BGP786440:BGS786440 BQL786440:BQO786440 CAH786440:CAK786440 CKD786440:CKG786440 CTZ786440:CUC786440 DDV786440:DDY786440 DNR786440:DNU786440 DXN786440:DXQ786440 EHJ786440:EHM786440 ERF786440:ERI786440 FBB786440:FBE786440 FKX786440:FLA786440 FUT786440:FUW786440 GEP786440:GES786440 GOL786440:GOO786440 GYH786440:GYK786440 HID786440:HIG786440 HRZ786440:HSC786440 IBV786440:IBY786440 ILR786440:ILU786440 IVN786440:IVQ786440 JFJ786440:JFM786440 JPF786440:JPI786440 JZB786440:JZE786440 KIX786440:KJA786440 KST786440:KSW786440 LCP786440:LCS786440 LML786440:LMO786440 LWH786440:LWK786440 MGD786440:MGG786440 MPZ786440:MQC786440 MZV786440:MZY786440 NJR786440:NJU786440 NTN786440:NTQ786440 ODJ786440:ODM786440 ONF786440:ONI786440 OXB786440:OXE786440 PGX786440:PHA786440 PQT786440:PQW786440 QAP786440:QAS786440 QKL786440:QKO786440 QUH786440:QUK786440 RED786440:REG786440 RNZ786440:ROC786440 RXV786440:RXY786440 SHR786440:SHU786440 SRN786440:SRQ786440 TBJ786440:TBM786440 TLF786440:TLI786440 TVB786440:TVE786440 UEX786440:UFA786440 UOT786440:UOW786440 UYP786440:UYS786440 VIL786440:VIO786440 VSH786440:VSK786440 WCD786440:WCG786440 WLZ786440:WMC786440 WVV786440:WVY786440 N851976:Q851976 JJ851976:JM851976 TF851976:TI851976 ADB851976:ADE851976 AMX851976:ANA851976 AWT851976:AWW851976 BGP851976:BGS851976 BQL851976:BQO851976 CAH851976:CAK851976 CKD851976:CKG851976 CTZ851976:CUC851976 DDV851976:DDY851976 DNR851976:DNU851976 DXN851976:DXQ851976 EHJ851976:EHM851976 ERF851976:ERI851976 FBB851976:FBE851976 FKX851976:FLA851976 FUT851976:FUW851976 GEP851976:GES851976 GOL851976:GOO851976 GYH851976:GYK851976 HID851976:HIG851976 HRZ851976:HSC851976 IBV851976:IBY851976 ILR851976:ILU851976 IVN851976:IVQ851976 JFJ851976:JFM851976 JPF851976:JPI851976 JZB851976:JZE851976 KIX851976:KJA851976 KST851976:KSW851976 LCP851976:LCS851976 LML851976:LMO851976 LWH851976:LWK851976 MGD851976:MGG851976 MPZ851976:MQC851976 MZV851976:MZY851976 NJR851976:NJU851976 NTN851976:NTQ851976 ODJ851976:ODM851976 ONF851976:ONI851976 OXB851976:OXE851976 PGX851976:PHA851976 PQT851976:PQW851976 QAP851976:QAS851976 QKL851976:QKO851976 QUH851976:QUK851976 RED851976:REG851976 RNZ851976:ROC851976 RXV851976:RXY851976 SHR851976:SHU851976 SRN851976:SRQ851976 TBJ851976:TBM851976 TLF851976:TLI851976 TVB851976:TVE851976 UEX851976:UFA851976 UOT851976:UOW851976 UYP851976:UYS851976 VIL851976:VIO851976 VSH851976:VSK851976 WCD851976:WCG851976 WLZ851976:WMC851976 WVV851976:WVY851976 N917512:Q917512 JJ917512:JM917512 TF917512:TI917512 ADB917512:ADE917512 AMX917512:ANA917512 AWT917512:AWW917512 BGP917512:BGS917512 BQL917512:BQO917512 CAH917512:CAK917512 CKD917512:CKG917512 CTZ917512:CUC917512 DDV917512:DDY917512 DNR917512:DNU917512 DXN917512:DXQ917512 EHJ917512:EHM917512 ERF917512:ERI917512 FBB917512:FBE917512 FKX917512:FLA917512 FUT917512:FUW917512 GEP917512:GES917512 GOL917512:GOO917512 GYH917512:GYK917512 HID917512:HIG917512 HRZ917512:HSC917512 IBV917512:IBY917512 ILR917512:ILU917512 IVN917512:IVQ917512 JFJ917512:JFM917512 JPF917512:JPI917512 JZB917512:JZE917512 KIX917512:KJA917512 KST917512:KSW917512 LCP917512:LCS917512 LML917512:LMO917512 LWH917512:LWK917512 MGD917512:MGG917512 MPZ917512:MQC917512 MZV917512:MZY917512 NJR917512:NJU917512 NTN917512:NTQ917512 ODJ917512:ODM917512 ONF917512:ONI917512 OXB917512:OXE917512 PGX917512:PHA917512 PQT917512:PQW917512 QAP917512:QAS917512 QKL917512:QKO917512 QUH917512:QUK917512 RED917512:REG917512 RNZ917512:ROC917512 RXV917512:RXY917512 SHR917512:SHU917512 SRN917512:SRQ917512 TBJ917512:TBM917512 TLF917512:TLI917512 TVB917512:TVE917512 UEX917512:UFA917512 UOT917512:UOW917512 UYP917512:UYS917512 VIL917512:VIO917512 VSH917512:VSK917512 WCD917512:WCG917512 WLZ917512:WMC917512 WVV917512:WVY917512 N983048:Q983048 JJ983048:JM983048 TF983048:TI983048 ADB983048:ADE983048 AMX983048:ANA983048 AWT983048:AWW983048 BGP983048:BGS983048 BQL983048:BQO983048 CAH983048:CAK983048 CKD983048:CKG983048 CTZ983048:CUC983048 DDV983048:DDY983048 DNR983048:DNU983048 DXN983048:DXQ983048 EHJ983048:EHM983048 ERF983048:ERI983048 FBB983048:FBE983048 FKX983048:FLA983048 FUT983048:FUW983048 GEP983048:GES983048 GOL983048:GOO983048 GYH983048:GYK983048 HID983048:HIG983048 HRZ983048:HSC983048 IBV983048:IBY983048 ILR983048:ILU983048 IVN983048:IVQ983048 JFJ983048:JFM983048 JPF983048:JPI983048 JZB983048:JZE983048 KIX983048:KJA983048 KST983048:KSW983048 LCP983048:LCS983048 LML983048:LMO983048 LWH983048:LWK983048 MGD983048:MGG983048 MPZ983048:MQC983048 MZV983048:MZY983048 NJR983048:NJU983048 NTN983048:NTQ983048 ODJ983048:ODM983048 ONF983048:ONI983048 OXB983048:OXE983048 PGX983048:PHA983048 PQT983048:PQW983048 QAP983048:QAS983048 QKL983048:QKO983048 QUH983048:QUK983048 RED983048:REG983048 RNZ983048:ROC983048 RXV983048:RXY983048 SHR983048:SHU983048 SRN983048:SRQ983048 TBJ983048:TBM983048 TLF983048:TLI983048 TVB983048:TVE983048 UEX983048:UFA983048 UOT983048:UOW983048 UYP983048:UYS983048 VIL983048:VIO983048 VSH983048:VSK983048 WCD983048:WCG983048 WLZ983048:WMC983048" xr:uid="{302FBB7A-1F48-4350-97A2-160EA07C3504}">
      <formula1>$N$50:$N$54</formula1>
    </dataValidation>
    <dataValidation type="list" allowBlank="1" showErrorMessage="1" errorTitle="The Category is incorrect" error="Please click the arrow and select your category" prompt="Choose your movement category by clicking the arrow and selecting your category" sqref="E7:H7 JA7:JD7 SW7:SZ7 ACS7:ACV7 AMO7:AMR7 AWK7:AWN7 BGG7:BGJ7 BQC7:BQF7 BZY7:CAB7 CJU7:CJX7 CTQ7:CTT7 DDM7:DDP7 DNI7:DNL7 DXE7:DXH7 EHA7:EHD7 EQW7:EQZ7 FAS7:FAV7 FKO7:FKR7 FUK7:FUN7 GEG7:GEJ7 GOC7:GOF7 GXY7:GYB7 HHU7:HHX7 HRQ7:HRT7 IBM7:IBP7 ILI7:ILL7 IVE7:IVH7 JFA7:JFD7 JOW7:JOZ7 JYS7:JYV7 KIO7:KIR7 KSK7:KSN7 LCG7:LCJ7 LMC7:LMF7 LVY7:LWB7 MFU7:MFX7 MPQ7:MPT7 MZM7:MZP7 NJI7:NJL7 NTE7:NTH7 ODA7:ODD7 OMW7:OMZ7 OWS7:OWV7 PGO7:PGR7 PQK7:PQN7 QAG7:QAJ7 QKC7:QKF7 QTY7:QUB7 RDU7:RDX7 RNQ7:RNT7 RXM7:RXP7 SHI7:SHL7 SRE7:SRH7 TBA7:TBD7 TKW7:TKZ7 TUS7:TUV7 UEO7:UER7 UOK7:UON7 UYG7:UYJ7 VIC7:VIF7 VRY7:VSB7 WBU7:WBX7 WLQ7:WLT7 WVM7:WVP7 E65543:H65543 JA65543:JD65543 SW65543:SZ65543 ACS65543:ACV65543 AMO65543:AMR65543 AWK65543:AWN65543 BGG65543:BGJ65543 BQC65543:BQF65543 BZY65543:CAB65543 CJU65543:CJX65543 CTQ65543:CTT65543 DDM65543:DDP65543 DNI65543:DNL65543 DXE65543:DXH65543 EHA65543:EHD65543 EQW65543:EQZ65543 FAS65543:FAV65543 FKO65543:FKR65543 FUK65543:FUN65543 GEG65543:GEJ65543 GOC65543:GOF65543 GXY65543:GYB65543 HHU65543:HHX65543 HRQ65543:HRT65543 IBM65543:IBP65543 ILI65543:ILL65543 IVE65543:IVH65543 JFA65543:JFD65543 JOW65543:JOZ65543 JYS65543:JYV65543 KIO65543:KIR65543 KSK65543:KSN65543 LCG65543:LCJ65543 LMC65543:LMF65543 LVY65543:LWB65543 MFU65543:MFX65543 MPQ65543:MPT65543 MZM65543:MZP65543 NJI65543:NJL65543 NTE65543:NTH65543 ODA65543:ODD65543 OMW65543:OMZ65543 OWS65543:OWV65543 PGO65543:PGR65543 PQK65543:PQN65543 QAG65543:QAJ65543 QKC65543:QKF65543 QTY65543:QUB65543 RDU65543:RDX65543 RNQ65543:RNT65543 RXM65543:RXP65543 SHI65543:SHL65543 SRE65543:SRH65543 TBA65543:TBD65543 TKW65543:TKZ65543 TUS65543:TUV65543 UEO65543:UER65543 UOK65543:UON65543 UYG65543:UYJ65543 VIC65543:VIF65543 VRY65543:VSB65543 WBU65543:WBX65543 WLQ65543:WLT65543 WVM65543:WVP65543 E131079:H131079 JA131079:JD131079 SW131079:SZ131079 ACS131079:ACV131079 AMO131079:AMR131079 AWK131079:AWN131079 BGG131079:BGJ131079 BQC131079:BQF131079 BZY131079:CAB131079 CJU131079:CJX131079 CTQ131079:CTT131079 DDM131079:DDP131079 DNI131079:DNL131079 DXE131079:DXH131079 EHA131079:EHD131079 EQW131079:EQZ131079 FAS131079:FAV131079 FKO131079:FKR131079 FUK131079:FUN131079 GEG131079:GEJ131079 GOC131079:GOF131079 GXY131079:GYB131079 HHU131079:HHX131079 HRQ131079:HRT131079 IBM131079:IBP131079 ILI131079:ILL131079 IVE131079:IVH131079 JFA131079:JFD131079 JOW131079:JOZ131079 JYS131079:JYV131079 KIO131079:KIR131079 KSK131079:KSN131079 LCG131079:LCJ131079 LMC131079:LMF131079 LVY131079:LWB131079 MFU131079:MFX131079 MPQ131079:MPT131079 MZM131079:MZP131079 NJI131079:NJL131079 NTE131079:NTH131079 ODA131079:ODD131079 OMW131079:OMZ131079 OWS131079:OWV131079 PGO131079:PGR131079 PQK131079:PQN131079 QAG131079:QAJ131079 QKC131079:QKF131079 QTY131079:QUB131079 RDU131079:RDX131079 RNQ131079:RNT131079 RXM131079:RXP131079 SHI131079:SHL131079 SRE131079:SRH131079 TBA131079:TBD131079 TKW131079:TKZ131079 TUS131079:TUV131079 UEO131079:UER131079 UOK131079:UON131079 UYG131079:UYJ131079 VIC131079:VIF131079 VRY131079:VSB131079 WBU131079:WBX131079 WLQ131079:WLT131079 WVM131079:WVP131079 E196615:H196615 JA196615:JD196615 SW196615:SZ196615 ACS196615:ACV196615 AMO196615:AMR196615 AWK196615:AWN196615 BGG196615:BGJ196615 BQC196615:BQF196615 BZY196615:CAB196615 CJU196615:CJX196615 CTQ196615:CTT196615 DDM196615:DDP196615 DNI196615:DNL196615 DXE196615:DXH196615 EHA196615:EHD196615 EQW196615:EQZ196615 FAS196615:FAV196615 FKO196615:FKR196615 FUK196615:FUN196615 GEG196615:GEJ196615 GOC196615:GOF196615 GXY196615:GYB196615 HHU196615:HHX196615 HRQ196615:HRT196615 IBM196615:IBP196615 ILI196615:ILL196615 IVE196615:IVH196615 JFA196615:JFD196615 JOW196615:JOZ196615 JYS196615:JYV196615 KIO196615:KIR196615 KSK196615:KSN196615 LCG196615:LCJ196615 LMC196615:LMF196615 LVY196615:LWB196615 MFU196615:MFX196615 MPQ196615:MPT196615 MZM196615:MZP196615 NJI196615:NJL196615 NTE196615:NTH196615 ODA196615:ODD196615 OMW196615:OMZ196615 OWS196615:OWV196615 PGO196615:PGR196615 PQK196615:PQN196615 QAG196615:QAJ196615 QKC196615:QKF196615 QTY196615:QUB196615 RDU196615:RDX196615 RNQ196615:RNT196615 RXM196615:RXP196615 SHI196615:SHL196615 SRE196615:SRH196615 TBA196615:TBD196615 TKW196615:TKZ196615 TUS196615:TUV196615 UEO196615:UER196615 UOK196615:UON196615 UYG196615:UYJ196615 VIC196615:VIF196615 VRY196615:VSB196615 WBU196615:WBX196615 WLQ196615:WLT196615 WVM196615:WVP196615 E262151:H262151 JA262151:JD262151 SW262151:SZ262151 ACS262151:ACV262151 AMO262151:AMR262151 AWK262151:AWN262151 BGG262151:BGJ262151 BQC262151:BQF262151 BZY262151:CAB262151 CJU262151:CJX262151 CTQ262151:CTT262151 DDM262151:DDP262151 DNI262151:DNL262151 DXE262151:DXH262151 EHA262151:EHD262151 EQW262151:EQZ262151 FAS262151:FAV262151 FKO262151:FKR262151 FUK262151:FUN262151 GEG262151:GEJ262151 GOC262151:GOF262151 GXY262151:GYB262151 HHU262151:HHX262151 HRQ262151:HRT262151 IBM262151:IBP262151 ILI262151:ILL262151 IVE262151:IVH262151 JFA262151:JFD262151 JOW262151:JOZ262151 JYS262151:JYV262151 KIO262151:KIR262151 KSK262151:KSN262151 LCG262151:LCJ262151 LMC262151:LMF262151 LVY262151:LWB262151 MFU262151:MFX262151 MPQ262151:MPT262151 MZM262151:MZP262151 NJI262151:NJL262151 NTE262151:NTH262151 ODA262151:ODD262151 OMW262151:OMZ262151 OWS262151:OWV262151 PGO262151:PGR262151 PQK262151:PQN262151 QAG262151:QAJ262151 QKC262151:QKF262151 QTY262151:QUB262151 RDU262151:RDX262151 RNQ262151:RNT262151 RXM262151:RXP262151 SHI262151:SHL262151 SRE262151:SRH262151 TBA262151:TBD262151 TKW262151:TKZ262151 TUS262151:TUV262151 UEO262151:UER262151 UOK262151:UON262151 UYG262151:UYJ262151 VIC262151:VIF262151 VRY262151:VSB262151 WBU262151:WBX262151 WLQ262151:WLT262151 WVM262151:WVP262151 E327687:H327687 JA327687:JD327687 SW327687:SZ327687 ACS327687:ACV327687 AMO327687:AMR327687 AWK327687:AWN327687 BGG327687:BGJ327687 BQC327687:BQF327687 BZY327687:CAB327687 CJU327687:CJX327687 CTQ327687:CTT327687 DDM327687:DDP327687 DNI327687:DNL327687 DXE327687:DXH327687 EHA327687:EHD327687 EQW327687:EQZ327687 FAS327687:FAV327687 FKO327687:FKR327687 FUK327687:FUN327687 GEG327687:GEJ327687 GOC327687:GOF327687 GXY327687:GYB327687 HHU327687:HHX327687 HRQ327687:HRT327687 IBM327687:IBP327687 ILI327687:ILL327687 IVE327687:IVH327687 JFA327687:JFD327687 JOW327687:JOZ327687 JYS327687:JYV327687 KIO327687:KIR327687 KSK327687:KSN327687 LCG327687:LCJ327687 LMC327687:LMF327687 LVY327687:LWB327687 MFU327687:MFX327687 MPQ327687:MPT327687 MZM327687:MZP327687 NJI327687:NJL327687 NTE327687:NTH327687 ODA327687:ODD327687 OMW327687:OMZ327687 OWS327687:OWV327687 PGO327687:PGR327687 PQK327687:PQN327687 QAG327687:QAJ327687 QKC327687:QKF327687 QTY327687:QUB327687 RDU327687:RDX327687 RNQ327687:RNT327687 RXM327687:RXP327687 SHI327687:SHL327687 SRE327687:SRH327687 TBA327687:TBD327687 TKW327687:TKZ327687 TUS327687:TUV327687 UEO327687:UER327687 UOK327687:UON327687 UYG327687:UYJ327687 VIC327687:VIF327687 VRY327687:VSB327687 WBU327687:WBX327687 WLQ327687:WLT327687 WVM327687:WVP327687 E393223:H393223 JA393223:JD393223 SW393223:SZ393223 ACS393223:ACV393223 AMO393223:AMR393223 AWK393223:AWN393223 BGG393223:BGJ393223 BQC393223:BQF393223 BZY393223:CAB393223 CJU393223:CJX393223 CTQ393223:CTT393223 DDM393223:DDP393223 DNI393223:DNL393223 DXE393223:DXH393223 EHA393223:EHD393223 EQW393223:EQZ393223 FAS393223:FAV393223 FKO393223:FKR393223 FUK393223:FUN393223 GEG393223:GEJ393223 GOC393223:GOF393223 GXY393223:GYB393223 HHU393223:HHX393223 HRQ393223:HRT393223 IBM393223:IBP393223 ILI393223:ILL393223 IVE393223:IVH393223 JFA393223:JFD393223 JOW393223:JOZ393223 JYS393223:JYV393223 KIO393223:KIR393223 KSK393223:KSN393223 LCG393223:LCJ393223 LMC393223:LMF393223 LVY393223:LWB393223 MFU393223:MFX393223 MPQ393223:MPT393223 MZM393223:MZP393223 NJI393223:NJL393223 NTE393223:NTH393223 ODA393223:ODD393223 OMW393223:OMZ393223 OWS393223:OWV393223 PGO393223:PGR393223 PQK393223:PQN393223 QAG393223:QAJ393223 QKC393223:QKF393223 QTY393223:QUB393223 RDU393223:RDX393223 RNQ393223:RNT393223 RXM393223:RXP393223 SHI393223:SHL393223 SRE393223:SRH393223 TBA393223:TBD393223 TKW393223:TKZ393223 TUS393223:TUV393223 UEO393223:UER393223 UOK393223:UON393223 UYG393223:UYJ393223 VIC393223:VIF393223 VRY393223:VSB393223 WBU393223:WBX393223 WLQ393223:WLT393223 WVM393223:WVP393223 E458759:H458759 JA458759:JD458759 SW458759:SZ458759 ACS458759:ACV458759 AMO458759:AMR458759 AWK458759:AWN458759 BGG458759:BGJ458759 BQC458759:BQF458759 BZY458759:CAB458759 CJU458759:CJX458759 CTQ458759:CTT458759 DDM458759:DDP458759 DNI458759:DNL458759 DXE458759:DXH458759 EHA458759:EHD458759 EQW458759:EQZ458759 FAS458759:FAV458759 FKO458759:FKR458759 FUK458759:FUN458759 GEG458759:GEJ458759 GOC458759:GOF458759 GXY458759:GYB458759 HHU458759:HHX458759 HRQ458759:HRT458759 IBM458759:IBP458759 ILI458759:ILL458759 IVE458759:IVH458759 JFA458759:JFD458759 JOW458759:JOZ458759 JYS458759:JYV458759 KIO458759:KIR458759 KSK458759:KSN458759 LCG458759:LCJ458759 LMC458759:LMF458759 LVY458759:LWB458759 MFU458759:MFX458759 MPQ458759:MPT458759 MZM458759:MZP458759 NJI458759:NJL458759 NTE458759:NTH458759 ODA458759:ODD458759 OMW458759:OMZ458759 OWS458759:OWV458759 PGO458759:PGR458759 PQK458759:PQN458759 QAG458759:QAJ458759 QKC458759:QKF458759 QTY458759:QUB458759 RDU458759:RDX458759 RNQ458759:RNT458759 RXM458759:RXP458759 SHI458759:SHL458759 SRE458759:SRH458759 TBA458759:TBD458759 TKW458759:TKZ458759 TUS458759:TUV458759 UEO458759:UER458759 UOK458759:UON458759 UYG458759:UYJ458759 VIC458759:VIF458759 VRY458759:VSB458759 WBU458759:WBX458759 WLQ458759:WLT458759 WVM458759:WVP458759 E524295:H524295 JA524295:JD524295 SW524295:SZ524295 ACS524295:ACV524295 AMO524295:AMR524295 AWK524295:AWN524295 BGG524295:BGJ524295 BQC524295:BQF524295 BZY524295:CAB524295 CJU524295:CJX524295 CTQ524295:CTT524295 DDM524295:DDP524295 DNI524295:DNL524295 DXE524295:DXH524295 EHA524295:EHD524295 EQW524295:EQZ524295 FAS524295:FAV524295 FKO524295:FKR524295 FUK524295:FUN524295 GEG524295:GEJ524295 GOC524295:GOF524295 GXY524295:GYB524295 HHU524295:HHX524295 HRQ524295:HRT524295 IBM524295:IBP524295 ILI524295:ILL524295 IVE524295:IVH524295 JFA524295:JFD524295 JOW524295:JOZ524295 JYS524295:JYV524295 KIO524295:KIR524295 KSK524295:KSN524295 LCG524295:LCJ524295 LMC524295:LMF524295 LVY524295:LWB524295 MFU524295:MFX524295 MPQ524295:MPT524295 MZM524295:MZP524295 NJI524295:NJL524295 NTE524295:NTH524295 ODA524295:ODD524295 OMW524295:OMZ524295 OWS524295:OWV524295 PGO524295:PGR524295 PQK524295:PQN524295 QAG524295:QAJ524295 QKC524295:QKF524295 QTY524295:QUB524295 RDU524295:RDX524295 RNQ524295:RNT524295 RXM524295:RXP524295 SHI524295:SHL524295 SRE524295:SRH524295 TBA524295:TBD524295 TKW524295:TKZ524295 TUS524295:TUV524295 UEO524295:UER524295 UOK524295:UON524295 UYG524295:UYJ524295 VIC524295:VIF524295 VRY524295:VSB524295 WBU524295:WBX524295 WLQ524295:WLT524295 WVM524295:WVP524295 E589831:H589831 JA589831:JD589831 SW589831:SZ589831 ACS589831:ACV589831 AMO589831:AMR589831 AWK589831:AWN589831 BGG589831:BGJ589831 BQC589831:BQF589831 BZY589831:CAB589831 CJU589831:CJX589831 CTQ589831:CTT589831 DDM589831:DDP589831 DNI589831:DNL589831 DXE589831:DXH589831 EHA589831:EHD589831 EQW589831:EQZ589831 FAS589831:FAV589831 FKO589831:FKR589831 FUK589831:FUN589831 GEG589831:GEJ589831 GOC589831:GOF589831 GXY589831:GYB589831 HHU589831:HHX589831 HRQ589831:HRT589831 IBM589831:IBP589831 ILI589831:ILL589831 IVE589831:IVH589831 JFA589831:JFD589831 JOW589831:JOZ589831 JYS589831:JYV589831 KIO589831:KIR589831 KSK589831:KSN589831 LCG589831:LCJ589831 LMC589831:LMF589831 LVY589831:LWB589831 MFU589831:MFX589831 MPQ589831:MPT589831 MZM589831:MZP589831 NJI589831:NJL589831 NTE589831:NTH589831 ODA589831:ODD589831 OMW589831:OMZ589831 OWS589831:OWV589831 PGO589831:PGR589831 PQK589831:PQN589831 QAG589831:QAJ589831 QKC589831:QKF589831 QTY589831:QUB589831 RDU589831:RDX589831 RNQ589831:RNT589831 RXM589831:RXP589831 SHI589831:SHL589831 SRE589831:SRH589831 TBA589831:TBD589831 TKW589831:TKZ589831 TUS589831:TUV589831 UEO589831:UER589831 UOK589831:UON589831 UYG589831:UYJ589831 VIC589831:VIF589831 VRY589831:VSB589831 WBU589831:WBX589831 WLQ589831:WLT589831 WVM589831:WVP589831 E655367:H655367 JA655367:JD655367 SW655367:SZ655367 ACS655367:ACV655367 AMO655367:AMR655367 AWK655367:AWN655367 BGG655367:BGJ655367 BQC655367:BQF655367 BZY655367:CAB655367 CJU655367:CJX655367 CTQ655367:CTT655367 DDM655367:DDP655367 DNI655367:DNL655367 DXE655367:DXH655367 EHA655367:EHD655367 EQW655367:EQZ655367 FAS655367:FAV655367 FKO655367:FKR655367 FUK655367:FUN655367 GEG655367:GEJ655367 GOC655367:GOF655367 GXY655367:GYB655367 HHU655367:HHX655367 HRQ655367:HRT655367 IBM655367:IBP655367 ILI655367:ILL655367 IVE655367:IVH655367 JFA655367:JFD655367 JOW655367:JOZ655367 JYS655367:JYV655367 KIO655367:KIR655367 KSK655367:KSN655367 LCG655367:LCJ655367 LMC655367:LMF655367 LVY655367:LWB655367 MFU655367:MFX655367 MPQ655367:MPT655367 MZM655367:MZP655367 NJI655367:NJL655367 NTE655367:NTH655367 ODA655367:ODD655367 OMW655367:OMZ655367 OWS655367:OWV655367 PGO655367:PGR655367 PQK655367:PQN655367 QAG655367:QAJ655367 QKC655367:QKF655367 QTY655367:QUB655367 RDU655367:RDX655367 RNQ655367:RNT655367 RXM655367:RXP655367 SHI655367:SHL655367 SRE655367:SRH655367 TBA655367:TBD655367 TKW655367:TKZ655367 TUS655367:TUV655367 UEO655367:UER655367 UOK655367:UON655367 UYG655367:UYJ655367 VIC655367:VIF655367 VRY655367:VSB655367 WBU655367:WBX655367 WLQ655367:WLT655367 WVM655367:WVP655367 E720903:H720903 JA720903:JD720903 SW720903:SZ720903 ACS720903:ACV720903 AMO720903:AMR720903 AWK720903:AWN720903 BGG720903:BGJ720903 BQC720903:BQF720903 BZY720903:CAB720903 CJU720903:CJX720903 CTQ720903:CTT720903 DDM720903:DDP720903 DNI720903:DNL720903 DXE720903:DXH720903 EHA720903:EHD720903 EQW720903:EQZ720903 FAS720903:FAV720903 FKO720903:FKR720903 FUK720903:FUN720903 GEG720903:GEJ720903 GOC720903:GOF720903 GXY720903:GYB720903 HHU720903:HHX720903 HRQ720903:HRT720903 IBM720903:IBP720903 ILI720903:ILL720903 IVE720903:IVH720903 JFA720903:JFD720903 JOW720903:JOZ720903 JYS720903:JYV720903 KIO720903:KIR720903 KSK720903:KSN720903 LCG720903:LCJ720903 LMC720903:LMF720903 LVY720903:LWB720903 MFU720903:MFX720903 MPQ720903:MPT720903 MZM720903:MZP720903 NJI720903:NJL720903 NTE720903:NTH720903 ODA720903:ODD720903 OMW720903:OMZ720903 OWS720903:OWV720903 PGO720903:PGR720903 PQK720903:PQN720903 QAG720903:QAJ720903 QKC720903:QKF720903 QTY720903:QUB720903 RDU720903:RDX720903 RNQ720903:RNT720903 RXM720903:RXP720903 SHI720903:SHL720903 SRE720903:SRH720903 TBA720903:TBD720903 TKW720903:TKZ720903 TUS720903:TUV720903 UEO720903:UER720903 UOK720903:UON720903 UYG720903:UYJ720903 VIC720903:VIF720903 VRY720903:VSB720903 WBU720903:WBX720903 WLQ720903:WLT720903 WVM720903:WVP720903 E786439:H786439 JA786439:JD786439 SW786439:SZ786439 ACS786439:ACV786439 AMO786439:AMR786439 AWK786439:AWN786439 BGG786439:BGJ786439 BQC786439:BQF786439 BZY786439:CAB786439 CJU786439:CJX786439 CTQ786439:CTT786439 DDM786439:DDP786439 DNI786439:DNL786439 DXE786439:DXH786439 EHA786439:EHD786439 EQW786439:EQZ786439 FAS786439:FAV786439 FKO786439:FKR786439 FUK786439:FUN786439 GEG786439:GEJ786439 GOC786439:GOF786439 GXY786439:GYB786439 HHU786439:HHX786439 HRQ786439:HRT786439 IBM786439:IBP786439 ILI786439:ILL786439 IVE786439:IVH786439 JFA786439:JFD786439 JOW786439:JOZ786439 JYS786439:JYV786439 KIO786439:KIR786439 KSK786439:KSN786439 LCG786439:LCJ786439 LMC786439:LMF786439 LVY786439:LWB786439 MFU786439:MFX786439 MPQ786439:MPT786439 MZM786439:MZP786439 NJI786439:NJL786439 NTE786439:NTH786439 ODA786439:ODD786439 OMW786439:OMZ786439 OWS786439:OWV786439 PGO786439:PGR786439 PQK786439:PQN786439 QAG786439:QAJ786439 QKC786439:QKF786439 QTY786439:QUB786439 RDU786439:RDX786439 RNQ786439:RNT786439 RXM786439:RXP786439 SHI786439:SHL786439 SRE786439:SRH786439 TBA786439:TBD786439 TKW786439:TKZ786439 TUS786439:TUV786439 UEO786439:UER786439 UOK786439:UON786439 UYG786439:UYJ786439 VIC786439:VIF786439 VRY786439:VSB786439 WBU786439:WBX786439 WLQ786439:WLT786439 WVM786439:WVP786439 E851975:H851975 JA851975:JD851975 SW851975:SZ851975 ACS851975:ACV851975 AMO851975:AMR851975 AWK851975:AWN851975 BGG851975:BGJ851975 BQC851975:BQF851975 BZY851975:CAB851975 CJU851975:CJX851975 CTQ851975:CTT851975 DDM851975:DDP851975 DNI851975:DNL851975 DXE851975:DXH851975 EHA851975:EHD851975 EQW851975:EQZ851975 FAS851975:FAV851975 FKO851975:FKR851975 FUK851975:FUN851975 GEG851975:GEJ851975 GOC851975:GOF851975 GXY851975:GYB851975 HHU851975:HHX851975 HRQ851975:HRT851975 IBM851975:IBP851975 ILI851975:ILL851975 IVE851975:IVH851975 JFA851975:JFD851975 JOW851975:JOZ851975 JYS851975:JYV851975 KIO851975:KIR851975 KSK851975:KSN851975 LCG851975:LCJ851975 LMC851975:LMF851975 LVY851975:LWB851975 MFU851975:MFX851975 MPQ851975:MPT851975 MZM851975:MZP851975 NJI851975:NJL851975 NTE851975:NTH851975 ODA851975:ODD851975 OMW851975:OMZ851975 OWS851975:OWV851975 PGO851975:PGR851975 PQK851975:PQN851975 QAG851975:QAJ851975 QKC851975:QKF851975 QTY851975:QUB851975 RDU851975:RDX851975 RNQ851975:RNT851975 RXM851975:RXP851975 SHI851975:SHL851975 SRE851975:SRH851975 TBA851975:TBD851975 TKW851975:TKZ851975 TUS851975:TUV851975 UEO851975:UER851975 UOK851975:UON851975 UYG851975:UYJ851975 VIC851975:VIF851975 VRY851975:VSB851975 WBU851975:WBX851975 WLQ851975:WLT851975 WVM851975:WVP851975 E917511:H917511 JA917511:JD917511 SW917511:SZ917511 ACS917511:ACV917511 AMO917511:AMR917511 AWK917511:AWN917511 BGG917511:BGJ917511 BQC917511:BQF917511 BZY917511:CAB917511 CJU917511:CJX917511 CTQ917511:CTT917511 DDM917511:DDP917511 DNI917511:DNL917511 DXE917511:DXH917511 EHA917511:EHD917511 EQW917511:EQZ917511 FAS917511:FAV917511 FKO917511:FKR917511 FUK917511:FUN917511 GEG917511:GEJ917511 GOC917511:GOF917511 GXY917511:GYB917511 HHU917511:HHX917511 HRQ917511:HRT917511 IBM917511:IBP917511 ILI917511:ILL917511 IVE917511:IVH917511 JFA917511:JFD917511 JOW917511:JOZ917511 JYS917511:JYV917511 KIO917511:KIR917511 KSK917511:KSN917511 LCG917511:LCJ917511 LMC917511:LMF917511 LVY917511:LWB917511 MFU917511:MFX917511 MPQ917511:MPT917511 MZM917511:MZP917511 NJI917511:NJL917511 NTE917511:NTH917511 ODA917511:ODD917511 OMW917511:OMZ917511 OWS917511:OWV917511 PGO917511:PGR917511 PQK917511:PQN917511 QAG917511:QAJ917511 QKC917511:QKF917511 QTY917511:QUB917511 RDU917511:RDX917511 RNQ917511:RNT917511 RXM917511:RXP917511 SHI917511:SHL917511 SRE917511:SRH917511 TBA917511:TBD917511 TKW917511:TKZ917511 TUS917511:TUV917511 UEO917511:UER917511 UOK917511:UON917511 UYG917511:UYJ917511 VIC917511:VIF917511 VRY917511:VSB917511 WBU917511:WBX917511 WLQ917511:WLT917511 WVM917511:WVP917511 E983047:H983047 JA983047:JD983047 SW983047:SZ983047 ACS983047:ACV983047 AMO983047:AMR983047 AWK983047:AWN983047 BGG983047:BGJ983047 BQC983047:BQF983047 BZY983047:CAB983047 CJU983047:CJX983047 CTQ983047:CTT983047 DDM983047:DDP983047 DNI983047:DNL983047 DXE983047:DXH983047 EHA983047:EHD983047 EQW983047:EQZ983047 FAS983047:FAV983047 FKO983047:FKR983047 FUK983047:FUN983047 GEG983047:GEJ983047 GOC983047:GOF983047 GXY983047:GYB983047 HHU983047:HHX983047 HRQ983047:HRT983047 IBM983047:IBP983047 ILI983047:ILL983047 IVE983047:IVH983047 JFA983047:JFD983047 JOW983047:JOZ983047 JYS983047:JYV983047 KIO983047:KIR983047 KSK983047:KSN983047 LCG983047:LCJ983047 LMC983047:LMF983047 LVY983047:LWB983047 MFU983047:MFX983047 MPQ983047:MPT983047 MZM983047:MZP983047 NJI983047:NJL983047 NTE983047:NTH983047 ODA983047:ODD983047 OMW983047:OMZ983047 OWS983047:OWV983047 PGO983047:PGR983047 PQK983047:PQN983047 QAG983047:QAJ983047 QKC983047:QKF983047 QTY983047:QUB983047 RDU983047:RDX983047 RNQ983047:RNT983047 RXM983047:RXP983047 SHI983047:SHL983047 SRE983047:SRH983047 TBA983047:TBD983047 TKW983047:TKZ983047 TUS983047:TUV983047 UEO983047:UER983047 UOK983047:UON983047 UYG983047:UYJ983047 VIC983047:VIF983047 VRY983047:VSB983047 WBU983047:WBX983047 WLQ983047:WLT983047 WVM983047:WVP983047" xr:uid="{7A8C99F5-2699-450D-9D0A-497F1AAA1B51}">
      <formula1>$A$48:$A$60</formula1>
    </dataValidation>
    <dataValidation type="list" allowBlank="1" showErrorMessage="1" errorTitle="Your input was incorrect" error="Choose your vehicle by clicking the arrow and selecting the correct vehicle" prompt="Choose your vehicle by clicking the arrow and selecting your vehicle" sqref="N7:Q7 JJ7:JM7 TF7:TI7 ADB7:ADE7 AMX7:ANA7 AWT7:AWW7 BGP7:BGS7 BQL7:BQO7 CAH7:CAK7 CKD7:CKG7 CTZ7:CUC7 DDV7:DDY7 DNR7:DNU7 DXN7:DXQ7 EHJ7:EHM7 ERF7:ERI7 FBB7:FBE7 FKX7:FLA7 FUT7:FUW7 GEP7:GES7 GOL7:GOO7 GYH7:GYK7 HID7:HIG7 HRZ7:HSC7 IBV7:IBY7 ILR7:ILU7 IVN7:IVQ7 JFJ7:JFM7 JPF7:JPI7 JZB7:JZE7 KIX7:KJA7 KST7:KSW7 LCP7:LCS7 LML7:LMO7 LWH7:LWK7 MGD7:MGG7 MPZ7:MQC7 MZV7:MZY7 NJR7:NJU7 NTN7:NTQ7 ODJ7:ODM7 ONF7:ONI7 OXB7:OXE7 PGX7:PHA7 PQT7:PQW7 QAP7:QAS7 QKL7:QKO7 QUH7:QUK7 RED7:REG7 RNZ7:ROC7 RXV7:RXY7 SHR7:SHU7 SRN7:SRQ7 TBJ7:TBM7 TLF7:TLI7 TVB7:TVE7 UEX7:UFA7 UOT7:UOW7 UYP7:UYS7 VIL7:VIO7 VSH7:VSK7 WCD7:WCG7 WLZ7:WMC7 WVV7:WVY7 N65543:Q65543 JJ65543:JM65543 TF65543:TI65543 ADB65543:ADE65543 AMX65543:ANA65543 AWT65543:AWW65543 BGP65543:BGS65543 BQL65543:BQO65543 CAH65543:CAK65543 CKD65543:CKG65543 CTZ65543:CUC65543 DDV65543:DDY65543 DNR65543:DNU65543 DXN65543:DXQ65543 EHJ65543:EHM65543 ERF65543:ERI65543 FBB65543:FBE65543 FKX65543:FLA65543 FUT65543:FUW65543 GEP65543:GES65543 GOL65543:GOO65543 GYH65543:GYK65543 HID65543:HIG65543 HRZ65543:HSC65543 IBV65543:IBY65543 ILR65543:ILU65543 IVN65543:IVQ65543 JFJ65543:JFM65543 JPF65543:JPI65543 JZB65543:JZE65543 KIX65543:KJA65543 KST65543:KSW65543 LCP65543:LCS65543 LML65543:LMO65543 LWH65543:LWK65543 MGD65543:MGG65543 MPZ65543:MQC65543 MZV65543:MZY65543 NJR65543:NJU65543 NTN65543:NTQ65543 ODJ65543:ODM65543 ONF65543:ONI65543 OXB65543:OXE65543 PGX65543:PHA65543 PQT65543:PQW65543 QAP65543:QAS65543 QKL65543:QKO65543 QUH65543:QUK65543 RED65543:REG65543 RNZ65543:ROC65543 RXV65543:RXY65543 SHR65543:SHU65543 SRN65543:SRQ65543 TBJ65543:TBM65543 TLF65543:TLI65543 TVB65543:TVE65543 UEX65543:UFA65543 UOT65543:UOW65543 UYP65543:UYS65543 VIL65543:VIO65543 VSH65543:VSK65543 WCD65543:WCG65543 WLZ65543:WMC65543 WVV65543:WVY65543 N131079:Q131079 JJ131079:JM131079 TF131079:TI131079 ADB131079:ADE131079 AMX131079:ANA131079 AWT131079:AWW131079 BGP131079:BGS131079 BQL131079:BQO131079 CAH131079:CAK131079 CKD131079:CKG131079 CTZ131079:CUC131079 DDV131079:DDY131079 DNR131079:DNU131079 DXN131079:DXQ131079 EHJ131079:EHM131079 ERF131079:ERI131079 FBB131079:FBE131079 FKX131079:FLA131079 FUT131079:FUW131079 GEP131079:GES131079 GOL131079:GOO131079 GYH131079:GYK131079 HID131079:HIG131079 HRZ131079:HSC131079 IBV131079:IBY131079 ILR131079:ILU131079 IVN131079:IVQ131079 JFJ131079:JFM131079 JPF131079:JPI131079 JZB131079:JZE131079 KIX131079:KJA131079 KST131079:KSW131079 LCP131079:LCS131079 LML131079:LMO131079 LWH131079:LWK131079 MGD131079:MGG131079 MPZ131079:MQC131079 MZV131079:MZY131079 NJR131079:NJU131079 NTN131079:NTQ131079 ODJ131079:ODM131079 ONF131079:ONI131079 OXB131079:OXE131079 PGX131079:PHA131079 PQT131079:PQW131079 QAP131079:QAS131079 QKL131079:QKO131079 QUH131079:QUK131079 RED131079:REG131079 RNZ131079:ROC131079 RXV131079:RXY131079 SHR131079:SHU131079 SRN131079:SRQ131079 TBJ131079:TBM131079 TLF131079:TLI131079 TVB131079:TVE131079 UEX131079:UFA131079 UOT131079:UOW131079 UYP131079:UYS131079 VIL131079:VIO131079 VSH131079:VSK131079 WCD131079:WCG131079 WLZ131079:WMC131079 WVV131079:WVY131079 N196615:Q196615 JJ196615:JM196615 TF196615:TI196615 ADB196615:ADE196615 AMX196615:ANA196615 AWT196615:AWW196615 BGP196615:BGS196615 BQL196615:BQO196615 CAH196615:CAK196615 CKD196615:CKG196615 CTZ196615:CUC196615 DDV196615:DDY196615 DNR196615:DNU196615 DXN196615:DXQ196615 EHJ196615:EHM196615 ERF196615:ERI196615 FBB196615:FBE196615 FKX196615:FLA196615 FUT196615:FUW196615 GEP196615:GES196615 GOL196615:GOO196615 GYH196615:GYK196615 HID196615:HIG196615 HRZ196615:HSC196615 IBV196615:IBY196615 ILR196615:ILU196615 IVN196615:IVQ196615 JFJ196615:JFM196615 JPF196615:JPI196615 JZB196615:JZE196615 KIX196615:KJA196615 KST196615:KSW196615 LCP196615:LCS196615 LML196615:LMO196615 LWH196615:LWK196615 MGD196615:MGG196615 MPZ196615:MQC196615 MZV196615:MZY196615 NJR196615:NJU196615 NTN196615:NTQ196615 ODJ196615:ODM196615 ONF196615:ONI196615 OXB196615:OXE196615 PGX196615:PHA196615 PQT196615:PQW196615 QAP196615:QAS196615 QKL196615:QKO196615 QUH196615:QUK196615 RED196615:REG196615 RNZ196615:ROC196615 RXV196615:RXY196615 SHR196615:SHU196615 SRN196615:SRQ196615 TBJ196615:TBM196615 TLF196615:TLI196615 TVB196615:TVE196615 UEX196615:UFA196615 UOT196615:UOW196615 UYP196615:UYS196615 VIL196615:VIO196615 VSH196615:VSK196615 WCD196615:WCG196615 WLZ196615:WMC196615 WVV196615:WVY196615 N262151:Q262151 JJ262151:JM262151 TF262151:TI262151 ADB262151:ADE262151 AMX262151:ANA262151 AWT262151:AWW262151 BGP262151:BGS262151 BQL262151:BQO262151 CAH262151:CAK262151 CKD262151:CKG262151 CTZ262151:CUC262151 DDV262151:DDY262151 DNR262151:DNU262151 DXN262151:DXQ262151 EHJ262151:EHM262151 ERF262151:ERI262151 FBB262151:FBE262151 FKX262151:FLA262151 FUT262151:FUW262151 GEP262151:GES262151 GOL262151:GOO262151 GYH262151:GYK262151 HID262151:HIG262151 HRZ262151:HSC262151 IBV262151:IBY262151 ILR262151:ILU262151 IVN262151:IVQ262151 JFJ262151:JFM262151 JPF262151:JPI262151 JZB262151:JZE262151 KIX262151:KJA262151 KST262151:KSW262151 LCP262151:LCS262151 LML262151:LMO262151 LWH262151:LWK262151 MGD262151:MGG262151 MPZ262151:MQC262151 MZV262151:MZY262151 NJR262151:NJU262151 NTN262151:NTQ262151 ODJ262151:ODM262151 ONF262151:ONI262151 OXB262151:OXE262151 PGX262151:PHA262151 PQT262151:PQW262151 QAP262151:QAS262151 QKL262151:QKO262151 QUH262151:QUK262151 RED262151:REG262151 RNZ262151:ROC262151 RXV262151:RXY262151 SHR262151:SHU262151 SRN262151:SRQ262151 TBJ262151:TBM262151 TLF262151:TLI262151 TVB262151:TVE262151 UEX262151:UFA262151 UOT262151:UOW262151 UYP262151:UYS262151 VIL262151:VIO262151 VSH262151:VSK262151 WCD262151:WCG262151 WLZ262151:WMC262151 WVV262151:WVY262151 N327687:Q327687 JJ327687:JM327687 TF327687:TI327687 ADB327687:ADE327687 AMX327687:ANA327687 AWT327687:AWW327687 BGP327687:BGS327687 BQL327687:BQO327687 CAH327687:CAK327687 CKD327687:CKG327687 CTZ327687:CUC327687 DDV327687:DDY327687 DNR327687:DNU327687 DXN327687:DXQ327687 EHJ327687:EHM327687 ERF327687:ERI327687 FBB327687:FBE327687 FKX327687:FLA327687 FUT327687:FUW327687 GEP327687:GES327687 GOL327687:GOO327687 GYH327687:GYK327687 HID327687:HIG327687 HRZ327687:HSC327687 IBV327687:IBY327687 ILR327687:ILU327687 IVN327687:IVQ327687 JFJ327687:JFM327687 JPF327687:JPI327687 JZB327687:JZE327687 KIX327687:KJA327687 KST327687:KSW327687 LCP327687:LCS327687 LML327687:LMO327687 LWH327687:LWK327687 MGD327687:MGG327687 MPZ327687:MQC327687 MZV327687:MZY327687 NJR327687:NJU327687 NTN327687:NTQ327687 ODJ327687:ODM327687 ONF327687:ONI327687 OXB327687:OXE327687 PGX327687:PHA327687 PQT327687:PQW327687 QAP327687:QAS327687 QKL327687:QKO327687 QUH327687:QUK327687 RED327687:REG327687 RNZ327687:ROC327687 RXV327687:RXY327687 SHR327687:SHU327687 SRN327687:SRQ327687 TBJ327687:TBM327687 TLF327687:TLI327687 TVB327687:TVE327687 UEX327687:UFA327687 UOT327687:UOW327687 UYP327687:UYS327687 VIL327687:VIO327687 VSH327687:VSK327687 WCD327687:WCG327687 WLZ327687:WMC327687 WVV327687:WVY327687 N393223:Q393223 JJ393223:JM393223 TF393223:TI393223 ADB393223:ADE393223 AMX393223:ANA393223 AWT393223:AWW393223 BGP393223:BGS393223 BQL393223:BQO393223 CAH393223:CAK393223 CKD393223:CKG393223 CTZ393223:CUC393223 DDV393223:DDY393223 DNR393223:DNU393223 DXN393223:DXQ393223 EHJ393223:EHM393223 ERF393223:ERI393223 FBB393223:FBE393223 FKX393223:FLA393223 FUT393223:FUW393223 GEP393223:GES393223 GOL393223:GOO393223 GYH393223:GYK393223 HID393223:HIG393223 HRZ393223:HSC393223 IBV393223:IBY393223 ILR393223:ILU393223 IVN393223:IVQ393223 JFJ393223:JFM393223 JPF393223:JPI393223 JZB393223:JZE393223 KIX393223:KJA393223 KST393223:KSW393223 LCP393223:LCS393223 LML393223:LMO393223 LWH393223:LWK393223 MGD393223:MGG393223 MPZ393223:MQC393223 MZV393223:MZY393223 NJR393223:NJU393223 NTN393223:NTQ393223 ODJ393223:ODM393223 ONF393223:ONI393223 OXB393223:OXE393223 PGX393223:PHA393223 PQT393223:PQW393223 QAP393223:QAS393223 QKL393223:QKO393223 QUH393223:QUK393223 RED393223:REG393223 RNZ393223:ROC393223 RXV393223:RXY393223 SHR393223:SHU393223 SRN393223:SRQ393223 TBJ393223:TBM393223 TLF393223:TLI393223 TVB393223:TVE393223 UEX393223:UFA393223 UOT393223:UOW393223 UYP393223:UYS393223 VIL393223:VIO393223 VSH393223:VSK393223 WCD393223:WCG393223 WLZ393223:WMC393223 WVV393223:WVY393223 N458759:Q458759 JJ458759:JM458759 TF458759:TI458759 ADB458759:ADE458759 AMX458759:ANA458759 AWT458759:AWW458759 BGP458759:BGS458759 BQL458759:BQO458759 CAH458759:CAK458759 CKD458759:CKG458759 CTZ458759:CUC458759 DDV458759:DDY458759 DNR458759:DNU458759 DXN458759:DXQ458759 EHJ458759:EHM458759 ERF458759:ERI458759 FBB458759:FBE458759 FKX458759:FLA458759 FUT458759:FUW458759 GEP458759:GES458759 GOL458759:GOO458759 GYH458759:GYK458759 HID458759:HIG458759 HRZ458759:HSC458759 IBV458759:IBY458759 ILR458759:ILU458759 IVN458759:IVQ458759 JFJ458759:JFM458759 JPF458759:JPI458759 JZB458759:JZE458759 KIX458759:KJA458759 KST458759:KSW458759 LCP458759:LCS458759 LML458759:LMO458759 LWH458759:LWK458759 MGD458759:MGG458759 MPZ458759:MQC458759 MZV458759:MZY458759 NJR458759:NJU458759 NTN458759:NTQ458759 ODJ458759:ODM458759 ONF458759:ONI458759 OXB458759:OXE458759 PGX458759:PHA458759 PQT458759:PQW458759 QAP458759:QAS458759 QKL458759:QKO458759 QUH458759:QUK458759 RED458759:REG458759 RNZ458759:ROC458759 RXV458759:RXY458759 SHR458759:SHU458759 SRN458759:SRQ458759 TBJ458759:TBM458759 TLF458759:TLI458759 TVB458759:TVE458759 UEX458759:UFA458759 UOT458759:UOW458759 UYP458759:UYS458759 VIL458759:VIO458759 VSH458759:VSK458759 WCD458759:WCG458759 WLZ458759:WMC458759 WVV458759:WVY458759 N524295:Q524295 JJ524295:JM524295 TF524295:TI524295 ADB524295:ADE524295 AMX524295:ANA524295 AWT524295:AWW524295 BGP524295:BGS524295 BQL524295:BQO524295 CAH524295:CAK524295 CKD524295:CKG524295 CTZ524295:CUC524295 DDV524295:DDY524295 DNR524295:DNU524295 DXN524295:DXQ524295 EHJ524295:EHM524295 ERF524295:ERI524295 FBB524295:FBE524295 FKX524295:FLA524295 FUT524295:FUW524295 GEP524295:GES524295 GOL524295:GOO524295 GYH524295:GYK524295 HID524295:HIG524295 HRZ524295:HSC524295 IBV524295:IBY524295 ILR524295:ILU524295 IVN524295:IVQ524295 JFJ524295:JFM524295 JPF524295:JPI524295 JZB524295:JZE524295 KIX524295:KJA524295 KST524295:KSW524295 LCP524295:LCS524295 LML524295:LMO524295 LWH524295:LWK524295 MGD524295:MGG524295 MPZ524295:MQC524295 MZV524295:MZY524295 NJR524295:NJU524295 NTN524295:NTQ524295 ODJ524295:ODM524295 ONF524295:ONI524295 OXB524295:OXE524295 PGX524295:PHA524295 PQT524295:PQW524295 QAP524295:QAS524295 QKL524295:QKO524295 QUH524295:QUK524295 RED524295:REG524295 RNZ524295:ROC524295 RXV524295:RXY524295 SHR524295:SHU524295 SRN524295:SRQ524295 TBJ524295:TBM524295 TLF524295:TLI524295 TVB524295:TVE524295 UEX524295:UFA524295 UOT524295:UOW524295 UYP524295:UYS524295 VIL524295:VIO524295 VSH524295:VSK524295 WCD524295:WCG524295 WLZ524295:WMC524295 WVV524295:WVY524295 N589831:Q589831 JJ589831:JM589831 TF589831:TI589831 ADB589831:ADE589831 AMX589831:ANA589831 AWT589831:AWW589831 BGP589831:BGS589831 BQL589831:BQO589831 CAH589831:CAK589831 CKD589831:CKG589831 CTZ589831:CUC589831 DDV589831:DDY589831 DNR589831:DNU589831 DXN589831:DXQ589831 EHJ589831:EHM589831 ERF589831:ERI589831 FBB589831:FBE589831 FKX589831:FLA589831 FUT589831:FUW589831 GEP589831:GES589831 GOL589831:GOO589831 GYH589831:GYK589831 HID589831:HIG589831 HRZ589831:HSC589831 IBV589831:IBY589831 ILR589831:ILU589831 IVN589831:IVQ589831 JFJ589831:JFM589831 JPF589831:JPI589831 JZB589831:JZE589831 KIX589831:KJA589831 KST589831:KSW589831 LCP589831:LCS589831 LML589831:LMO589831 LWH589831:LWK589831 MGD589831:MGG589831 MPZ589831:MQC589831 MZV589831:MZY589831 NJR589831:NJU589831 NTN589831:NTQ589831 ODJ589831:ODM589831 ONF589831:ONI589831 OXB589831:OXE589831 PGX589831:PHA589831 PQT589831:PQW589831 QAP589831:QAS589831 QKL589831:QKO589831 QUH589831:QUK589831 RED589831:REG589831 RNZ589831:ROC589831 RXV589831:RXY589831 SHR589831:SHU589831 SRN589831:SRQ589831 TBJ589831:TBM589831 TLF589831:TLI589831 TVB589831:TVE589831 UEX589831:UFA589831 UOT589831:UOW589831 UYP589831:UYS589831 VIL589831:VIO589831 VSH589831:VSK589831 WCD589831:WCG589831 WLZ589831:WMC589831 WVV589831:WVY589831 N655367:Q655367 JJ655367:JM655367 TF655367:TI655367 ADB655367:ADE655367 AMX655367:ANA655367 AWT655367:AWW655367 BGP655367:BGS655367 BQL655367:BQO655367 CAH655367:CAK655367 CKD655367:CKG655367 CTZ655367:CUC655367 DDV655367:DDY655367 DNR655367:DNU655367 DXN655367:DXQ655367 EHJ655367:EHM655367 ERF655367:ERI655367 FBB655367:FBE655367 FKX655367:FLA655367 FUT655367:FUW655367 GEP655367:GES655367 GOL655367:GOO655367 GYH655367:GYK655367 HID655367:HIG655367 HRZ655367:HSC655367 IBV655367:IBY655367 ILR655367:ILU655367 IVN655367:IVQ655367 JFJ655367:JFM655367 JPF655367:JPI655367 JZB655367:JZE655367 KIX655367:KJA655367 KST655367:KSW655367 LCP655367:LCS655367 LML655367:LMO655367 LWH655367:LWK655367 MGD655367:MGG655367 MPZ655367:MQC655367 MZV655367:MZY655367 NJR655367:NJU655367 NTN655367:NTQ655367 ODJ655367:ODM655367 ONF655367:ONI655367 OXB655367:OXE655367 PGX655367:PHA655367 PQT655367:PQW655367 QAP655367:QAS655367 QKL655367:QKO655367 QUH655367:QUK655367 RED655367:REG655367 RNZ655367:ROC655367 RXV655367:RXY655367 SHR655367:SHU655367 SRN655367:SRQ655367 TBJ655367:TBM655367 TLF655367:TLI655367 TVB655367:TVE655367 UEX655367:UFA655367 UOT655367:UOW655367 UYP655367:UYS655367 VIL655367:VIO655367 VSH655367:VSK655367 WCD655367:WCG655367 WLZ655367:WMC655367 WVV655367:WVY655367 N720903:Q720903 JJ720903:JM720903 TF720903:TI720903 ADB720903:ADE720903 AMX720903:ANA720903 AWT720903:AWW720903 BGP720903:BGS720903 BQL720903:BQO720903 CAH720903:CAK720903 CKD720903:CKG720903 CTZ720903:CUC720903 DDV720903:DDY720903 DNR720903:DNU720903 DXN720903:DXQ720903 EHJ720903:EHM720903 ERF720903:ERI720903 FBB720903:FBE720903 FKX720903:FLA720903 FUT720903:FUW720903 GEP720903:GES720903 GOL720903:GOO720903 GYH720903:GYK720903 HID720903:HIG720903 HRZ720903:HSC720903 IBV720903:IBY720903 ILR720903:ILU720903 IVN720903:IVQ720903 JFJ720903:JFM720903 JPF720903:JPI720903 JZB720903:JZE720903 KIX720903:KJA720903 KST720903:KSW720903 LCP720903:LCS720903 LML720903:LMO720903 LWH720903:LWK720903 MGD720903:MGG720903 MPZ720903:MQC720903 MZV720903:MZY720903 NJR720903:NJU720903 NTN720903:NTQ720903 ODJ720903:ODM720903 ONF720903:ONI720903 OXB720903:OXE720903 PGX720903:PHA720903 PQT720903:PQW720903 QAP720903:QAS720903 QKL720903:QKO720903 QUH720903:QUK720903 RED720903:REG720903 RNZ720903:ROC720903 RXV720903:RXY720903 SHR720903:SHU720903 SRN720903:SRQ720903 TBJ720903:TBM720903 TLF720903:TLI720903 TVB720903:TVE720903 UEX720903:UFA720903 UOT720903:UOW720903 UYP720903:UYS720903 VIL720903:VIO720903 VSH720903:VSK720903 WCD720903:WCG720903 WLZ720903:WMC720903 WVV720903:WVY720903 N786439:Q786439 JJ786439:JM786439 TF786439:TI786439 ADB786439:ADE786439 AMX786439:ANA786439 AWT786439:AWW786439 BGP786439:BGS786439 BQL786439:BQO786439 CAH786439:CAK786439 CKD786439:CKG786439 CTZ786439:CUC786439 DDV786439:DDY786439 DNR786439:DNU786439 DXN786439:DXQ786439 EHJ786439:EHM786439 ERF786439:ERI786439 FBB786439:FBE786439 FKX786439:FLA786439 FUT786439:FUW786439 GEP786439:GES786439 GOL786439:GOO786439 GYH786439:GYK786439 HID786439:HIG786439 HRZ786439:HSC786439 IBV786439:IBY786439 ILR786439:ILU786439 IVN786439:IVQ786439 JFJ786439:JFM786439 JPF786439:JPI786439 JZB786439:JZE786439 KIX786439:KJA786439 KST786439:KSW786439 LCP786439:LCS786439 LML786439:LMO786439 LWH786439:LWK786439 MGD786439:MGG786439 MPZ786439:MQC786439 MZV786439:MZY786439 NJR786439:NJU786439 NTN786439:NTQ786439 ODJ786439:ODM786439 ONF786439:ONI786439 OXB786439:OXE786439 PGX786439:PHA786439 PQT786439:PQW786439 QAP786439:QAS786439 QKL786439:QKO786439 QUH786439:QUK786439 RED786439:REG786439 RNZ786439:ROC786439 RXV786439:RXY786439 SHR786439:SHU786439 SRN786439:SRQ786439 TBJ786439:TBM786439 TLF786439:TLI786439 TVB786439:TVE786439 UEX786439:UFA786439 UOT786439:UOW786439 UYP786439:UYS786439 VIL786439:VIO786439 VSH786439:VSK786439 WCD786439:WCG786439 WLZ786439:WMC786439 WVV786439:WVY786439 N851975:Q851975 JJ851975:JM851975 TF851975:TI851975 ADB851975:ADE851975 AMX851975:ANA851975 AWT851975:AWW851975 BGP851975:BGS851975 BQL851975:BQO851975 CAH851975:CAK851975 CKD851975:CKG851975 CTZ851975:CUC851975 DDV851975:DDY851975 DNR851975:DNU851975 DXN851975:DXQ851975 EHJ851975:EHM851975 ERF851975:ERI851975 FBB851975:FBE851975 FKX851975:FLA851975 FUT851975:FUW851975 GEP851975:GES851975 GOL851975:GOO851975 GYH851975:GYK851975 HID851975:HIG851975 HRZ851975:HSC851975 IBV851975:IBY851975 ILR851975:ILU851975 IVN851975:IVQ851975 JFJ851975:JFM851975 JPF851975:JPI851975 JZB851975:JZE851975 KIX851975:KJA851975 KST851975:KSW851975 LCP851975:LCS851975 LML851975:LMO851975 LWH851975:LWK851975 MGD851975:MGG851975 MPZ851975:MQC851975 MZV851975:MZY851975 NJR851975:NJU851975 NTN851975:NTQ851975 ODJ851975:ODM851975 ONF851975:ONI851975 OXB851975:OXE851975 PGX851975:PHA851975 PQT851975:PQW851975 QAP851975:QAS851975 QKL851975:QKO851975 QUH851975:QUK851975 RED851975:REG851975 RNZ851975:ROC851975 RXV851975:RXY851975 SHR851975:SHU851975 SRN851975:SRQ851975 TBJ851975:TBM851975 TLF851975:TLI851975 TVB851975:TVE851975 UEX851975:UFA851975 UOT851975:UOW851975 UYP851975:UYS851975 VIL851975:VIO851975 VSH851975:VSK851975 WCD851975:WCG851975 WLZ851975:WMC851975 WVV851975:WVY851975 N917511:Q917511 JJ917511:JM917511 TF917511:TI917511 ADB917511:ADE917511 AMX917511:ANA917511 AWT917511:AWW917511 BGP917511:BGS917511 BQL917511:BQO917511 CAH917511:CAK917511 CKD917511:CKG917511 CTZ917511:CUC917511 DDV917511:DDY917511 DNR917511:DNU917511 DXN917511:DXQ917511 EHJ917511:EHM917511 ERF917511:ERI917511 FBB917511:FBE917511 FKX917511:FLA917511 FUT917511:FUW917511 GEP917511:GES917511 GOL917511:GOO917511 GYH917511:GYK917511 HID917511:HIG917511 HRZ917511:HSC917511 IBV917511:IBY917511 ILR917511:ILU917511 IVN917511:IVQ917511 JFJ917511:JFM917511 JPF917511:JPI917511 JZB917511:JZE917511 KIX917511:KJA917511 KST917511:KSW917511 LCP917511:LCS917511 LML917511:LMO917511 LWH917511:LWK917511 MGD917511:MGG917511 MPZ917511:MQC917511 MZV917511:MZY917511 NJR917511:NJU917511 NTN917511:NTQ917511 ODJ917511:ODM917511 ONF917511:ONI917511 OXB917511:OXE917511 PGX917511:PHA917511 PQT917511:PQW917511 QAP917511:QAS917511 QKL917511:QKO917511 QUH917511:QUK917511 RED917511:REG917511 RNZ917511:ROC917511 RXV917511:RXY917511 SHR917511:SHU917511 SRN917511:SRQ917511 TBJ917511:TBM917511 TLF917511:TLI917511 TVB917511:TVE917511 UEX917511:UFA917511 UOT917511:UOW917511 UYP917511:UYS917511 VIL917511:VIO917511 VSH917511:VSK917511 WCD917511:WCG917511 WLZ917511:WMC917511 WVV917511:WVY917511 N983047:Q983047 JJ983047:JM983047 TF983047:TI983047 ADB983047:ADE983047 AMX983047:ANA983047 AWT983047:AWW983047 BGP983047:BGS983047 BQL983047:BQO983047 CAH983047:CAK983047 CKD983047:CKG983047 CTZ983047:CUC983047 DDV983047:DDY983047 DNR983047:DNU983047 DXN983047:DXQ983047 EHJ983047:EHM983047 ERF983047:ERI983047 FBB983047:FBE983047 FKX983047:FLA983047 FUT983047:FUW983047 GEP983047:GES983047 GOL983047:GOO983047 GYH983047:GYK983047 HID983047:HIG983047 HRZ983047:HSC983047 IBV983047:IBY983047 ILR983047:ILU983047 IVN983047:IVQ983047 JFJ983047:JFM983047 JPF983047:JPI983047 JZB983047:JZE983047 KIX983047:KJA983047 KST983047:KSW983047 LCP983047:LCS983047 LML983047:LMO983047 LWH983047:LWK983047 MGD983047:MGG983047 MPZ983047:MQC983047 MZV983047:MZY983047 NJR983047:NJU983047 NTN983047:NTQ983047 ODJ983047:ODM983047 ONF983047:ONI983047 OXB983047:OXE983047 PGX983047:PHA983047 PQT983047:PQW983047 QAP983047:QAS983047 QKL983047:QKO983047 QUH983047:QUK983047 RED983047:REG983047 RNZ983047:ROC983047 RXV983047:RXY983047 SHR983047:SHU983047 SRN983047:SRQ983047 TBJ983047:TBM983047 TLF983047:TLI983047 TVB983047:TVE983047 UEX983047:UFA983047 UOT983047:UOW983047 UYP983047:UYS983047 VIL983047:VIO983047 VSH983047:VSK983047 WCD983047:WCG983047 WLZ983047:WMC983047 WVV983047:WVY983047" xr:uid="{E45B96C8-0640-4AD0-A2B5-33617C777B81}">
      <formula1>$C$47:$C$52</formula1>
    </dataValidation>
    <dataValidation type="list" allowBlank="1" showInputMessage="1" showErrorMessage="1" sqref="N8:Q8" xr:uid="{DE0AA83F-D7FF-41AC-9023-96DD12A1FE4E}">
      <formula1>$H$47:$H$51</formula1>
    </dataValidation>
  </dataValidations>
  <hyperlinks>
    <hyperlink ref="T29:X29" r:id="rId1" display="Crash Estimation Compendium (Crash Estimation Compendium)" xr:uid="{24CE9053-1E77-489A-8767-8900195183BF}"/>
  </hyperlinks>
  <printOptions horizontalCentered="1"/>
  <pageMargins left="0.74803149606299213" right="0.70866141732283472" top="0.74803149606299213" bottom="0.9055118110236221" header="0.39370078740157483" footer="0.39370078740157483"/>
  <pageSetup paperSize="9" scale="88" orientation="portrait" r:id="rId2"/>
  <headerFooter scaleWithDoc="0" alignWithMargins="0">
    <oddHeader>&amp;L&amp;"-,Regular"&amp;8&amp;F&amp;R&amp;"-,Regular"&amp;8&amp;A
________________________________________________________________________________________________</oddHeader>
    <oddFooter>&amp;L&amp;"-,Regular"&amp;8____________________________________________________________________________________________
NZ Transport Agency’s Economic evaluation manual 
Effective from Jul 2013</oddFooter>
  </headerFooter>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060315-6986-452E-89C5-E463380C6DA9}">
  <sheetPr codeName="Sheet13">
    <pageSetUpPr fitToPage="1"/>
  </sheetPr>
  <dimension ref="A1:O79"/>
  <sheetViews>
    <sheetView zoomScaleNormal="100" workbookViewId="0">
      <selection activeCell="F25" sqref="F25"/>
    </sheetView>
  </sheetViews>
  <sheetFormatPr defaultRowHeight="13.5"/>
  <cols>
    <col min="1" max="9" width="9.25" style="225" customWidth="1"/>
    <col min="10" max="10" width="13.58203125" style="225" customWidth="1"/>
    <col min="11" max="11" width="26.75" style="225" customWidth="1"/>
    <col min="12" max="15" width="13.58203125" style="225" customWidth="1"/>
    <col min="16" max="256" width="9" style="225"/>
    <col min="257" max="265" width="9.25" style="225" customWidth="1"/>
    <col min="266" max="266" width="13.58203125" style="225" customWidth="1"/>
    <col min="267" max="267" width="26.75" style="225" customWidth="1"/>
    <col min="268" max="271" width="13.58203125" style="225" customWidth="1"/>
    <col min="272" max="512" width="9" style="225"/>
    <col min="513" max="521" width="9.25" style="225" customWidth="1"/>
    <col min="522" max="522" width="13.58203125" style="225" customWidth="1"/>
    <col min="523" max="523" width="26.75" style="225" customWidth="1"/>
    <col min="524" max="527" width="13.58203125" style="225" customWidth="1"/>
    <col min="528" max="768" width="9" style="225"/>
    <col min="769" max="777" width="9.25" style="225" customWidth="1"/>
    <col min="778" max="778" width="13.58203125" style="225" customWidth="1"/>
    <col min="779" max="779" width="26.75" style="225" customWidth="1"/>
    <col min="780" max="783" width="13.58203125" style="225" customWidth="1"/>
    <col min="784" max="1024" width="9" style="225"/>
    <col min="1025" max="1033" width="9.25" style="225" customWidth="1"/>
    <col min="1034" max="1034" width="13.58203125" style="225" customWidth="1"/>
    <col min="1035" max="1035" width="26.75" style="225" customWidth="1"/>
    <col min="1036" max="1039" width="13.58203125" style="225" customWidth="1"/>
    <col min="1040" max="1280" width="9" style="225"/>
    <col min="1281" max="1289" width="9.25" style="225" customWidth="1"/>
    <col min="1290" max="1290" width="13.58203125" style="225" customWidth="1"/>
    <col min="1291" max="1291" width="26.75" style="225" customWidth="1"/>
    <col min="1292" max="1295" width="13.58203125" style="225" customWidth="1"/>
    <col min="1296" max="1536" width="9" style="225"/>
    <col min="1537" max="1545" width="9.25" style="225" customWidth="1"/>
    <col min="1546" max="1546" width="13.58203125" style="225" customWidth="1"/>
    <col min="1547" max="1547" width="26.75" style="225" customWidth="1"/>
    <col min="1548" max="1551" width="13.58203125" style="225" customWidth="1"/>
    <col min="1552" max="1792" width="9" style="225"/>
    <col min="1793" max="1801" width="9.25" style="225" customWidth="1"/>
    <col min="1802" max="1802" width="13.58203125" style="225" customWidth="1"/>
    <col min="1803" max="1803" width="26.75" style="225" customWidth="1"/>
    <col min="1804" max="1807" width="13.58203125" style="225" customWidth="1"/>
    <col min="1808" max="2048" width="9" style="225"/>
    <col min="2049" max="2057" width="9.25" style="225" customWidth="1"/>
    <col min="2058" max="2058" width="13.58203125" style="225" customWidth="1"/>
    <col min="2059" max="2059" width="26.75" style="225" customWidth="1"/>
    <col min="2060" max="2063" width="13.58203125" style="225" customWidth="1"/>
    <col min="2064" max="2304" width="9" style="225"/>
    <col min="2305" max="2313" width="9.25" style="225" customWidth="1"/>
    <col min="2314" max="2314" width="13.58203125" style="225" customWidth="1"/>
    <col min="2315" max="2315" width="26.75" style="225" customWidth="1"/>
    <col min="2316" max="2319" width="13.58203125" style="225" customWidth="1"/>
    <col min="2320" max="2560" width="9" style="225"/>
    <col min="2561" max="2569" width="9.25" style="225" customWidth="1"/>
    <col min="2570" max="2570" width="13.58203125" style="225" customWidth="1"/>
    <col min="2571" max="2571" width="26.75" style="225" customWidth="1"/>
    <col min="2572" max="2575" width="13.58203125" style="225" customWidth="1"/>
    <col min="2576" max="2816" width="9" style="225"/>
    <col min="2817" max="2825" width="9.25" style="225" customWidth="1"/>
    <col min="2826" max="2826" width="13.58203125" style="225" customWidth="1"/>
    <col min="2827" max="2827" width="26.75" style="225" customWidth="1"/>
    <col min="2828" max="2831" width="13.58203125" style="225" customWidth="1"/>
    <col min="2832" max="3072" width="9" style="225"/>
    <col min="3073" max="3081" width="9.25" style="225" customWidth="1"/>
    <col min="3082" max="3082" width="13.58203125" style="225" customWidth="1"/>
    <col min="3083" max="3083" width="26.75" style="225" customWidth="1"/>
    <col min="3084" max="3087" width="13.58203125" style="225" customWidth="1"/>
    <col min="3088" max="3328" width="9" style="225"/>
    <col min="3329" max="3337" width="9.25" style="225" customWidth="1"/>
    <col min="3338" max="3338" width="13.58203125" style="225" customWidth="1"/>
    <col min="3339" max="3339" width="26.75" style="225" customWidth="1"/>
    <col min="3340" max="3343" width="13.58203125" style="225" customWidth="1"/>
    <col min="3344" max="3584" width="9" style="225"/>
    <col min="3585" max="3593" width="9.25" style="225" customWidth="1"/>
    <col min="3594" max="3594" width="13.58203125" style="225" customWidth="1"/>
    <col min="3595" max="3595" width="26.75" style="225" customWidth="1"/>
    <col min="3596" max="3599" width="13.58203125" style="225" customWidth="1"/>
    <col min="3600" max="3840" width="9" style="225"/>
    <col min="3841" max="3849" width="9.25" style="225" customWidth="1"/>
    <col min="3850" max="3850" width="13.58203125" style="225" customWidth="1"/>
    <col min="3851" max="3851" width="26.75" style="225" customWidth="1"/>
    <col min="3852" max="3855" width="13.58203125" style="225" customWidth="1"/>
    <col min="3856" max="4096" width="9" style="225"/>
    <col min="4097" max="4105" width="9.25" style="225" customWidth="1"/>
    <col min="4106" max="4106" width="13.58203125" style="225" customWidth="1"/>
    <col min="4107" max="4107" width="26.75" style="225" customWidth="1"/>
    <col min="4108" max="4111" width="13.58203125" style="225" customWidth="1"/>
    <col min="4112" max="4352" width="9" style="225"/>
    <col min="4353" max="4361" width="9.25" style="225" customWidth="1"/>
    <col min="4362" max="4362" width="13.58203125" style="225" customWidth="1"/>
    <col min="4363" max="4363" width="26.75" style="225" customWidth="1"/>
    <col min="4364" max="4367" width="13.58203125" style="225" customWidth="1"/>
    <col min="4368" max="4608" width="9" style="225"/>
    <col min="4609" max="4617" width="9.25" style="225" customWidth="1"/>
    <col min="4618" max="4618" width="13.58203125" style="225" customWidth="1"/>
    <col min="4619" max="4619" width="26.75" style="225" customWidth="1"/>
    <col min="4620" max="4623" width="13.58203125" style="225" customWidth="1"/>
    <col min="4624" max="4864" width="9" style="225"/>
    <col min="4865" max="4873" width="9.25" style="225" customWidth="1"/>
    <col min="4874" max="4874" width="13.58203125" style="225" customWidth="1"/>
    <col min="4875" max="4875" width="26.75" style="225" customWidth="1"/>
    <col min="4876" max="4879" width="13.58203125" style="225" customWidth="1"/>
    <col min="4880" max="5120" width="9" style="225"/>
    <col min="5121" max="5129" width="9.25" style="225" customWidth="1"/>
    <col min="5130" max="5130" width="13.58203125" style="225" customWidth="1"/>
    <col min="5131" max="5131" width="26.75" style="225" customWidth="1"/>
    <col min="5132" max="5135" width="13.58203125" style="225" customWidth="1"/>
    <col min="5136" max="5376" width="9" style="225"/>
    <col min="5377" max="5385" width="9.25" style="225" customWidth="1"/>
    <col min="5386" max="5386" width="13.58203125" style="225" customWidth="1"/>
    <col min="5387" max="5387" width="26.75" style="225" customWidth="1"/>
    <col min="5388" max="5391" width="13.58203125" style="225" customWidth="1"/>
    <col min="5392" max="5632" width="9" style="225"/>
    <col min="5633" max="5641" width="9.25" style="225" customWidth="1"/>
    <col min="5642" max="5642" width="13.58203125" style="225" customWidth="1"/>
    <col min="5643" max="5643" width="26.75" style="225" customWidth="1"/>
    <col min="5644" max="5647" width="13.58203125" style="225" customWidth="1"/>
    <col min="5648" max="5888" width="9" style="225"/>
    <col min="5889" max="5897" width="9.25" style="225" customWidth="1"/>
    <col min="5898" max="5898" width="13.58203125" style="225" customWidth="1"/>
    <col min="5899" max="5899" width="26.75" style="225" customWidth="1"/>
    <col min="5900" max="5903" width="13.58203125" style="225" customWidth="1"/>
    <col min="5904" max="6144" width="9" style="225"/>
    <col min="6145" max="6153" width="9.25" style="225" customWidth="1"/>
    <col min="6154" max="6154" width="13.58203125" style="225" customWidth="1"/>
    <col min="6155" max="6155" width="26.75" style="225" customWidth="1"/>
    <col min="6156" max="6159" width="13.58203125" style="225" customWidth="1"/>
    <col min="6160" max="6400" width="9" style="225"/>
    <col min="6401" max="6409" width="9.25" style="225" customWidth="1"/>
    <col min="6410" max="6410" width="13.58203125" style="225" customWidth="1"/>
    <col min="6411" max="6411" width="26.75" style="225" customWidth="1"/>
    <col min="6412" max="6415" width="13.58203125" style="225" customWidth="1"/>
    <col min="6416" max="6656" width="9" style="225"/>
    <col min="6657" max="6665" width="9.25" style="225" customWidth="1"/>
    <col min="6666" max="6666" width="13.58203125" style="225" customWidth="1"/>
    <col min="6667" max="6667" width="26.75" style="225" customWidth="1"/>
    <col min="6668" max="6671" width="13.58203125" style="225" customWidth="1"/>
    <col min="6672" max="6912" width="9" style="225"/>
    <col min="6913" max="6921" width="9.25" style="225" customWidth="1"/>
    <col min="6922" max="6922" width="13.58203125" style="225" customWidth="1"/>
    <col min="6923" max="6923" width="26.75" style="225" customWidth="1"/>
    <col min="6924" max="6927" width="13.58203125" style="225" customWidth="1"/>
    <col min="6928" max="7168" width="9" style="225"/>
    <col min="7169" max="7177" width="9.25" style="225" customWidth="1"/>
    <col min="7178" max="7178" width="13.58203125" style="225" customWidth="1"/>
    <col min="7179" max="7179" width="26.75" style="225" customWidth="1"/>
    <col min="7180" max="7183" width="13.58203125" style="225" customWidth="1"/>
    <col min="7184" max="7424" width="9" style="225"/>
    <col min="7425" max="7433" width="9.25" style="225" customWidth="1"/>
    <col min="7434" max="7434" width="13.58203125" style="225" customWidth="1"/>
    <col min="7435" max="7435" width="26.75" style="225" customWidth="1"/>
    <col min="7436" max="7439" width="13.58203125" style="225" customWidth="1"/>
    <col min="7440" max="7680" width="9" style="225"/>
    <col min="7681" max="7689" width="9.25" style="225" customWidth="1"/>
    <col min="7690" max="7690" width="13.58203125" style="225" customWidth="1"/>
    <col min="7691" max="7691" width="26.75" style="225" customWidth="1"/>
    <col min="7692" max="7695" width="13.58203125" style="225" customWidth="1"/>
    <col min="7696" max="7936" width="9" style="225"/>
    <col min="7937" max="7945" width="9.25" style="225" customWidth="1"/>
    <col min="7946" max="7946" width="13.58203125" style="225" customWidth="1"/>
    <col min="7947" max="7947" width="26.75" style="225" customWidth="1"/>
    <col min="7948" max="7951" width="13.58203125" style="225" customWidth="1"/>
    <col min="7952" max="8192" width="9" style="225"/>
    <col min="8193" max="8201" width="9.25" style="225" customWidth="1"/>
    <col min="8202" max="8202" width="13.58203125" style="225" customWidth="1"/>
    <col min="8203" max="8203" width="26.75" style="225" customWidth="1"/>
    <col min="8204" max="8207" width="13.58203125" style="225" customWidth="1"/>
    <col min="8208" max="8448" width="9" style="225"/>
    <col min="8449" max="8457" width="9.25" style="225" customWidth="1"/>
    <col min="8458" max="8458" width="13.58203125" style="225" customWidth="1"/>
    <col min="8459" max="8459" width="26.75" style="225" customWidth="1"/>
    <col min="8460" max="8463" width="13.58203125" style="225" customWidth="1"/>
    <col min="8464" max="8704" width="9" style="225"/>
    <col min="8705" max="8713" width="9.25" style="225" customWidth="1"/>
    <col min="8714" max="8714" width="13.58203125" style="225" customWidth="1"/>
    <col min="8715" max="8715" width="26.75" style="225" customWidth="1"/>
    <col min="8716" max="8719" width="13.58203125" style="225" customWidth="1"/>
    <col min="8720" max="8960" width="9" style="225"/>
    <col min="8961" max="8969" width="9.25" style="225" customWidth="1"/>
    <col min="8970" max="8970" width="13.58203125" style="225" customWidth="1"/>
    <col min="8971" max="8971" width="26.75" style="225" customWidth="1"/>
    <col min="8972" max="8975" width="13.58203125" style="225" customWidth="1"/>
    <col min="8976" max="9216" width="9" style="225"/>
    <col min="9217" max="9225" width="9.25" style="225" customWidth="1"/>
    <col min="9226" max="9226" width="13.58203125" style="225" customWidth="1"/>
    <col min="9227" max="9227" width="26.75" style="225" customWidth="1"/>
    <col min="9228" max="9231" width="13.58203125" style="225" customWidth="1"/>
    <col min="9232" max="9472" width="9" style="225"/>
    <col min="9473" max="9481" width="9.25" style="225" customWidth="1"/>
    <col min="9482" max="9482" width="13.58203125" style="225" customWidth="1"/>
    <col min="9483" max="9483" width="26.75" style="225" customWidth="1"/>
    <col min="9484" max="9487" width="13.58203125" style="225" customWidth="1"/>
    <col min="9488" max="9728" width="9" style="225"/>
    <col min="9729" max="9737" width="9.25" style="225" customWidth="1"/>
    <col min="9738" max="9738" width="13.58203125" style="225" customWidth="1"/>
    <col min="9739" max="9739" width="26.75" style="225" customWidth="1"/>
    <col min="9740" max="9743" width="13.58203125" style="225" customWidth="1"/>
    <col min="9744" max="9984" width="9" style="225"/>
    <col min="9985" max="9993" width="9.25" style="225" customWidth="1"/>
    <col min="9994" max="9994" width="13.58203125" style="225" customWidth="1"/>
    <col min="9995" max="9995" width="26.75" style="225" customWidth="1"/>
    <col min="9996" max="9999" width="13.58203125" style="225" customWidth="1"/>
    <col min="10000" max="10240" width="9" style="225"/>
    <col min="10241" max="10249" width="9.25" style="225" customWidth="1"/>
    <col min="10250" max="10250" width="13.58203125" style="225" customWidth="1"/>
    <col min="10251" max="10251" width="26.75" style="225" customWidth="1"/>
    <col min="10252" max="10255" width="13.58203125" style="225" customWidth="1"/>
    <col min="10256" max="10496" width="9" style="225"/>
    <col min="10497" max="10505" width="9.25" style="225" customWidth="1"/>
    <col min="10506" max="10506" width="13.58203125" style="225" customWidth="1"/>
    <col min="10507" max="10507" width="26.75" style="225" customWidth="1"/>
    <col min="10508" max="10511" width="13.58203125" style="225" customWidth="1"/>
    <col min="10512" max="10752" width="9" style="225"/>
    <col min="10753" max="10761" width="9.25" style="225" customWidth="1"/>
    <col min="10762" max="10762" width="13.58203125" style="225" customWidth="1"/>
    <col min="10763" max="10763" width="26.75" style="225" customWidth="1"/>
    <col min="10764" max="10767" width="13.58203125" style="225" customWidth="1"/>
    <col min="10768" max="11008" width="9" style="225"/>
    <col min="11009" max="11017" width="9.25" style="225" customWidth="1"/>
    <col min="11018" max="11018" width="13.58203125" style="225" customWidth="1"/>
    <col min="11019" max="11019" width="26.75" style="225" customWidth="1"/>
    <col min="11020" max="11023" width="13.58203125" style="225" customWidth="1"/>
    <col min="11024" max="11264" width="9" style="225"/>
    <col min="11265" max="11273" width="9.25" style="225" customWidth="1"/>
    <col min="11274" max="11274" width="13.58203125" style="225" customWidth="1"/>
    <col min="11275" max="11275" width="26.75" style="225" customWidth="1"/>
    <col min="11276" max="11279" width="13.58203125" style="225" customWidth="1"/>
    <col min="11280" max="11520" width="9" style="225"/>
    <col min="11521" max="11529" width="9.25" style="225" customWidth="1"/>
    <col min="11530" max="11530" width="13.58203125" style="225" customWidth="1"/>
    <col min="11531" max="11531" width="26.75" style="225" customWidth="1"/>
    <col min="11532" max="11535" width="13.58203125" style="225" customWidth="1"/>
    <col min="11536" max="11776" width="9" style="225"/>
    <col min="11777" max="11785" width="9.25" style="225" customWidth="1"/>
    <col min="11786" max="11786" width="13.58203125" style="225" customWidth="1"/>
    <col min="11787" max="11787" width="26.75" style="225" customWidth="1"/>
    <col min="11788" max="11791" width="13.58203125" style="225" customWidth="1"/>
    <col min="11792" max="12032" width="9" style="225"/>
    <col min="12033" max="12041" width="9.25" style="225" customWidth="1"/>
    <col min="12042" max="12042" width="13.58203125" style="225" customWidth="1"/>
    <col min="12043" max="12043" width="26.75" style="225" customWidth="1"/>
    <col min="12044" max="12047" width="13.58203125" style="225" customWidth="1"/>
    <col min="12048" max="12288" width="9" style="225"/>
    <col min="12289" max="12297" width="9.25" style="225" customWidth="1"/>
    <col min="12298" max="12298" width="13.58203125" style="225" customWidth="1"/>
    <col min="12299" max="12299" width="26.75" style="225" customWidth="1"/>
    <col min="12300" max="12303" width="13.58203125" style="225" customWidth="1"/>
    <col min="12304" max="12544" width="9" style="225"/>
    <col min="12545" max="12553" width="9.25" style="225" customWidth="1"/>
    <col min="12554" max="12554" width="13.58203125" style="225" customWidth="1"/>
    <col min="12555" max="12555" width="26.75" style="225" customWidth="1"/>
    <col min="12556" max="12559" width="13.58203125" style="225" customWidth="1"/>
    <col min="12560" max="12800" width="9" style="225"/>
    <col min="12801" max="12809" width="9.25" style="225" customWidth="1"/>
    <col min="12810" max="12810" width="13.58203125" style="225" customWidth="1"/>
    <col min="12811" max="12811" width="26.75" style="225" customWidth="1"/>
    <col min="12812" max="12815" width="13.58203125" style="225" customWidth="1"/>
    <col min="12816" max="13056" width="9" style="225"/>
    <col min="13057" max="13065" width="9.25" style="225" customWidth="1"/>
    <col min="13066" max="13066" width="13.58203125" style="225" customWidth="1"/>
    <col min="13067" max="13067" width="26.75" style="225" customWidth="1"/>
    <col min="13068" max="13071" width="13.58203125" style="225" customWidth="1"/>
    <col min="13072" max="13312" width="9" style="225"/>
    <col min="13313" max="13321" width="9.25" style="225" customWidth="1"/>
    <col min="13322" max="13322" width="13.58203125" style="225" customWidth="1"/>
    <col min="13323" max="13323" width="26.75" style="225" customWidth="1"/>
    <col min="13324" max="13327" width="13.58203125" style="225" customWidth="1"/>
    <col min="13328" max="13568" width="9" style="225"/>
    <col min="13569" max="13577" width="9.25" style="225" customWidth="1"/>
    <col min="13578" max="13578" width="13.58203125" style="225" customWidth="1"/>
    <col min="13579" max="13579" width="26.75" style="225" customWidth="1"/>
    <col min="13580" max="13583" width="13.58203125" style="225" customWidth="1"/>
    <col min="13584" max="13824" width="9" style="225"/>
    <col min="13825" max="13833" width="9.25" style="225" customWidth="1"/>
    <col min="13834" max="13834" width="13.58203125" style="225" customWidth="1"/>
    <col min="13835" max="13835" width="26.75" style="225" customWidth="1"/>
    <col min="13836" max="13839" width="13.58203125" style="225" customWidth="1"/>
    <col min="13840" max="14080" width="9" style="225"/>
    <col min="14081" max="14089" width="9.25" style="225" customWidth="1"/>
    <col min="14090" max="14090" width="13.58203125" style="225" customWidth="1"/>
    <col min="14091" max="14091" width="26.75" style="225" customWidth="1"/>
    <col min="14092" max="14095" width="13.58203125" style="225" customWidth="1"/>
    <col min="14096" max="14336" width="9" style="225"/>
    <col min="14337" max="14345" width="9.25" style="225" customWidth="1"/>
    <col min="14346" max="14346" width="13.58203125" style="225" customWidth="1"/>
    <col min="14347" max="14347" width="26.75" style="225" customWidth="1"/>
    <col min="14348" max="14351" width="13.58203125" style="225" customWidth="1"/>
    <col min="14352" max="14592" width="9" style="225"/>
    <col min="14593" max="14601" width="9.25" style="225" customWidth="1"/>
    <col min="14602" max="14602" width="13.58203125" style="225" customWidth="1"/>
    <col min="14603" max="14603" width="26.75" style="225" customWidth="1"/>
    <col min="14604" max="14607" width="13.58203125" style="225" customWidth="1"/>
    <col min="14608" max="14848" width="9" style="225"/>
    <col min="14849" max="14857" width="9.25" style="225" customWidth="1"/>
    <col min="14858" max="14858" width="13.58203125" style="225" customWidth="1"/>
    <col min="14859" max="14859" width="26.75" style="225" customWidth="1"/>
    <col min="14860" max="14863" width="13.58203125" style="225" customWidth="1"/>
    <col min="14864" max="15104" width="9" style="225"/>
    <col min="15105" max="15113" width="9.25" style="225" customWidth="1"/>
    <col min="15114" max="15114" width="13.58203125" style="225" customWidth="1"/>
    <col min="15115" max="15115" width="26.75" style="225" customWidth="1"/>
    <col min="15116" max="15119" width="13.58203125" style="225" customWidth="1"/>
    <col min="15120" max="15360" width="9" style="225"/>
    <col min="15361" max="15369" width="9.25" style="225" customWidth="1"/>
    <col min="15370" max="15370" width="13.58203125" style="225" customWidth="1"/>
    <col min="15371" max="15371" width="26.75" style="225" customWidth="1"/>
    <col min="15372" max="15375" width="13.58203125" style="225" customWidth="1"/>
    <col min="15376" max="15616" width="9" style="225"/>
    <col min="15617" max="15625" width="9.25" style="225" customWidth="1"/>
    <col min="15626" max="15626" width="13.58203125" style="225" customWidth="1"/>
    <col min="15627" max="15627" width="26.75" style="225" customWidth="1"/>
    <col min="15628" max="15631" width="13.58203125" style="225" customWidth="1"/>
    <col min="15632" max="15872" width="9" style="225"/>
    <col min="15873" max="15881" width="9.25" style="225" customWidth="1"/>
    <col min="15882" max="15882" width="13.58203125" style="225" customWidth="1"/>
    <col min="15883" max="15883" width="26.75" style="225" customWidth="1"/>
    <col min="15884" max="15887" width="13.58203125" style="225" customWidth="1"/>
    <col min="15888" max="16128" width="9" style="225"/>
    <col min="16129" max="16137" width="9.25" style="225" customWidth="1"/>
    <col min="16138" max="16138" width="13.58203125" style="225" customWidth="1"/>
    <col min="16139" max="16139" width="26.75" style="225" customWidth="1"/>
    <col min="16140" max="16143" width="13.58203125" style="225" customWidth="1"/>
    <col min="16144" max="16384" width="9" style="225"/>
  </cols>
  <sheetData>
    <row r="1" spans="1:15" s="220" customFormat="1" ht="15" customHeight="1">
      <c r="K1" s="221" t="s">
        <v>369</v>
      </c>
    </row>
    <row r="2" spans="1:15" ht="15" customHeight="1">
      <c r="A2" s="222" t="s">
        <v>781</v>
      </c>
      <c r="B2" s="221"/>
      <c r="C2" s="221"/>
      <c r="D2" s="221"/>
      <c r="H2" s="223" t="str">
        <f>'SP5-1'!L2</f>
        <v>Spreadsheet 14-Apr-2023</v>
      </c>
      <c r="K2" s="224" t="s">
        <v>370</v>
      </c>
    </row>
    <row r="3" spans="1:15" s="220" customFormat="1" ht="15" customHeight="1">
      <c r="A3" s="226" t="s">
        <v>698</v>
      </c>
      <c r="B3" s="221"/>
      <c r="C3" s="221"/>
      <c r="D3" s="221"/>
    </row>
    <row r="4" spans="1:15" s="220" customFormat="1" ht="15" customHeight="1" thickBot="1">
      <c r="A4" s="221"/>
      <c r="B4" s="221"/>
      <c r="C4" s="221"/>
      <c r="D4" s="221"/>
    </row>
    <row r="5" spans="1:15" s="220" customFormat="1" ht="19.5" customHeight="1" thickBot="1">
      <c r="A5" s="230" t="s">
        <v>417</v>
      </c>
      <c r="B5" s="230"/>
      <c r="C5" s="313" t="s">
        <v>385</v>
      </c>
      <c r="D5" s="314">
        <f>'SP5-1'!I21</f>
        <v>2023</v>
      </c>
      <c r="E5" s="230"/>
      <c r="F5" s="230"/>
      <c r="G5" s="230"/>
      <c r="H5" s="230"/>
      <c r="I5" s="230"/>
    </row>
    <row r="6" spans="1:15" s="220" customFormat="1" ht="19.5" customHeight="1" thickBot="1">
      <c r="A6" s="230" t="s">
        <v>492</v>
      </c>
      <c r="B6" s="230"/>
      <c r="C6" s="315" t="s">
        <v>385</v>
      </c>
      <c r="D6" s="316">
        <f>'SP5-1'!I28</f>
        <v>0</v>
      </c>
      <c r="E6" s="230"/>
      <c r="F6" s="230"/>
      <c r="G6" s="230"/>
      <c r="H6" s="230"/>
      <c r="I6" s="230"/>
    </row>
    <row r="7" spans="1:15" s="220" customFormat="1" ht="19.5" customHeight="1" thickBot="1">
      <c r="A7" s="230"/>
      <c r="B7" s="230"/>
      <c r="C7" s="230"/>
      <c r="D7" s="230"/>
      <c r="E7" s="230"/>
      <c r="F7" s="230"/>
      <c r="G7" s="230"/>
      <c r="H7" s="230"/>
      <c r="I7" s="230"/>
    </row>
    <row r="8" spans="1:15" s="220" customFormat="1" ht="30" customHeight="1" thickBot="1">
      <c r="A8" s="585" t="s">
        <v>863</v>
      </c>
      <c r="B8" s="585"/>
      <c r="C8" s="585"/>
      <c r="D8" s="585"/>
      <c r="E8" s="317" t="s">
        <v>436</v>
      </c>
      <c r="F8" s="318" t="s">
        <v>493</v>
      </c>
      <c r="G8" s="318" t="s">
        <v>494</v>
      </c>
      <c r="H8" s="318" t="s">
        <v>495</v>
      </c>
      <c r="I8" s="318" t="s">
        <v>864</v>
      </c>
    </row>
    <row r="9" spans="1:15" s="220" customFormat="1" ht="19.5" customHeight="1" thickBot="1">
      <c r="A9" s="319" t="s">
        <v>865</v>
      </c>
      <c r="B9" s="319"/>
      <c r="C9" s="319"/>
      <c r="D9" s="319"/>
      <c r="E9" s="319"/>
      <c r="F9" s="319"/>
      <c r="G9" s="319"/>
      <c r="H9" s="319"/>
      <c r="I9" s="319"/>
    </row>
    <row r="10" spans="1:15" s="220" customFormat="1" ht="19.5" customHeight="1" thickTop="1" thickBot="1">
      <c r="A10" s="320" t="s">
        <v>866</v>
      </c>
      <c r="B10" s="321"/>
      <c r="C10" s="321"/>
      <c r="D10" s="322"/>
      <c r="E10" s="323"/>
      <c r="F10" s="324"/>
      <c r="G10" s="324"/>
      <c r="H10" s="324"/>
      <c r="I10" s="324"/>
      <c r="K10" s="586" t="s">
        <v>867</v>
      </c>
      <c r="L10" s="587"/>
      <c r="M10" s="587"/>
      <c r="N10" s="587"/>
      <c r="O10" s="587"/>
    </row>
    <row r="11" spans="1:15" s="220" customFormat="1" ht="19.5" customHeight="1" thickTop="1" thickBot="1">
      <c r="A11" s="320" t="s">
        <v>868</v>
      </c>
      <c r="B11" s="325"/>
      <c r="C11" s="325"/>
      <c r="D11" s="325"/>
      <c r="E11" s="323"/>
      <c r="F11" s="324"/>
      <c r="G11" s="324"/>
      <c r="H11" s="324"/>
      <c r="I11" s="324"/>
      <c r="K11" s="587"/>
      <c r="L11" s="587"/>
      <c r="M11" s="587"/>
      <c r="N11" s="587"/>
      <c r="O11" s="587"/>
    </row>
    <row r="12" spans="1:15" s="220" customFormat="1" ht="19.5" customHeight="1" thickTop="1" thickBot="1">
      <c r="A12" s="320" t="s">
        <v>869</v>
      </c>
      <c r="B12" s="326"/>
      <c r="C12" s="326"/>
      <c r="D12" s="326"/>
      <c r="E12" s="323"/>
      <c r="F12" s="324"/>
      <c r="G12" s="324"/>
      <c r="H12" s="324"/>
      <c r="I12" s="324"/>
      <c r="K12" s="587"/>
      <c r="L12" s="587"/>
      <c r="M12" s="587"/>
      <c r="N12" s="587"/>
      <c r="O12" s="587"/>
    </row>
    <row r="13" spans="1:15" s="220" customFormat="1" ht="19.5" customHeight="1" thickBot="1">
      <c r="A13" s="588" t="s">
        <v>870</v>
      </c>
      <c r="B13" s="588"/>
      <c r="C13" s="588"/>
      <c r="D13" s="588"/>
      <c r="E13" s="327">
        <f>SUM(E10:E12)</f>
        <v>0</v>
      </c>
      <c r="F13" s="327">
        <f>SUM(F10:F12)</f>
        <v>0</v>
      </c>
      <c r="G13" s="327">
        <f>SUM(G10:G12)</f>
        <v>0</v>
      </c>
      <c r="H13" s="327">
        <f>SUM(H10:H12)</f>
        <v>0</v>
      </c>
      <c r="I13" s="327">
        <f>SUM(I10:I12)</f>
        <v>0</v>
      </c>
      <c r="K13" s="221"/>
      <c r="L13" s="221"/>
      <c r="M13" s="221"/>
      <c r="N13" s="221"/>
      <c r="O13" s="221"/>
    </row>
    <row r="14" spans="1:15" s="220" customFormat="1" ht="19.5" customHeight="1" thickBot="1">
      <c r="A14" s="319" t="s">
        <v>260</v>
      </c>
      <c r="B14" s="319"/>
      <c r="C14" s="319"/>
      <c r="D14" s="319"/>
      <c r="E14" s="319"/>
      <c r="F14" s="319"/>
      <c r="G14" s="319"/>
      <c r="H14" s="319"/>
      <c r="I14" s="319"/>
      <c r="K14" s="221"/>
      <c r="L14" s="221"/>
      <c r="M14" s="221"/>
      <c r="N14" s="221"/>
      <c r="O14" s="221"/>
    </row>
    <row r="15" spans="1:15" s="220" customFormat="1" ht="19.5" customHeight="1" thickBot="1">
      <c r="A15" s="588" t="s">
        <v>871</v>
      </c>
      <c r="B15" s="588"/>
      <c r="C15" s="588"/>
      <c r="D15" s="588"/>
      <c r="E15" s="323"/>
      <c r="F15" s="324"/>
      <c r="G15" s="324"/>
      <c r="H15" s="324"/>
      <c r="I15" s="324"/>
      <c r="K15" s="221"/>
      <c r="L15" s="221"/>
      <c r="M15" s="221"/>
      <c r="N15" s="221"/>
      <c r="O15" s="221"/>
    </row>
    <row r="16" spans="1:15" s="220" customFormat="1" ht="19.5" customHeight="1" thickBot="1">
      <c r="A16" s="328" t="s">
        <v>872</v>
      </c>
      <c r="B16" s="326"/>
      <c r="C16" s="326"/>
      <c r="D16" s="326"/>
      <c r="E16" s="323"/>
      <c r="F16" s="324"/>
      <c r="G16" s="324"/>
      <c r="H16" s="324"/>
      <c r="I16" s="324"/>
      <c r="K16" s="221"/>
      <c r="L16" s="221"/>
      <c r="M16" s="221"/>
      <c r="N16" s="221"/>
      <c r="O16" s="221"/>
    </row>
    <row r="17" spans="1:15" s="220" customFormat="1" ht="19.5" customHeight="1" thickBot="1">
      <c r="A17" s="328" t="s">
        <v>873</v>
      </c>
      <c r="B17" s="326"/>
      <c r="C17" s="326"/>
      <c r="D17" s="326"/>
      <c r="E17" s="327">
        <f>SUM(E15:E16)</f>
        <v>0</v>
      </c>
      <c r="F17" s="327">
        <f>SUM(F15:F16)</f>
        <v>0</v>
      </c>
      <c r="G17" s="327">
        <f>SUM(G15:G16)</f>
        <v>0</v>
      </c>
      <c r="H17" s="327">
        <f>SUM(H15:H16)</f>
        <v>0</v>
      </c>
      <c r="I17" s="327">
        <f>SUM(I15:I16)</f>
        <v>0</v>
      </c>
      <c r="K17" s="221"/>
      <c r="L17" s="221"/>
      <c r="M17" s="221"/>
      <c r="N17" s="221"/>
      <c r="O17" s="221"/>
    </row>
    <row r="18" spans="1:15" s="220" customFormat="1" ht="19.5" customHeight="1" thickBot="1">
      <c r="A18" s="328"/>
      <c r="B18" s="326"/>
      <c r="C18" s="326"/>
      <c r="D18" s="326"/>
      <c r="E18" s="326"/>
      <c r="F18" s="326"/>
      <c r="G18" s="326"/>
      <c r="H18" s="326"/>
      <c r="I18" s="326"/>
      <c r="K18" s="221"/>
      <c r="L18" s="221"/>
      <c r="M18" s="221"/>
      <c r="N18" s="221"/>
      <c r="O18" s="221"/>
    </row>
    <row r="19" spans="1:15" s="220" customFormat="1" ht="19.5" customHeight="1" thickBot="1">
      <c r="A19" s="329" t="s">
        <v>874</v>
      </c>
      <c r="B19" s="330"/>
      <c r="C19" s="330"/>
      <c r="D19" s="331"/>
      <c r="E19" s="319"/>
      <c r="F19" s="332">
        <f>IF(F17=0,0,(F13-#REF!)/(F17-#REF!))</f>
        <v>0</v>
      </c>
      <c r="G19" s="332">
        <f>IF(G17=0,0,(G13-#REF!)/(G17-#REF!))</f>
        <v>0</v>
      </c>
      <c r="H19" s="332">
        <f>IF(H17=0,0,(H13-#REF!)/(H17-#REF!))</f>
        <v>0</v>
      </c>
      <c r="I19" s="332">
        <f>IF(I17=0,0,(I13-#REF!)/(I17-#REF!))</f>
        <v>0</v>
      </c>
      <c r="K19" s="221"/>
      <c r="L19" s="221"/>
      <c r="M19" s="221"/>
      <c r="N19" s="221"/>
      <c r="O19" s="221"/>
    </row>
    <row r="20" spans="1:15" s="220" customFormat="1" ht="19.5" customHeight="1" thickBot="1">
      <c r="A20" s="328" t="s">
        <v>496</v>
      </c>
      <c r="B20" s="333"/>
      <c r="C20" s="328"/>
      <c r="D20" s="328"/>
      <c r="E20" s="334"/>
      <c r="F20" s="319"/>
      <c r="G20" s="319"/>
      <c r="H20" s="319"/>
      <c r="I20" s="319"/>
      <c r="K20" s="489" t="s">
        <v>497</v>
      </c>
      <c r="L20" s="489"/>
      <c r="M20" s="489"/>
      <c r="N20" s="489"/>
      <c r="O20" s="489"/>
    </row>
    <row r="21" spans="1:15" s="220" customFormat="1" ht="19.5" customHeight="1" thickBot="1">
      <c r="A21" s="335"/>
      <c r="B21" s="335"/>
      <c r="C21" s="335"/>
      <c r="D21" s="335"/>
      <c r="E21" s="335"/>
      <c r="F21" s="335"/>
      <c r="G21" s="335"/>
      <c r="H21" s="335"/>
      <c r="I21" s="335"/>
      <c r="K21" s="221"/>
      <c r="L21" s="221"/>
      <c r="M21" s="221"/>
      <c r="N21" s="221"/>
      <c r="O21" s="221"/>
    </row>
    <row r="22" spans="1:15" s="220" customFormat="1" ht="19.5" customHeight="1" thickBot="1">
      <c r="A22" s="328"/>
      <c r="B22" s="328"/>
      <c r="C22" s="328"/>
      <c r="D22" s="328"/>
      <c r="E22" s="336"/>
      <c r="F22" s="336"/>
      <c r="G22" s="336"/>
      <c r="H22" s="336"/>
      <c r="I22" s="336"/>
      <c r="K22" s="221"/>
      <c r="L22" s="221"/>
      <c r="M22" s="221"/>
      <c r="N22" s="221"/>
      <c r="O22" s="221"/>
    </row>
    <row r="23" spans="1:15" s="220" customFormat="1" ht="19.5" customHeight="1" thickBot="1">
      <c r="A23" s="584" t="s">
        <v>498</v>
      </c>
      <c r="B23" s="584"/>
      <c r="C23" s="584"/>
      <c r="D23" s="584" t="s">
        <v>499</v>
      </c>
      <c r="E23" s="584"/>
      <c r="F23" s="584"/>
      <c r="G23" s="584" t="s">
        <v>500</v>
      </c>
      <c r="H23" s="584"/>
      <c r="I23" s="584"/>
      <c r="K23" s="504" t="s">
        <v>501</v>
      </c>
      <c r="L23" s="504"/>
      <c r="M23" s="504"/>
      <c r="N23" s="504"/>
      <c r="O23" s="504"/>
    </row>
    <row r="24" spans="1:15" s="220" customFormat="1" ht="56.25" customHeight="1" thickBot="1">
      <c r="A24" s="337" t="s">
        <v>437</v>
      </c>
      <c r="B24" s="337" t="s">
        <v>502</v>
      </c>
      <c r="C24" s="337" t="s">
        <v>503</v>
      </c>
      <c r="D24" s="337" t="s">
        <v>437</v>
      </c>
      <c r="E24" s="337" t="s">
        <v>504</v>
      </c>
      <c r="F24" s="337" t="s">
        <v>505</v>
      </c>
      <c r="G24" s="337" t="s">
        <v>506</v>
      </c>
      <c r="H24" s="337" t="s">
        <v>507</v>
      </c>
      <c r="I24" s="338" t="s">
        <v>875</v>
      </c>
      <c r="K24" s="522"/>
      <c r="L24" s="522"/>
      <c r="M24" s="522"/>
      <c r="N24" s="522"/>
      <c r="O24" s="522"/>
    </row>
    <row r="25" spans="1:15" s="220" customFormat="1" ht="19.5" customHeight="1" thickBot="1">
      <c r="A25" s="339"/>
      <c r="B25" s="324"/>
      <c r="C25" s="324"/>
      <c r="D25" s="339"/>
      <c r="E25" s="324"/>
      <c r="F25" s="324"/>
      <c r="G25" s="340">
        <f>E25-B25</f>
        <v>0</v>
      </c>
      <c r="H25" s="340">
        <f>F25-C25</f>
        <v>0</v>
      </c>
      <c r="I25" s="341">
        <f>IF(G25=0,0,H25/G25)</f>
        <v>0</v>
      </c>
      <c r="K25" s="522"/>
      <c r="L25" s="522"/>
      <c r="M25" s="522"/>
      <c r="N25" s="522"/>
      <c r="O25" s="522"/>
    </row>
    <row r="26" spans="1:15" s="220" customFormat="1" ht="19.5" customHeight="1" thickBot="1">
      <c r="A26" s="339"/>
      <c r="B26" s="324"/>
      <c r="C26" s="324"/>
      <c r="D26" s="339"/>
      <c r="E26" s="324"/>
      <c r="F26" s="324"/>
      <c r="G26" s="340">
        <f t="shared" ref="G26:H28" si="0">E26-B26</f>
        <v>0</v>
      </c>
      <c r="H26" s="340">
        <f t="shared" si="0"/>
        <v>0</v>
      </c>
      <c r="I26" s="341">
        <f>IF(G26=0,0,H26/G26)</f>
        <v>0</v>
      </c>
      <c r="K26" s="522"/>
      <c r="L26" s="522"/>
      <c r="M26" s="522"/>
      <c r="N26" s="522"/>
      <c r="O26" s="522"/>
    </row>
    <row r="27" spans="1:15" s="220" customFormat="1" ht="19.5" customHeight="1" thickBot="1">
      <c r="A27" s="339"/>
      <c r="B27" s="324"/>
      <c r="C27" s="324"/>
      <c r="D27" s="339"/>
      <c r="E27" s="324"/>
      <c r="F27" s="324"/>
      <c r="G27" s="340">
        <f t="shared" si="0"/>
        <v>0</v>
      </c>
      <c r="H27" s="340">
        <f t="shared" si="0"/>
        <v>0</v>
      </c>
      <c r="I27" s="341">
        <f>IF(G27=0,0,H27/G27)</f>
        <v>0</v>
      </c>
      <c r="K27" s="522"/>
      <c r="L27" s="522"/>
      <c r="M27" s="522"/>
      <c r="N27" s="522"/>
      <c r="O27" s="522"/>
    </row>
    <row r="28" spans="1:15" ht="19.5" customHeight="1" thickBot="1">
      <c r="A28" s="339"/>
      <c r="B28" s="324"/>
      <c r="C28" s="324"/>
      <c r="D28" s="339"/>
      <c r="E28" s="324"/>
      <c r="F28" s="324"/>
      <c r="G28" s="340">
        <f t="shared" si="0"/>
        <v>0</v>
      </c>
      <c r="H28" s="340">
        <f t="shared" si="0"/>
        <v>0</v>
      </c>
      <c r="I28" s="341">
        <f>IF(G28=0,0,H28/G28)</f>
        <v>0</v>
      </c>
      <c r="K28" s="522"/>
      <c r="L28" s="522"/>
      <c r="M28" s="522"/>
      <c r="N28" s="522"/>
      <c r="O28" s="522"/>
    </row>
    <row r="29" spans="1:15" ht="14" thickBot="1">
      <c r="A29" s="240"/>
      <c r="B29" s="240"/>
      <c r="C29" s="240"/>
      <c r="D29" s="240"/>
      <c r="E29" s="240"/>
      <c r="F29" s="240"/>
      <c r="G29" s="240"/>
      <c r="H29" s="240"/>
      <c r="I29" s="230"/>
      <c r="K29" s="522"/>
      <c r="L29" s="522"/>
      <c r="M29" s="522"/>
      <c r="N29" s="522"/>
      <c r="O29" s="522"/>
    </row>
    <row r="30" spans="1:15">
      <c r="A30" s="221"/>
      <c r="B30" s="221"/>
      <c r="C30" s="221"/>
      <c r="D30" s="221"/>
    </row>
    <row r="31" spans="1:15">
      <c r="A31" s="221"/>
      <c r="B31" s="221"/>
      <c r="C31" s="221"/>
      <c r="D31" s="221"/>
    </row>
    <row r="32" spans="1:15">
      <c r="A32" s="221"/>
      <c r="B32" s="221"/>
      <c r="C32" s="221"/>
      <c r="D32" s="221"/>
    </row>
    <row r="33" spans="1:4">
      <c r="A33" s="221"/>
      <c r="B33" s="221"/>
      <c r="C33" s="221"/>
      <c r="D33" s="221"/>
    </row>
    <row r="34" spans="1:4">
      <c r="A34" s="221"/>
      <c r="B34" s="221"/>
      <c r="C34" s="221"/>
      <c r="D34" s="221"/>
    </row>
    <row r="35" spans="1:4">
      <c r="A35" s="221"/>
      <c r="B35" s="221"/>
      <c r="C35" s="221"/>
      <c r="D35" s="221"/>
    </row>
    <row r="36" spans="1:4">
      <c r="A36" s="221"/>
      <c r="B36" s="221"/>
      <c r="C36" s="221"/>
      <c r="D36" s="221"/>
    </row>
    <row r="37" spans="1:4">
      <c r="A37" s="221"/>
      <c r="B37" s="221"/>
      <c r="C37" s="221"/>
      <c r="D37" s="221"/>
    </row>
    <row r="38" spans="1:4">
      <c r="A38" s="221"/>
      <c r="B38" s="221"/>
      <c r="C38" s="221"/>
      <c r="D38" s="221"/>
    </row>
    <row r="39" spans="1:4">
      <c r="A39" s="221"/>
      <c r="B39" s="221"/>
      <c r="C39" s="221"/>
      <c r="D39" s="221"/>
    </row>
    <row r="40" spans="1:4">
      <c r="A40" s="221"/>
      <c r="B40" s="221"/>
      <c r="C40" s="221"/>
      <c r="D40" s="221"/>
    </row>
    <row r="41" spans="1:4">
      <c r="A41" s="221"/>
      <c r="B41" s="221"/>
      <c r="C41" s="221"/>
      <c r="D41" s="221"/>
    </row>
    <row r="42" spans="1:4">
      <c r="A42" s="221"/>
      <c r="B42" s="221"/>
      <c r="C42" s="221"/>
      <c r="D42" s="221"/>
    </row>
    <row r="43" spans="1:4">
      <c r="A43" s="221"/>
      <c r="B43" s="221"/>
      <c r="C43" s="221"/>
      <c r="D43" s="221"/>
    </row>
    <row r="44" spans="1:4">
      <c r="A44" s="221"/>
      <c r="B44" s="221"/>
      <c r="C44" s="221"/>
      <c r="D44" s="221"/>
    </row>
    <row r="45" spans="1:4">
      <c r="A45" s="221"/>
      <c r="B45" s="221"/>
      <c r="C45" s="221"/>
      <c r="D45" s="221"/>
    </row>
    <row r="46" spans="1:4">
      <c r="A46" s="221"/>
      <c r="B46" s="221"/>
      <c r="C46" s="221"/>
      <c r="D46" s="221"/>
    </row>
    <row r="47" spans="1:4">
      <c r="A47" s="221"/>
      <c r="B47" s="221"/>
      <c r="C47" s="221"/>
      <c r="D47" s="221"/>
    </row>
    <row r="48" spans="1:4">
      <c r="A48" s="221"/>
      <c r="B48" s="221"/>
      <c r="C48" s="221"/>
      <c r="D48" s="221"/>
    </row>
    <row r="49" spans="1:4">
      <c r="A49" s="221"/>
      <c r="B49" s="221"/>
      <c r="C49" s="221"/>
      <c r="D49" s="221"/>
    </row>
    <row r="50" spans="1:4">
      <c r="A50" s="221"/>
      <c r="B50" s="221"/>
      <c r="C50" s="221"/>
      <c r="D50" s="221"/>
    </row>
    <row r="51" spans="1:4">
      <c r="A51" s="221"/>
      <c r="B51" s="221"/>
      <c r="C51" s="221"/>
      <c r="D51" s="221"/>
    </row>
    <row r="52" spans="1:4">
      <c r="A52" s="221"/>
      <c r="B52" s="221"/>
      <c r="C52" s="221"/>
      <c r="D52" s="221"/>
    </row>
    <row r="53" spans="1:4">
      <c r="A53" s="221"/>
      <c r="B53" s="221"/>
      <c r="C53" s="221"/>
      <c r="D53" s="221"/>
    </row>
    <row r="54" spans="1:4">
      <c r="A54" s="221"/>
      <c r="B54" s="221"/>
      <c r="C54" s="221"/>
      <c r="D54" s="221"/>
    </row>
    <row r="55" spans="1:4">
      <c r="A55" s="221"/>
      <c r="B55" s="221"/>
      <c r="C55" s="221"/>
      <c r="D55" s="221"/>
    </row>
    <row r="56" spans="1:4">
      <c r="A56" s="221"/>
      <c r="B56" s="221"/>
      <c r="C56" s="221"/>
      <c r="D56" s="221"/>
    </row>
    <row r="57" spans="1:4">
      <c r="A57" s="221"/>
      <c r="B57" s="221"/>
      <c r="C57" s="221"/>
      <c r="D57" s="221"/>
    </row>
    <row r="58" spans="1:4">
      <c r="A58" s="221"/>
      <c r="B58" s="221"/>
      <c r="C58" s="221"/>
      <c r="D58" s="221"/>
    </row>
    <row r="59" spans="1:4">
      <c r="A59" s="221"/>
      <c r="B59" s="221"/>
      <c r="C59" s="221"/>
      <c r="D59" s="221"/>
    </row>
    <row r="60" spans="1:4">
      <c r="A60" s="221"/>
      <c r="B60" s="221"/>
      <c r="C60" s="221"/>
      <c r="D60" s="221"/>
    </row>
    <row r="61" spans="1:4">
      <c r="A61" s="221"/>
      <c r="B61" s="221"/>
      <c r="C61" s="221"/>
      <c r="D61" s="221"/>
    </row>
    <row r="62" spans="1:4">
      <c r="A62" s="221"/>
      <c r="B62" s="221"/>
      <c r="C62" s="221"/>
      <c r="D62" s="221"/>
    </row>
    <row r="63" spans="1:4">
      <c r="A63" s="221"/>
      <c r="B63" s="221"/>
      <c r="C63" s="221"/>
      <c r="D63" s="221"/>
    </row>
    <row r="64" spans="1:4">
      <c r="A64" s="221"/>
      <c r="B64" s="221"/>
      <c r="C64" s="221"/>
      <c r="D64" s="221"/>
    </row>
    <row r="65" spans="1:4">
      <c r="A65" s="221"/>
      <c r="B65" s="221"/>
      <c r="C65" s="221"/>
      <c r="D65" s="221"/>
    </row>
    <row r="66" spans="1:4">
      <c r="A66" s="221"/>
      <c r="B66" s="221"/>
      <c r="C66" s="221"/>
      <c r="D66" s="221"/>
    </row>
    <row r="67" spans="1:4">
      <c r="A67" s="221"/>
      <c r="B67" s="221"/>
      <c r="C67" s="221"/>
      <c r="D67" s="221"/>
    </row>
    <row r="68" spans="1:4">
      <c r="A68" s="221"/>
      <c r="B68" s="221"/>
      <c r="C68" s="221"/>
      <c r="D68" s="221"/>
    </row>
    <row r="69" spans="1:4">
      <c r="A69" s="221"/>
      <c r="B69" s="221"/>
      <c r="C69" s="221"/>
      <c r="D69" s="221"/>
    </row>
    <row r="70" spans="1:4">
      <c r="A70" s="221"/>
      <c r="B70" s="221"/>
      <c r="C70" s="221"/>
      <c r="D70" s="221"/>
    </row>
    <row r="71" spans="1:4">
      <c r="A71" s="221"/>
      <c r="B71" s="221"/>
      <c r="C71" s="221"/>
      <c r="D71" s="221"/>
    </row>
    <row r="72" spans="1:4">
      <c r="A72" s="221"/>
      <c r="B72" s="221"/>
      <c r="C72" s="221"/>
      <c r="D72" s="221"/>
    </row>
    <row r="73" spans="1:4">
      <c r="A73" s="221"/>
      <c r="B73" s="221"/>
      <c r="C73" s="221"/>
      <c r="D73" s="221"/>
    </row>
    <row r="74" spans="1:4">
      <c r="A74" s="221"/>
      <c r="B74" s="221"/>
      <c r="C74" s="221"/>
      <c r="D74" s="221"/>
    </row>
    <row r="75" spans="1:4">
      <c r="A75" s="221"/>
      <c r="B75" s="221"/>
      <c r="C75" s="221"/>
      <c r="D75" s="221"/>
    </row>
    <row r="76" spans="1:4">
      <c r="A76" s="221"/>
      <c r="B76" s="221"/>
      <c r="C76" s="221"/>
      <c r="D76" s="221"/>
    </row>
    <row r="77" spans="1:4">
      <c r="A77" s="221"/>
      <c r="B77" s="221"/>
      <c r="C77" s="221"/>
      <c r="D77" s="221"/>
    </row>
    <row r="78" spans="1:4">
      <c r="A78" s="221"/>
      <c r="B78" s="221"/>
      <c r="C78" s="221"/>
      <c r="D78" s="221"/>
    </row>
    <row r="79" spans="1:4">
      <c r="A79" s="221"/>
      <c r="B79" s="221"/>
      <c r="C79" s="221"/>
      <c r="D79" s="221"/>
    </row>
  </sheetData>
  <sheetProtection algorithmName="SHA-512" hashValue="jHXvNgK2W5uWRMXuypJH5//qI7LVNzRkW6Pg2kdeVcfnhBG3OLOYFk1rQYMt6TNU0rLcaglyznz2CExitazSZg==" saltValue="IWGEbCg0gGme11ft3+FKgQ==" spinCount="100000" sheet="1" selectLockedCells="1"/>
  <protectedRanges>
    <protectedRange sqref="D5:D6 E5:I5" name="Range1_1_1_1"/>
    <protectedRange sqref="C5:C6" name="Range1_1_1_1_1"/>
    <protectedRange sqref="E25:I28" name="Range5_1_1_1"/>
    <protectedRange sqref="G29:I29" name="Range10_1_1_1"/>
  </protectedRanges>
  <mergeCells count="9">
    <mergeCell ref="A23:C23"/>
    <mergeCell ref="D23:F23"/>
    <mergeCell ref="G23:I23"/>
    <mergeCell ref="K23:O29"/>
    <mergeCell ref="A8:D8"/>
    <mergeCell ref="K10:O12"/>
    <mergeCell ref="A13:D13"/>
    <mergeCell ref="A15:D15"/>
    <mergeCell ref="K20:O20"/>
  </mergeCells>
  <hyperlinks>
    <hyperlink ref="K20" r:id="rId1" display="https://www.nzta.govt.nz/assets/resources/economic-evaluation-manual/economic-evaluation-manual/docs/eem-manual-2016.pdf" xr:uid="{AD6A6551-C32B-4206-9101-D8ECF2F823DE}"/>
    <hyperlink ref="K20:O20" r:id="rId2" display="MBCM Manual - Section A12.4" xr:uid="{ACA31BA9-2360-47FE-8BAD-26A7970F77D7}"/>
  </hyperlinks>
  <printOptions horizontalCentered="1"/>
  <pageMargins left="0.74803149606299213" right="0.70866141732283472" top="0.74803149606299213" bottom="0.9055118110236221" header="0.39370078740157483" footer="0.39370078740157483"/>
  <pageSetup paperSize="9" scale="91" orientation="portrait" r:id="rId3"/>
  <headerFooter scaleWithDoc="0" alignWithMargins="0">
    <oddHeader>&amp;L&amp;"-,Regular"&amp;8&amp;F&amp;R&amp;"-,Regular"&amp;8&amp;A
_____________________________________________________________________________________________________</oddHeader>
    <oddFooter>&amp;L&amp;"-,Regular"&amp;8______________________________________________________________________________________________
NZ Transport Agency’s Economic evaluation manual 
Effective from Jul 2013</oddFooter>
  </headerFooter>
  <legacy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89F708-D282-480F-B275-FF4E5D596BC0}">
  <sheetPr codeName="Sheet14"/>
  <dimension ref="A1:AB382"/>
  <sheetViews>
    <sheetView topLeftCell="C1" zoomScale="120" zoomScaleNormal="120" workbookViewId="0">
      <selection activeCell="L6" sqref="L6"/>
    </sheetView>
  </sheetViews>
  <sheetFormatPr defaultRowHeight="12.5"/>
  <cols>
    <col min="1" max="2" width="9" style="25"/>
    <col min="3" max="3" width="12.5" style="25" customWidth="1"/>
    <col min="4" max="8" width="10.83203125" style="25" customWidth="1"/>
    <col min="9" max="13" width="9" style="25"/>
    <col min="14" max="14" width="13.5" style="25" customWidth="1"/>
    <col min="15" max="15" width="13.75" style="25" customWidth="1"/>
    <col min="16" max="258" width="9" style="25"/>
    <col min="259" max="264" width="9.08203125" style="25" customWidth="1"/>
    <col min="265" max="514" width="9" style="25"/>
    <col min="515" max="520" width="9.08203125" style="25" customWidth="1"/>
    <col min="521" max="770" width="9" style="25"/>
    <col min="771" max="776" width="9.08203125" style="25" customWidth="1"/>
    <col min="777" max="1026" width="9" style="25"/>
    <col min="1027" max="1032" width="9.08203125" style="25" customWidth="1"/>
    <col min="1033" max="1282" width="9" style="25"/>
    <col min="1283" max="1288" width="9.08203125" style="25" customWidth="1"/>
    <col min="1289" max="1538" width="9" style="25"/>
    <col min="1539" max="1544" width="9.08203125" style="25" customWidth="1"/>
    <col min="1545" max="1794" width="9" style="25"/>
    <col min="1795" max="1800" width="9.08203125" style="25" customWidth="1"/>
    <col min="1801" max="2050" width="9" style="25"/>
    <col min="2051" max="2056" width="9.08203125" style="25" customWidth="1"/>
    <col min="2057" max="2306" width="9" style="25"/>
    <col min="2307" max="2312" width="9.08203125" style="25" customWidth="1"/>
    <col min="2313" max="2562" width="9" style="25"/>
    <col min="2563" max="2568" width="9.08203125" style="25" customWidth="1"/>
    <col min="2569" max="2818" width="9" style="25"/>
    <col min="2819" max="2824" width="9.08203125" style="25" customWidth="1"/>
    <col min="2825" max="3074" width="9" style="25"/>
    <col min="3075" max="3080" width="9.08203125" style="25" customWidth="1"/>
    <col min="3081" max="3330" width="9" style="25"/>
    <col min="3331" max="3336" width="9.08203125" style="25" customWidth="1"/>
    <col min="3337" max="3586" width="9" style="25"/>
    <col min="3587" max="3592" width="9.08203125" style="25" customWidth="1"/>
    <col min="3593" max="3842" width="9" style="25"/>
    <col min="3843" max="3848" width="9.08203125" style="25" customWidth="1"/>
    <col min="3849" max="4098" width="9" style="25"/>
    <col min="4099" max="4104" width="9.08203125" style="25" customWidth="1"/>
    <col min="4105" max="4354" width="9" style="25"/>
    <col min="4355" max="4360" width="9.08203125" style="25" customWidth="1"/>
    <col min="4361" max="4610" width="9" style="25"/>
    <col min="4611" max="4616" width="9.08203125" style="25" customWidth="1"/>
    <col min="4617" max="4866" width="9" style="25"/>
    <col min="4867" max="4872" width="9.08203125" style="25" customWidth="1"/>
    <col min="4873" max="5122" width="9" style="25"/>
    <col min="5123" max="5128" width="9.08203125" style="25" customWidth="1"/>
    <col min="5129" max="5378" width="9" style="25"/>
    <col min="5379" max="5384" width="9.08203125" style="25" customWidth="1"/>
    <col min="5385" max="5634" width="9" style="25"/>
    <col min="5635" max="5640" width="9.08203125" style="25" customWidth="1"/>
    <col min="5641" max="5890" width="9" style="25"/>
    <col min="5891" max="5896" width="9.08203125" style="25" customWidth="1"/>
    <col min="5897" max="6146" width="9" style="25"/>
    <col min="6147" max="6152" width="9.08203125" style="25" customWidth="1"/>
    <col min="6153" max="6402" width="9" style="25"/>
    <col min="6403" max="6408" width="9.08203125" style="25" customWidth="1"/>
    <col min="6409" max="6658" width="9" style="25"/>
    <col min="6659" max="6664" width="9.08203125" style="25" customWidth="1"/>
    <col min="6665" max="6914" width="9" style="25"/>
    <col min="6915" max="6920" width="9.08203125" style="25" customWidth="1"/>
    <col min="6921" max="7170" width="9" style="25"/>
    <col min="7171" max="7176" width="9.08203125" style="25" customWidth="1"/>
    <col min="7177" max="7426" width="9" style="25"/>
    <col min="7427" max="7432" width="9.08203125" style="25" customWidth="1"/>
    <col min="7433" max="7682" width="9" style="25"/>
    <col min="7683" max="7688" width="9.08203125" style="25" customWidth="1"/>
    <col min="7689" max="7938" width="9" style="25"/>
    <col min="7939" max="7944" width="9.08203125" style="25" customWidth="1"/>
    <col min="7945" max="8194" width="9" style="25"/>
    <col min="8195" max="8200" width="9.08203125" style="25" customWidth="1"/>
    <col min="8201" max="8450" width="9" style="25"/>
    <col min="8451" max="8456" width="9.08203125" style="25" customWidth="1"/>
    <col min="8457" max="8706" width="9" style="25"/>
    <col min="8707" max="8712" width="9.08203125" style="25" customWidth="1"/>
    <col min="8713" max="8962" width="9" style="25"/>
    <col min="8963" max="8968" width="9.08203125" style="25" customWidth="1"/>
    <col min="8969" max="9218" width="9" style="25"/>
    <col min="9219" max="9224" width="9.08203125" style="25" customWidth="1"/>
    <col min="9225" max="9474" width="9" style="25"/>
    <col min="9475" max="9480" width="9.08203125" style="25" customWidth="1"/>
    <col min="9481" max="9730" width="9" style="25"/>
    <col min="9731" max="9736" width="9.08203125" style="25" customWidth="1"/>
    <col min="9737" max="9986" width="9" style="25"/>
    <col min="9987" max="9992" width="9.08203125" style="25" customWidth="1"/>
    <col min="9993" max="10242" width="9" style="25"/>
    <col min="10243" max="10248" width="9.08203125" style="25" customWidth="1"/>
    <col min="10249" max="10498" width="9" style="25"/>
    <col min="10499" max="10504" width="9.08203125" style="25" customWidth="1"/>
    <col min="10505" max="10754" width="9" style="25"/>
    <col min="10755" max="10760" width="9.08203125" style="25" customWidth="1"/>
    <col min="10761" max="11010" width="9" style="25"/>
    <col min="11011" max="11016" width="9.08203125" style="25" customWidth="1"/>
    <col min="11017" max="11266" width="9" style="25"/>
    <col min="11267" max="11272" width="9.08203125" style="25" customWidth="1"/>
    <col min="11273" max="11522" width="9" style="25"/>
    <col min="11523" max="11528" width="9.08203125" style="25" customWidth="1"/>
    <col min="11529" max="11778" width="9" style="25"/>
    <col min="11779" max="11784" width="9.08203125" style="25" customWidth="1"/>
    <col min="11785" max="12034" width="9" style="25"/>
    <col min="12035" max="12040" width="9.08203125" style="25" customWidth="1"/>
    <col min="12041" max="12290" width="9" style="25"/>
    <col min="12291" max="12296" width="9.08203125" style="25" customWidth="1"/>
    <col min="12297" max="12546" width="9" style="25"/>
    <col min="12547" max="12552" width="9.08203125" style="25" customWidth="1"/>
    <col min="12553" max="12802" width="9" style="25"/>
    <col min="12803" max="12808" width="9.08203125" style="25" customWidth="1"/>
    <col min="12809" max="13058" width="9" style="25"/>
    <col min="13059" max="13064" width="9.08203125" style="25" customWidth="1"/>
    <col min="13065" max="13314" width="9" style="25"/>
    <col min="13315" max="13320" width="9.08203125" style="25" customWidth="1"/>
    <col min="13321" max="13570" width="9" style="25"/>
    <col min="13571" max="13576" width="9.08203125" style="25" customWidth="1"/>
    <col min="13577" max="13826" width="9" style="25"/>
    <col min="13827" max="13832" width="9.08203125" style="25" customWidth="1"/>
    <col min="13833" max="14082" width="9" style="25"/>
    <col min="14083" max="14088" width="9.08203125" style="25" customWidth="1"/>
    <col min="14089" max="14338" width="9" style="25"/>
    <col min="14339" max="14344" width="9.08203125" style="25" customWidth="1"/>
    <col min="14345" max="14594" width="9" style="25"/>
    <col min="14595" max="14600" width="9.08203125" style="25" customWidth="1"/>
    <col min="14601" max="14850" width="9" style="25"/>
    <col min="14851" max="14856" width="9.08203125" style="25" customWidth="1"/>
    <col min="14857" max="15106" width="9" style="25"/>
    <col min="15107" max="15112" width="9.08203125" style="25" customWidth="1"/>
    <col min="15113" max="15362" width="9" style="25"/>
    <col min="15363" max="15368" width="9.08203125" style="25" customWidth="1"/>
    <col min="15369" max="15618" width="9" style="25"/>
    <col min="15619" max="15624" width="9.08203125" style="25" customWidth="1"/>
    <col min="15625" max="15874" width="9" style="25"/>
    <col min="15875" max="15880" width="9.08203125" style="25" customWidth="1"/>
    <col min="15881" max="16130" width="9" style="25"/>
    <col min="16131" max="16136" width="9.08203125" style="25" customWidth="1"/>
    <col min="16137" max="16384" width="9" style="25"/>
  </cols>
  <sheetData>
    <row r="1" spans="1:15">
      <c r="A1" s="25" t="s">
        <v>760</v>
      </c>
      <c r="B1" s="25" t="s">
        <v>761</v>
      </c>
      <c r="C1" s="25" t="s">
        <v>762</v>
      </c>
      <c r="D1" s="377" t="s">
        <v>900</v>
      </c>
      <c r="E1" s="377">
        <v>256</v>
      </c>
    </row>
    <row r="2" spans="1:15" ht="13" thickBot="1"/>
    <row r="3" spans="1:15" ht="16" thickBot="1">
      <c r="A3" s="99" t="s">
        <v>699</v>
      </c>
      <c r="B3" s="595" t="s">
        <v>700</v>
      </c>
      <c r="C3" s="596"/>
      <c r="D3" s="596"/>
      <c r="E3" s="596"/>
      <c r="F3" s="597"/>
      <c r="N3" t="s">
        <v>134</v>
      </c>
      <c r="O3" s="87" t="e">
        <f>#REF!</f>
        <v>#REF!</v>
      </c>
    </row>
    <row r="4" spans="1:15" ht="16" thickBot="1">
      <c r="A4" s="100"/>
      <c r="B4" s="101" t="s">
        <v>701</v>
      </c>
      <c r="C4" s="101" t="s">
        <v>702</v>
      </c>
      <c r="D4" s="101" t="s">
        <v>703</v>
      </c>
      <c r="E4" s="101" t="s">
        <v>704</v>
      </c>
      <c r="F4" s="101" t="s">
        <v>705</v>
      </c>
      <c r="N4" t="s">
        <v>135</v>
      </c>
      <c r="O4" s="88">
        <v>1</v>
      </c>
    </row>
    <row r="5" spans="1:15" ht="16" thickBot="1">
      <c r="A5" s="51">
        <v>0</v>
      </c>
      <c r="B5" s="102">
        <v>35.859272261535118</v>
      </c>
      <c r="C5" s="102">
        <v>29.429200416970112</v>
      </c>
      <c r="D5" s="102">
        <v>28.72589955546993</v>
      </c>
      <c r="E5" s="102">
        <v>29.801656473844652</v>
      </c>
      <c r="F5" s="102">
        <v>32.364306139802359</v>
      </c>
      <c r="I5" s="103"/>
      <c r="J5" s="104"/>
      <c r="K5" s="104"/>
      <c r="L5" s="104"/>
      <c r="M5" s="104"/>
      <c r="N5" t="s">
        <v>136</v>
      </c>
      <c r="O5" s="138" t="e">
        <f>#REF!/100</f>
        <v>#REF!</v>
      </c>
    </row>
    <row r="6" spans="1:15" ht="16" thickBot="1">
      <c r="A6" s="51" t="s">
        <v>706</v>
      </c>
      <c r="B6" s="102">
        <v>36.414653826526383</v>
      </c>
      <c r="C6" s="102">
        <v>29.944226701920201</v>
      </c>
      <c r="D6" s="102">
        <v>29.227349276225972</v>
      </c>
      <c r="E6" s="102">
        <v>30.295477132651275</v>
      </c>
      <c r="F6" s="102">
        <v>32.852545446986944</v>
      </c>
      <c r="I6" s="103"/>
      <c r="J6" s="105"/>
      <c r="K6" s="105"/>
      <c r="L6" s="105"/>
      <c r="M6" s="105"/>
      <c r="N6" t="s">
        <v>137</v>
      </c>
      <c r="O6" t="e">
        <f>#REF!</f>
        <v>#REF!</v>
      </c>
    </row>
    <row r="7" spans="1:15" ht="16" thickBot="1">
      <c r="A7" s="51" t="s">
        <v>707</v>
      </c>
      <c r="B7" s="102">
        <v>38.200172114154071</v>
      </c>
      <c r="C7" s="102">
        <v>31.910630812502671</v>
      </c>
      <c r="D7" s="102">
        <v>31.288973645045306</v>
      </c>
      <c r="E7" s="102">
        <v>32.428363255565692</v>
      </c>
      <c r="F7" s="102">
        <v>35.055167334434515</v>
      </c>
      <c r="I7" s="105"/>
      <c r="N7" s="18" t="s">
        <v>138</v>
      </c>
      <c r="O7" s="43" t="e">
        <f>O12-O11</f>
        <v>#REF!</v>
      </c>
    </row>
    <row r="8" spans="1:15" ht="16" thickBot="1">
      <c r="A8" s="51" t="s">
        <v>708</v>
      </c>
      <c r="B8" s="102">
        <v>40.852529091078239</v>
      </c>
      <c r="C8" s="102">
        <v>35.05426913911716</v>
      </c>
      <c r="D8" s="102">
        <v>34.676441650004001</v>
      </c>
      <c r="E8" s="102">
        <v>35.993428460787023</v>
      </c>
      <c r="F8" s="102">
        <v>38.790392608145567</v>
      </c>
      <c r="I8" s="105"/>
      <c r="N8" s="18" t="s">
        <v>139</v>
      </c>
      <c r="O8" s="139" t="e">
        <f>O12-O11+O5*(O14-O13)</f>
        <v>#REF!</v>
      </c>
    </row>
    <row r="9" spans="1:15" ht="16" thickBot="1">
      <c r="A9" s="51" t="s">
        <v>709</v>
      </c>
      <c r="B9" s="102">
        <v>43.942443162523134</v>
      </c>
      <c r="C9" s="102">
        <v>38.945860086987892</v>
      </c>
      <c r="D9" s="102">
        <v>38.960471696326302</v>
      </c>
      <c r="E9" s="102">
        <v>40.56139115353951</v>
      </c>
      <c r="F9" s="102">
        <v>43.62893967334437</v>
      </c>
      <c r="I9" s="105"/>
      <c r="N9" s="18" t="s">
        <v>140</v>
      </c>
      <c r="O9" s="43"/>
    </row>
    <row r="10" spans="1:15" ht="15.5">
      <c r="I10" s="105"/>
      <c r="N10" s="18" t="s">
        <v>141</v>
      </c>
      <c r="O10" s="43"/>
    </row>
    <row r="11" spans="1:15" ht="14.5">
      <c r="A11" s="25">
        <v>1</v>
      </c>
      <c r="B11" s="25">
        <v>1</v>
      </c>
      <c r="C11" s="74">
        <f ca="1">OFFSET(A4,A11,B11)</f>
        <v>35.859272261535118</v>
      </c>
      <c r="D11" s="25" t="s">
        <v>710</v>
      </c>
      <c r="I11" s="105"/>
      <c r="N11" s="89" t="s">
        <v>142</v>
      </c>
      <c r="O11" s="89">
        <f>K319</f>
        <v>0.98064352657801512</v>
      </c>
    </row>
    <row r="12" spans="1:15">
      <c r="A12" s="25">
        <v>1</v>
      </c>
      <c r="B12" s="25">
        <v>1</v>
      </c>
      <c r="C12" s="74">
        <f ca="1">OFFSET(A4,A12,B12)</f>
        <v>35.859272261535118</v>
      </c>
      <c r="D12" s="25" t="s">
        <v>711</v>
      </c>
      <c r="E12" s="106"/>
      <c r="G12" s="106"/>
      <c r="H12" s="106"/>
      <c r="N12" s="89" t="s">
        <v>143</v>
      </c>
      <c r="O12" s="90" t="e">
        <f>(1-(1+O3)^(-O6))/(LN(1+O3))</f>
        <v>#REF!</v>
      </c>
    </row>
    <row r="13" spans="1:15" ht="13" thickBot="1">
      <c r="A13" s="25" t="s">
        <v>758</v>
      </c>
      <c r="E13" s="106"/>
      <c r="G13" s="106"/>
      <c r="H13" s="106"/>
      <c r="N13" s="89" t="s">
        <v>145</v>
      </c>
      <c r="O13" s="82" t="e">
        <f>((LN(1+O3))^-2)-(O4*(1+O3)^(O4*(-1))*(LN((1+O3))^-1))-((1+O3)^(O4*(-1))*(LN(1+O3))^-2)</f>
        <v>#REF!</v>
      </c>
    </row>
    <row r="14" spans="1:15">
      <c r="A14" s="107" t="s">
        <v>712</v>
      </c>
      <c r="B14" s="108" t="s">
        <v>713</v>
      </c>
      <c r="C14" s="108" t="s">
        <v>714</v>
      </c>
      <c r="D14" s="109" t="s">
        <v>714</v>
      </c>
      <c r="E14" s="110"/>
      <c r="G14" s="106" t="s">
        <v>511</v>
      </c>
      <c r="H14" s="106"/>
      <c r="N14" s="89" t="s">
        <v>759</v>
      </c>
      <c r="O14" s="85" t="e">
        <f>((LN(1+O3))^-2)-(O6*(1+O3)^(O6*(-1))*(LN((1+O3))^-1))-((1+O3)^(O6*(-1))*(LN(1+O3))^-2)</f>
        <v>#REF!</v>
      </c>
    </row>
    <row r="15" spans="1:15">
      <c r="A15" s="111" t="s">
        <v>715</v>
      </c>
      <c r="B15" s="112" t="s">
        <v>716</v>
      </c>
      <c r="C15" s="112" t="s">
        <v>717</v>
      </c>
      <c r="D15" s="113" t="s">
        <v>718</v>
      </c>
      <c r="E15" s="110"/>
      <c r="G15" s="106" t="s">
        <v>512</v>
      </c>
      <c r="H15" s="106"/>
      <c r="N15" s="89" t="s">
        <v>146</v>
      </c>
      <c r="O15" s="89" t="e">
        <f>O5*780+O6-1</f>
        <v>#REF!</v>
      </c>
    </row>
    <row r="16" spans="1:15" ht="13" thickBot="1">
      <c r="A16" s="114"/>
      <c r="B16" s="101" t="s">
        <v>218</v>
      </c>
      <c r="C16" s="115"/>
      <c r="D16" s="116"/>
      <c r="E16" s="110"/>
      <c r="G16" s="110" t="s">
        <v>513</v>
      </c>
      <c r="H16" s="106"/>
    </row>
    <row r="17" spans="1:8" ht="13" thickBot="1">
      <c r="A17" s="51">
        <v>2.5</v>
      </c>
      <c r="B17" s="50">
        <v>66</v>
      </c>
      <c r="C17" s="50">
        <v>0</v>
      </c>
      <c r="D17" s="117">
        <v>0</v>
      </c>
      <c r="E17" s="110"/>
      <c r="G17" s="110" t="s">
        <v>516</v>
      </c>
      <c r="H17" s="106"/>
    </row>
    <row r="18" spans="1:8" ht="13" thickBot="1">
      <c r="A18" s="51">
        <v>3</v>
      </c>
      <c r="B18" s="50">
        <v>79</v>
      </c>
      <c r="C18" s="50">
        <v>0.2</v>
      </c>
      <c r="D18" s="117">
        <v>0.1</v>
      </c>
      <c r="E18" s="110"/>
      <c r="G18" s="106" t="s">
        <v>517</v>
      </c>
      <c r="H18" s="106"/>
    </row>
    <row r="19" spans="1:8" ht="13" thickBot="1">
      <c r="A19" s="51">
        <v>3.5</v>
      </c>
      <c r="B19" s="50">
        <v>92</v>
      </c>
      <c r="C19" s="50">
        <v>0.4</v>
      </c>
      <c r="D19" s="117">
        <v>0.7</v>
      </c>
      <c r="E19" s="110"/>
      <c r="F19" s="106"/>
      <c r="G19" s="106" t="s">
        <v>518</v>
      </c>
      <c r="H19" s="106"/>
    </row>
    <row r="20" spans="1:8" ht="13" thickBot="1">
      <c r="A20" s="51">
        <v>4</v>
      </c>
      <c r="B20" s="50">
        <v>106</v>
      </c>
      <c r="C20" s="50">
        <v>1</v>
      </c>
      <c r="D20" s="117">
        <v>2.2000000000000002</v>
      </c>
      <c r="E20" s="110"/>
      <c r="F20" s="106"/>
      <c r="G20" s="106" t="s">
        <v>719</v>
      </c>
      <c r="H20" s="106"/>
    </row>
    <row r="21" spans="1:8" ht="13" thickBot="1">
      <c r="A21" s="51">
        <v>4.5</v>
      </c>
      <c r="B21" s="50">
        <v>119</v>
      </c>
      <c r="C21" s="50">
        <v>1.8</v>
      </c>
      <c r="D21" s="117">
        <v>4.3</v>
      </c>
      <c r="E21" s="110"/>
      <c r="F21" s="106"/>
      <c r="G21" s="106"/>
      <c r="H21" s="106"/>
    </row>
    <row r="22" spans="1:8" ht="13" thickBot="1">
      <c r="A22" s="51">
        <v>5</v>
      </c>
      <c r="B22" s="50">
        <v>132</v>
      </c>
      <c r="C22" s="50">
        <v>3</v>
      </c>
      <c r="D22" s="117">
        <v>6.7</v>
      </c>
      <c r="E22" s="110"/>
      <c r="F22" s="106"/>
      <c r="G22" s="106"/>
      <c r="H22" s="106"/>
    </row>
    <row r="23" spans="1:8" ht="13" thickBot="1">
      <c r="A23" s="51">
        <v>5.5</v>
      </c>
      <c r="B23" s="50">
        <v>145</v>
      </c>
      <c r="C23" s="50">
        <v>4.3</v>
      </c>
      <c r="D23" s="117">
        <v>9.1</v>
      </c>
      <c r="E23" s="110"/>
      <c r="F23" s="106"/>
      <c r="G23" s="106"/>
      <c r="H23" s="106"/>
    </row>
    <row r="24" spans="1:8" ht="13" thickBot="1">
      <c r="A24" s="50">
        <v>6</v>
      </c>
      <c r="B24" s="50">
        <v>158</v>
      </c>
      <c r="C24" s="50">
        <v>5.9</v>
      </c>
      <c r="D24" s="50">
        <v>11.4</v>
      </c>
    </row>
    <row r="25" spans="1:8" ht="13" thickBot="1">
      <c r="A25" s="50">
        <v>6.5</v>
      </c>
      <c r="B25" s="50">
        <v>172</v>
      </c>
      <c r="C25" s="50">
        <v>7.5</v>
      </c>
      <c r="D25" s="50">
        <v>13.8</v>
      </c>
    </row>
    <row r="26" spans="1:8" ht="13" thickBot="1">
      <c r="A26" s="50">
        <v>7</v>
      </c>
      <c r="B26" s="50">
        <v>185</v>
      </c>
      <c r="C26" s="50">
        <v>9.1999999999999993</v>
      </c>
      <c r="D26" s="50">
        <v>16.100000000000001</v>
      </c>
    </row>
    <row r="27" spans="1:8" ht="13" thickBot="1">
      <c r="A27" s="50">
        <v>7.5</v>
      </c>
      <c r="B27" s="50">
        <v>198</v>
      </c>
      <c r="C27" s="50">
        <v>10.9</v>
      </c>
      <c r="D27" s="50">
        <v>18.5</v>
      </c>
    </row>
    <row r="28" spans="1:8" ht="13" thickBot="1">
      <c r="A28" s="50">
        <v>8</v>
      </c>
      <c r="B28" s="50">
        <v>211</v>
      </c>
      <c r="C28" s="50">
        <v>12.6</v>
      </c>
      <c r="D28" s="50">
        <v>19.399999999999999</v>
      </c>
    </row>
    <row r="29" spans="1:8" ht="13" thickBot="1">
      <c r="A29" s="50">
        <v>8.5</v>
      </c>
      <c r="B29" s="50">
        <v>224</v>
      </c>
      <c r="C29" s="50">
        <v>14.3</v>
      </c>
      <c r="D29" s="50">
        <v>20</v>
      </c>
    </row>
    <row r="30" spans="1:8" ht="13" thickBot="1">
      <c r="A30" s="50">
        <v>9</v>
      </c>
      <c r="B30" s="50">
        <v>238</v>
      </c>
      <c r="C30" s="50">
        <v>15.9</v>
      </c>
      <c r="D30" s="50">
        <v>20.7</v>
      </c>
    </row>
    <row r="32" spans="1:8">
      <c r="A32" s="25" t="str">
        <f>LOOKUP(H34,{0,1,4,7,10},{"1","2","3","4","5"})</f>
        <v>1</v>
      </c>
    </row>
    <row r="33" spans="1:10" ht="13" thickBot="1"/>
    <row r="34" spans="1:10" ht="20.5" thickBot="1">
      <c r="A34" s="118" t="s">
        <v>720</v>
      </c>
      <c r="B34" s="119">
        <v>0</v>
      </c>
      <c r="C34" s="120">
        <v>5.0000000000000001E-3</v>
      </c>
      <c r="D34" s="120">
        <v>0.01</v>
      </c>
      <c r="E34" s="120">
        <v>1.4999999999999999E-2</v>
      </c>
      <c r="F34" s="120">
        <v>0.02</v>
      </c>
      <c r="G34" s="120">
        <v>2.5000000000000001E-2</v>
      </c>
      <c r="H34" s="120">
        <v>0.03</v>
      </c>
      <c r="I34" s="120">
        <v>3.5000000000000003E-2</v>
      </c>
      <c r="J34" s="120">
        <v>0.04</v>
      </c>
    </row>
    <row r="35" spans="1:10" ht="32.5" thickBot="1">
      <c r="A35" s="121" t="s">
        <v>721</v>
      </c>
      <c r="B35" s="122">
        <v>14.52187909384241</v>
      </c>
      <c r="C35" s="122">
        <v>15.515238003819475</v>
      </c>
      <c r="D35" s="122">
        <v>16.508596913796541</v>
      </c>
      <c r="E35" s="122">
        <v>17.501955823773606</v>
      </c>
      <c r="F35" s="122">
        <v>18.495314733750671</v>
      </c>
      <c r="G35" s="122">
        <v>19.488673643727736</v>
      </c>
      <c r="H35" s="122">
        <v>20.482032553704801</v>
      </c>
      <c r="I35" s="122">
        <v>21.475391463681866</v>
      </c>
      <c r="J35" s="122">
        <v>22.468750373658935</v>
      </c>
    </row>
    <row r="37" spans="1:10">
      <c r="A37" s="25">
        <v>1</v>
      </c>
      <c r="B37" s="25">
        <f ca="1">OFFSET(A34,1,A37)</f>
        <v>14.52187909384241</v>
      </c>
    </row>
    <row r="39" spans="1:10" ht="13" thickBot="1">
      <c r="A39" s="25" t="s">
        <v>508</v>
      </c>
    </row>
    <row r="40" spans="1:10" ht="14.15" customHeight="1" thickBot="1">
      <c r="A40" s="58" t="s">
        <v>490</v>
      </c>
      <c r="B40" s="598" t="s">
        <v>491</v>
      </c>
      <c r="C40" s="599"/>
      <c r="D40" s="599"/>
      <c r="E40" s="599"/>
      <c r="F40" s="599"/>
      <c r="G40" s="599"/>
      <c r="H40" s="599"/>
      <c r="I40" s="600"/>
    </row>
    <row r="41" spans="1:10" ht="13" thickBot="1">
      <c r="A41" s="57"/>
      <c r="B41" s="78">
        <v>0</v>
      </c>
      <c r="C41" s="77">
        <v>0.01</v>
      </c>
      <c r="D41" s="77">
        <v>0.02</v>
      </c>
      <c r="E41" s="77">
        <v>0.03</v>
      </c>
      <c r="F41" s="77">
        <v>0.04</v>
      </c>
      <c r="G41" s="77">
        <v>0.05</v>
      </c>
      <c r="H41" s="77">
        <v>0.06</v>
      </c>
      <c r="I41" s="77">
        <v>7.0000000000000007E-2</v>
      </c>
    </row>
    <row r="42" spans="1:10" ht="23.5" thickBot="1">
      <c r="A42" s="57" t="s">
        <v>509</v>
      </c>
      <c r="B42" s="76">
        <v>0.83</v>
      </c>
      <c r="C42" s="55">
        <v>0.86</v>
      </c>
      <c r="D42" s="55">
        <v>0.9</v>
      </c>
      <c r="E42" s="55">
        <v>0.93</v>
      </c>
      <c r="F42" s="55">
        <v>0.96</v>
      </c>
      <c r="G42" s="55">
        <v>0.99</v>
      </c>
      <c r="H42" s="55">
        <v>1.03</v>
      </c>
      <c r="I42" s="55">
        <v>1.06</v>
      </c>
    </row>
    <row r="43" spans="1:10" ht="35" thickBot="1">
      <c r="A43" s="57" t="s">
        <v>510</v>
      </c>
      <c r="B43" s="76">
        <v>0.95</v>
      </c>
      <c r="C43" s="55">
        <v>0.98</v>
      </c>
      <c r="D43" s="55">
        <v>1.02</v>
      </c>
      <c r="E43" s="55">
        <v>1.06</v>
      </c>
      <c r="F43" s="55">
        <v>1.1000000000000001</v>
      </c>
      <c r="G43" s="55">
        <v>1.1399999999999999</v>
      </c>
      <c r="H43" s="55">
        <v>1.17</v>
      </c>
      <c r="I43" s="55">
        <v>1.21</v>
      </c>
    </row>
    <row r="45" spans="1:10">
      <c r="A45" s="75" t="s">
        <v>514</v>
      </c>
      <c r="B45" s="25" t="s">
        <v>515</v>
      </c>
    </row>
    <row r="46" spans="1:10">
      <c r="A46" s="25">
        <v>1</v>
      </c>
      <c r="B46" s="344">
        <v>1</v>
      </c>
      <c r="C46" s="74">
        <f ca="1">OFFSET(A41,A46,B46)</f>
        <v>0.83</v>
      </c>
      <c r="D46" s="62" t="s">
        <v>722</v>
      </c>
    </row>
    <row r="47" spans="1:10" ht="13" thickBot="1"/>
    <row r="48" spans="1:10" ht="31" thickBot="1">
      <c r="A48" s="123" t="s">
        <v>491</v>
      </c>
      <c r="B48" s="119">
        <v>0</v>
      </c>
      <c r="C48" s="120">
        <v>5.0000000000000001E-3</v>
      </c>
      <c r="D48" s="120">
        <v>0.01</v>
      </c>
      <c r="E48" s="120">
        <v>1.4999999999999999E-2</v>
      </c>
      <c r="F48" s="120">
        <v>0.02</v>
      </c>
      <c r="G48" s="120">
        <v>2.5000000000000001E-2</v>
      </c>
      <c r="H48" s="120">
        <v>0.03</v>
      </c>
      <c r="I48" s="120">
        <v>3.5000000000000003E-2</v>
      </c>
      <c r="J48" s="120">
        <v>0.04</v>
      </c>
    </row>
    <row r="49" spans="1:10" ht="21" thickBot="1">
      <c r="A49" s="100" t="s">
        <v>509</v>
      </c>
      <c r="B49" s="124">
        <v>6.31</v>
      </c>
      <c r="C49" s="124">
        <v>6.69</v>
      </c>
      <c r="D49" s="124">
        <v>7.07</v>
      </c>
      <c r="E49" s="124">
        <v>7.44</v>
      </c>
      <c r="F49" s="124">
        <v>7.82</v>
      </c>
      <c r="G49" s="124">
        <v>8.19</v>
      </c>
      <c r="H49" s="124">
        <v>8.57</v>
      </c>
      <c r="I49" s="124">
        <v>8.9499999999999993</v>
      </c>
      <c r="J49" s="124">
        <v>9.32</v>
      </c>
    </row>
    <row r="50" spans="1:10" ht="13" thickBot="1">
      <c r="A50" s="100" t="s">
        <v>723</v>
      </c>
      <c r="B50" s="124">
        <v>7.82</v>
      </c>
      <c r="C50" s="124">
        <v>8.19</v>
      </c>
      <c r="D50" s="124">
        <v>8.57</v>
      </c>
      <c r="E50" s="124">
        <v>8.9499999999999993</v>
      </c>
      <c r="F50" s="124">
        <v>9.32</v>
      </c>
      <c r="G50" s="124">
        <v>9.6999999999999993</v>
      </c>
      <c r="H50" s="124">
        <v>10.07</v>
      </c>
      <c r="I50" s="124">
        <v>10.45</v>
      </c>
      <c r="J50" s="124">
        <v>10.83</v>
      </c>
    </row>
    <row r="52" spans="1:10">
      <c r="A52" s="25" t="str">
        <f>LOOKUP(_sp56,{0,70},{"1","2"})</f>
        <v>1</v>
      </c>
      <c r="B52" s="25" t="str">
        <f>LOOKUP('SP5-6'!N7,{0,1,2,3,4,5,6,7},{"1","2","3","4","5","6","7"})</f>
        <v>1</v>
      </c>
      <c r="C52" s="25">
        <f ca="1">OFFSET(A48,A52,B52)</f>
        <v>6.31</v>
      </c>
    </row>
    <row r="55" spans="1:10" ht="19.5">
      <c r="A55" s="60" t="s">
        <v>519</v>
      </c>
      <c r="B55" s="60" t="s">
        <v>520</v>
      </c>
    </row>
    <row r="56" spans="1:10">
      <c r="A56" s="59" t="s">
        <v>521</v>
      </c>
      <c r="B56" s="59" t="s">
        <v>522</v>
      </c>
    </row>
    <row r="57" spans="1:10" ht="13" thickBot="1">
      <c r="A57" s="59" t="s">
        <v>523</v>
      </c>
    </row>
    <row r="58" spans="1:10">
      <c r="A58" s="589" t="s">
        <v>441</v>
      </c>
      <c r="B58" s="589" t="s">
        <v>524</v>
      </c>
      <c r="C58" s="94" t="s">
        <v>525</v>
      </c>
      <c r="D58" s="94" t="s">
        <v>526</v>
      </c>
    </row>
    <row r="59" spans="1:10" ht="23.5" thickBot="1">
      <c r="A59" s="590"/>
      <c r="B59" s="590"/>
      <c r="C59" s="95" t="s">
        <v>527</v>
      </c>
      <c r="D59" s="95" t="s">
        <v>527</v>
      </c>
    </row>
    <row r="60" spans="1:10" ht="13" thickBot="1">
      <c r="A60" s="56" t="s">
        <v>528</v>
      </c>
      <c r="B60" s="55" t="s">
        <v>529</v>
      </c>
      <c r="C60" s="55">
        <v>0.13</v>
      </c>
      <c r="D60" s="55">
        <v>0.87</v>
      </c>
    </row>
    <row r="61" spans="1:10" ht="13" thickBot="1">
      <c r="A61" s="56" t="s">
        <v>530</v>
      </c>
      <c r="B61" s="55" t="s">
        <v>488</v>
      </c>
      <c r="C61" s="55">
        <v>0.06</v>
      </c>
      <c r="D61" s="55">
        <v>0.94</v>
      </c>
    </row>
    <row r="62" spans="1:10" ht="35" thickBot="1">
      <c r="A62" s="56" t="s">
        <v>531</v>
      </c>
      <c r="B62" s="55" t="s">
        <v>532</v>
      </c>
      <c r="C62" s="55">
        <v>0.13</v>
      </c>
      <c r="D62" s="55">
        <v>0.87</v>
      </c>
    </row>
    <row r="63" spans="1:10" ht="35" thickBot="1">
      <c r="A63" s="56" t="s">
        <v>533</v>
      </c>
      <c r="B63" s="55" t="s">
        <v>534</v>
      </c>
      <c r="C63" s="55">
        <v>0.05</v>
      </c>
      <c r="D63" s="55">
        <v>0.95</v>
      </c>
    </row>
    <row r="64" spans="1:10" ht="23.5" thickBot="1">
      <c r="A64" s="56" t="s">
        <v>535</v>
      </c>
      <c r="B64" s="55" t="s">
        <v>536</v>
      </c>
      <c r="C64" s="55">
        <v>0.13</v>
      </c>
      <c r="D64" s="55">
        <v>0.87</v>
      </c>
    </row>
    <row r="65" spans="1:4" ht="23.5" thickBot="1">
      <c r="A65" s="56" t="s">
        <v>537</v>
      </c>
      <c r="B65" s="55" t="s">
        <v>538</v>
      </c>
      <c r="C65" s="55">
        <v>0.04</v>
      </c>
      <c r="D65" s="55">
        <v>0.96</v>
      </c>
    </row>
    <row r="66" spans="1:4" ht="13" thickBot="1">
      <c r="A66" s="56" t="s">
        <v>539</v>
      </c>
      <c r="B66" s="55" t="s">
        <v>540</v>
      </c>
      <c r="C66" s="55">
        <v>0.08</v>
      </c>
      <c r="D66" s="55">
        <v>0.92</v>
      </c>
    </row>
    <row r="67" spans="1:4" ht="23.5" thickBot="1">
      <c r="A67" s="56" t="s">
        <v>541</v>
      </c>
      <c r="B67" s="55" t="s">
        <v>542</v>
      </c>
      <c r="C67" s="55">
        <v>7.0000000000000007E-2</v>
      </c>
      <c r="D67" s="55">
        <v>0.93</v>
      </c>
    </row>
    <row r="68" spans="1:4" ht="23.5" thickBot="1">
      <c r="A68" s="56" t="s">
        <v>543</v>
      </c>
      <c r="B68" s="55" t="s">
        <v>544</v>
      </c>
      <c r="C68" s="55">
        <v>7.0000000000000007E-2</v>
      </c>
      <c r="D68" s="55">
        <v>0.93</v>
      </c>
    </row>
    <row r="69" spans="1:4" ht="35" thickBot="1">
      <c r="A69" s="56" t="s">
        <v>545</v>
      </c>
      <c r="B69" s="55" t="s">
        <v>546</v>
      </c>
      <c r="C69" s="55">
        <v>0.05</v>
      </c>
      <c r="D69" s="55">
        <v>0.95</v>
      </c>
    </row>
    <row r="70" spans="1:4" ht="23.5" thickBot="1">
      <c r="A70" s="56" t="s">
        <v>547</v>
      </c>
      <c r="B70" s="55" t="s">
        <v>548</v>
      </c>
      <c r="C70" s="55">
        <v>0.05</v>
      </c>
      <c r="D70" s="55">
        <v>0.95</v>
      </c>
    </row>
    <row r="71" spans="1:4" ht="23.5" thickBot="1">
      <c r="A71" s="56" t="s">
        <v>549</v>
      </c>
      <c r="B71" s="55" t="s">
        <v>550</v>
      </c>
      <c r="C71" s="55">
        <v>0.03</v>
      </c>
      <c r="D71" s="55">
        <v>0.97</v>
      </c>
    </row>
    <row r="72" spans="1:4" ht="35" thickBot="1">
      <c r="A72" s="56" t="s">
        <v>551</v>
      </c>
      <c r="B72" s="61"/>
      <c r="C72" s="55">
        <v>7.0000000000000007E-2</v>
      </c>
      <c r="D72" s="55">
        <v>0.93</v>
      </c>
    </row>
    <row r="73" spans="1:4">
      <c r="A73" s="62"/>
    </row>
    <row r="74" spans="1:4" ht="13" thickBot="1">
      <c r="A74" s="59" t="s">
        <v>552</v>
      </c>
      <c r="B74" s="59" t="s">
        <v>553</v>
      </c>
    </row>
    <row r="75" spans="1:4">
      <c r="A75" s="589" t="s">
        <v>441</v>
      </c>
      <c r="B75" s="589" t="s">
        <v>524</v>
      </c>
      <c r="C75" s="94" t="s">
        <v>525</v>
      </c>
      <c r="D75" s="94" t="s">
        <v>526</v>
      </c>
    </row>
    <row r="76" spans="1:4" ht="23.5" thickBot="1">
      <c r="A76" s="590"/>
      <c r="B76" s="590"/>
      <c r="C76" s="95" t="s">
        <v>527</v>
      </c>
      <c r="D76" s="95" t="s">
        <v>527</v>
      </c>
    </row>
    <row r="77" spans="1:4" ht="13" thickBot="1">
      <c r="A77" s="56" t="s">
        <v>528</v>
      </c>
      <c r="B77" s="55" t="s">
        <v>554</v>
      </c>
      <c r="C77" s="55">
        <v>0.24</v>
      </c>
      <c r="D77" s="55">
        <v>0.76</v>
      </c>
    </row>
    <row r="78" spans="1:4" ht="13" thickBot="1">
      <c r="A78" s="56" t="s">
        <v>530</v>
      </c>
      <c r="B78" s="55" t="s">
        <v>555</v>
      </c>
      <c r="C78" s="55">
        <v>0.1</v>
      </c>
      <c r="D78" s="55">
        <v>0.9</v>
      </c>
    </row>
    <row r="79" spans="1:4" ht="35" thickBot="1">
      <c r="A79" s="56" t="s">
        <v>556</v>
      </c>
      <c r="B79" s="55" t="s">
        <v>557</v>
      </c>
      <c r="C79" s="55">
        <v>0.1</v>
      </c>
      <c r="D79" s="55">
        <v>0.9</v>
      </c>
    </row>
    <row r="80" spans="1:4" ht="35" thickBot="1">
      <c r="A80" s="56" t="s">
        <v>533</v>
      </c>
      <c r="B80" s="55" t="s">
        <v>558</v>
      </c>
      <c r="C80" s="55">
        <v>0.1</v>
      </c>
      <c r="D80" s="55">
        <v>0.9</v>
      </c>
    </row>
    <row r="81" spans="1:4" ht="23.5" thickBot="1">
      <c r="A81" s="56" t="s">
        <v>535</v>
      </c>
      <c r="B81" s="55" t="s">
        <v>559</v>
      </c>
      <c r="C81" s="55">
        <v>0.2</v>
      </c>
      <c r="D81" s="55">
        <v>0.8</v>
      </c>
    </row>
    <row r="82" spans="1:4" ht="23.5" thickBot="1">
      <c r="A82" s="56" t="s">
        <v>537</v>
      </c>
      <c r="B82" s="55" t="s">
        <v>538</v>
      </c>
      <c r="C82" s="55">
        <v>0.08</v>
      </c>
      <c r="D82" s="55">
        <v>0.92</v>
      </c>
    </row>
    <row r="83" spans="1:4" ht="13" thickBot="1">
      <c r="A83" s="56" t="s">
        <v>539</v>
      </c>
      <c r="B83" s="55" t="s">
        <v>540</v>
      </c>
      <c r="C83" s="55">
        <v>0.26</v>
      </c>
      <c r="D83" s="55">
        <v>0.74</v>
      </c>
    </row>
    <row r="84" spans="1:4" ht="23.5" thickBot="1">
      <c r="A84" s="56" t="s">
        <v>541</v>
      </c>
      <c r="B84" s="55" t="s">
        <v>542</v>
      </c>
      <c r="C84" s="55">
        <v>0.11</v>
      </c>
      <c r="D84" s="55">
        <v>0.89</v>
      </c>
    </row>
    <row r="85" spans="1:4" ht="23.5" thickBot="1">
      <c r="A85" s="56" t="s">
        <v>543</v>
      </c>
      <c r="B85" s="55" t="s">
        <v>544</v>
      </c>
      <c r="C85" s="55">
        <v>0.11</v>
      </c>
      <c r="D85" s="55">
        <v>0.89</v>
      </c>
    </row>
    <row r="86" spans="1:4" ht="35" thickBot="1">
      <c r="A86" s="56" t="s">
        <v>545</v>
      </c>
      <c r="B86" s="55" t="s">
        <v>546</v>
      </c>
      <c r="C86" s="55">
        <v>0.1</v>
      </c>
      <c r="D86" s="55">
        <v>0.9</v>
      </c>
    </row>
    <row r="87" spans="1:4" ht="23.5" thickBot="1">
      <c r="A87" s="56" t="s">
        <v>547</v>
      </c>
      <c r="B87" s="55" t="s">
        <v>548</v>
      </c>
      <c r="C87" s="55">
        <v>0.09</v>
      </c>
      <c r="D87" s="55">
        <v>0.91</v>
      </c>
    </row>
    <row r="88" spans="1:4" ht="23.5" thickBot="1">
      <c r="A88" s="56" t="s">
        <v>549</v>
      </c>
      <c r="B88" s="55" t="s">
        <v>550</v>
      </c>
      <c r="C88" s="55">
        <v>0.1</v>
      </c>
      <c r="D88" s="55">
        <v>0.9</v>
      </c>
    </row>
    <row r="89" spans="1:4" ht="35" thickBot="1">
      <c r="A89" s="56" t="s">
        <v>551</v>
      </c>
      <c r="B89" s="61"/>
      <c r="C89" s="55">
        <v>0.14000000000000001</v>
      </c>
      <c r="D89" s="55">
        <v>0.86</v>
      </c>
    </row>
    <row r="90" spans="1:4" ht="19.5">
      <c r="A90" s="60"/>
    </row>
    <row r="91" spans="1:4" ht="19.5">
      <c r="A91" s="60" t="s">
        <v>519</v>
      </c>
      <c r="B91" s="60" t="s">
        <v>520</v>
      </c>
    </row>
    <row r="92" spans="1:4" ht="13" thickBot="1">
      <c r="A92" s="59" t="s">
        <v>560</v>
      </c>
      <c r="B92" s="59" t="s">
        <v>561</v>
      </c>
    </row>
    <row r="93" spans="1:4">
      <c r="A93" s="589" t="s">
        <v>441</v>
      </c>
      <c r="B93" s="589" t="s">
        <v>524</v>
      </c>
      <c r="C93" s="94" t="s">
        <v>562</v>
      </c>
      <c r="D93" s="94" t="s">
        <v>563</v>
      </c>
    </row>
    <row r="94" spans="1:4" ht="23.5" thickBot="1">
      <c r="A94" s="590"/>
      <c r="B94" s="590"/>
      <c r="C94" s="95" t="s">
        <v>527</v>
      </c>
      <c r="D94" s="95" t="s">
        <v>527</v>
      </c>
    </row>
    <row r="95" spans="1:4" ht="13" thickBot="1">
      <c r="A95" s="56" t="s">
        <v>528</v>
      </c>
      <c r="B95" s="55" t="s">
        <v>529</v>
      </c>
      <c r="C95" s="55">
        <v>0.36</v>
      </c>
      <c r="D95" s="55">
        <v>0.64</v>
      </c>
    </row>
    <row r="96" spans="1:4" ht="13" thickBot="1">
      <c r="A96" s="56" t="s">
        <v>530</v>
      </c>
      <c r="B96" s="55" t="s">
        <v>488</v>
      </c>
      <c r="C96" s="55">
        <v>0.16</v>
      </c>
      <c r="D96" s="55">
        <v>0.84</v>
      </c>
    </row>
    <row r="97" spans="1:5" ht="35" thickBot="1">
      <c r="A97" s="56" t="s">
        <v>556</v>
      </c>
      <c r="B97" s="55" t="s">
        <v>532</v>
      </c>
      <c r="C97" s="55">
        <v>0.17</v>
      </c>
      <c r="D97" s="55">
        <v>0.83</v>
      </c>
    </row>
    <row r="98" spans="1:5" ht="35" thickBot="1">
      <c r="A98" s="56" t="s">
        <v>533</v>
      </c>
      <c r="B98" s="55" t="s">
        <v>534</v>
      </c>
      <c r="C98" s="55">
        <v>0.14000000000000001</v>
      </c>
      <c r="D98" s="55">
        <v>0.86</v>
      </c>
    </row>
    <row r="99" spans="1:5" ht="23.5" thickBot="1">
      <c r="A99" s="56" t="s">
        <v>535</v>
      </c>
      <c r="B99" s="55" t="s">
        <v>536</v>
      </c>
      <c r="C99" s="55">
        <v>0.26</v>
      </c>
      <c r="D99" s="55">
        <v>0.74</v>
      </c>
    </row>
    <row r="100" spans="1:5" ht="23.5" thickBot="1">
      <c r="A100" s="56" t="s">
        <v>537</v>
      </c>
      <c r="B100" s="55" t="s">
        <v>564</v>
      </c>
      <c r="C100" s="55">
        <v>0.12</v>
      </c>
      <c r="D100" s="55">
        <v>0.88</v>
      </c>
    </row>
    <row r="101" spans="1:5" ht="13" thickBot="1">
      <c r="A101" s="56" t="s">
        <v>539</v>
      </c>
      <c r="B101" s="55" t="s">
        <v>565</v>
      </c>
      <c r="C101" s="55">
        <v>0.44</v>
      </c>
      <c r="D101" s="55">
        <v>0.56000000000000005</v>
      </c>
    </row>
    <row r="102" spans="1:5" ht="23.5" thickBot="1">
      <c r="A102" s="56" t="s">
        <v>541</v>
      </c>
      <c r="B102" s="55" t="s">
        <v>566</v>
      </c>
      <c r="C102" s="55">
        <v>0.14000000000000001</v>
      </c>
      <c r="D102" s="55">
        <v>0.86</v>
      </c>
    </row>
    <row r="103" spans="1:5" ht="23.5" thickBot="1">
      <c r="A103" s="56" t="s">
        <v>543</v>
      </c>
      <c r="B103" s="55" t="s">
        <v>567</v>
      </c>
      <c r="C103" s="55">
        <v>0.14000000000000001</v>
      </c>
      <c r="D103" s="55">
        <v>0.86</v>
      </c>
    </row>
    <row r="104" spans="1:5" ht="35" thickBot="1">
      <c r="A104" s="56" t="s">
        <v>545</v>
      </c>
      <c r="B104" s="55" t="s">
        <v>568</v>
      </c>
      <c r="C104" s="55">
        <v>0.14000000000000001</v>
      </c>
      <c r="D104" s="55">
        <v>0.86</v>
      </c>
    </row>
    <row r="105" spans="1:5" ht="23.5" thickBot="1">
      <c r="A105" s="56" t="s">
        <v>547</v>
      </c>
      <c r="B105" s="55" t="s">
        <v>569</v>
      </c>
      <c r="C105" s="55">
        <v>0.13</v>
      </c>
      <c r="D105" s="55">
        <v>0.87</v>
      </c>
    </row>
    <row r="106" spans="1:5" ht="23.5" thickBot="1">
      <c r="A106" s="56" t="s">
        <v>549</v>
      </c>
      <c r="B106" s="55" t="s">
        <v>570</v>
      </c>
      <c r="C106" s="55">
        <v>0.16</v>
      </c>
      <c r="D106" s="55">
        <v>0.84</v>
      </c>
    </row>
    <row r="107" spans="1:5" ht="35" thickBot="1">
      <c r="A107" s="56" t="s">
        <v>551</v>
      </c>
      <c r="B107" s="55"/>
      <c r="C107" s="55">
        <v>0.2</v>
      </c>
      <c r="D107" s="55">
        <v>0.8</v>
      </c>
    </row>
    <row r="108" spans="1:5" ht="13" thickBot="1">
      <c r="A108" s="59" t="s">
        <v>571</v>
      </c>
      <c r="B108" s="59" t="s">
        <v>572</v>
      </c>
    </row>
    <row r="109" spans="1:5" ht="13" thickBot="1">
      <c r="A109" s="73"/>
      <c r="B109" s="72"/>
      <c r="C109" s="71" t="s">
        <v>243</v>
      </c>
      <c r="D109" s="71" t="s">
        <v>244</v>
      </c>
      <c r="E109" s="71" t="s">
        <v>245</v>
      </c>
    </row>
    <row r="110" spans="1:5" ht="43.4" customHeight="1" thickBot="1">
      <c r="A110" s="591" t="s">
        <v>454</v>
      </c>
      <c r="B110" s="70" t="s">
        <v>455</v>
      </c>
      <c r="C110" s="593">
        <v>1</v>
      </c>
      <c r="D110" s="593">
        <v>1.5</v>
      </c>
      <c r="E110" s="70">
        <v>4.5</v>
      </c>
    </row>
    <row r="111" spans="1:5" ht="13" thickBot="1">
      <c r="A111" s="592"/>
      <c r="B111" s="70" t="s">
        <v>457</v>
      </c>
      <c r="C111" s="594"/>
      <c r="D111" s="594"/>
      <c r="E111" s="70">
        <v>2.75</v>
      </c>
    </row>
    <row r="112" spans="1:5" ht="89.15" customHeight="1" thickBot="1">
      <c r="A112" s="591" t="s">
        <v>459</v>
      </c>
      <c r="B112" s="70" t="s">
        <v>455</v>
      </c>
      <c r="C112" s="593">
        <v>1</v>
      </c>
      <c r="D112" s="593">
        <v>1.9</v>
      </c>
      <c r="E112" s="70">
        <v>7.5</v>
      </c>
    </row>
    <row r="113" spans="1:26" ht="13" thickBot="1">
      <c r="A113" s="592"/>
      <c r="B113" s="70" t="s">
        <v>457</v>
      </c>
      <c r="C113" s="594"/>
      <c r="D113" s="594"/>
      <c r="E113" s="70">
        <v>4.5</v>
      </c>
    </row>
    <row r="114" spans="1:26" ht="54.65" customHeight="1" thickBot="1">
      <c r="A114" s="591" t="s">
        <v>573</v>
      </c>
      <c r="B114" s="70" t="s">
        <v>455</v>
      </c>
      <c r="C114" s="593">
        <v>1</v>
      </c>
      <c r="D114" s="593">
        <v>2.2999999999999998</v>
      </c>
      <c r="E114" s="70">
        <v>13</v>
      </c>
    </row>
    <row r="115" spans="1:26" ht="13" thickBot="1">
      <c r="A115" s="592"/>
      <c r="B115" s="70" t="s">
        <v>457</v>
      </c>
      <c r="C115" s="594"/>
      <c r="D115" s="594"/>
      <c r="E115" s="70">
        <v>7.5</v>
      </c>
    </row>
    <row r="116" spans="1:26" ht="13" thickBot="1">
      <c r="A116" s="97" t="s">
        <v>333</v>
      </c>
      <c r="B116" s="70" t="s">
        <v>464</v>
      </c>
      <c r="C116" s="70">
        <v>1</v>
      </c>
      <c r="D116" s="70">
        <v>1.9</v>
      </c>
      <c r="E116" s="70">
        <v>1.9</v>
      </c>
    </row>
    <row r="117" spans="1:26" ht="13" thickBot="1">
      <c r="A117" s="97" t="s">
        <v>464</v>
      </c>
      <c r="B117" s="70" t="s">
        <v>464</v>
      </c>
      <c r="C117" s="70">
        <v>1</v>
      </c>
      <c r="D117" s="70">
        <v>1.7</v>
      </c>
      <c r="E117" s="70">
        <v>3.6</v>
      </c>
    </row>
    <row r="118" spans="1:26" ht="13" thickBot="1">
      <c r="A118" s="59" t="s">
        <v>574</v>
      </c>
      <c r="B118" s="59" t="s">
        <v>575</v>
      </c>
    </row>
    <row r="119" spans="1:26" ht="23.5" thickBot="1">
      <c r="A119" s="69" t="s">
        <v>473</v>
      </c>
      <c r="B119" s="98" t="s">
        <v>474</v>
      </c>
      <c r="C119" s="98" t="s">
        <v>475</v>
      </c>
      <c r="D119" s="98" t="s">
        <v>333</v>
      </c>
    </row>
    <row r="120" spans="1:26" ht="35" thickBot="1">
      <c r="A120" s="56" t="s">
        <v>477</v>
      </c>
      <c r="B120" s="68">
        <v>7</v>
      </c>
      <c r="C120" s="68">
        <v>18.5</v>
      </c>
      <c r="D120" s="68">
        <v>7</v>
      </c>
    </row>
    <row r="121" spans="1:26" ht="19.5">
      <c r="A121" s="60"/>
    </row>
    <row r="122" spans="1:26" ht="21" thickBot="1">
      <c r="A122" s="60" t="s">
        <v>519</v>
      </c>
      <c r="B122" s="60" t="s">
        <v>520</v>
      </c>
      <c r="S122" s="137" t="s">
        <v>726</v>
      </c>
      <c r="T122" s="137"/>
      <c r="U122" s="137"/>
      <c r="V122" s="137"/>
      <c r="W122" s="137"/>
      <c r="X122" s="137"/>
      <c r="Y122" s="137"/>
      <c r="Z122" s="137"/>
    </row>
    <row r="123" spans="1:26" ht="14" thickTop="1" thickBot="1">
      <c r="A123" s="59" t="s">
        <v>576</v>
      </c>
      <c r="B123" s="59" t="s">
        <v>577</v>
      </c>
      <c r="S123" s="126"/>
      <c r="T123" s="126"/>
      <c r="U123" s="126"/>
      <c r="V123" s="126"/>
      <c r="W123" s="126"/>
      <c r="X123" s="126"/>
      <c r="Y123" s="126"/>
      <c r="Z123" s="126"/>
    </row>
    <row r="124" spans="1:26" ht="34.4" customHeight="1" thickBot="1">
      <c r="A124" s="601" t="s">
        <v>578</v>
      </c>
      <c r="B124" s="603"/>
      <c r="C124" s="601" t="s">
        <v>724</v>
      </c>
      <c r="D124" s="602"/>
      <c r="E124" s="602"/>
      <c r="F124" s="602"/>
      <c r="G124" s="602"/>
      <c r="H124" s="603"/>
      <c r="S124" s="83" t="s">
        <v>727</v>
      </c>
      <c r="T124"/>
      <c r="U124"/>
      <c r="V124"/>
      <c r="W124"/>
      <c r="X124"/>
      <c r="Y124"/>
      <c r="Z124"/>
    </row>
    <row r="125" spans="1:26" ht="20.5" customHeight="1" thickBot="1">
      <c r="A125" s="58" t="s">
        <v>441</v>
      </c>
      <c r="B125" s="58" t="s">
        <v>524</v>
      </c>
      <c r="C125" s="589" t="s">
        <v>579</v>
      </c>
      <c r="D125" s="589" t="s">
        <v>580</v>
      </c>
      <c r="E125" s="589" t="s">
        <v>581</v>
      </c>
      <c r="F125" s="589" t="s">
        <v>582</v>
      </c>
      <c r="G125" s="67" t="s">
        <v>583</v>
      </c>
      <c r="H125" s="589" t="s">
        <v>444</v>
      </c>
      <c r="S125" s="93" t="s">
        <v>728</v>
      </c>
      <c r="T125" s="93"/>
      <c r="U125" s="93" t="s">
        <v>729</v>
      </c>
      <c r="V125" s="93"/>
      <c r="W125" s="93"/>
      <c r="X125" s="93"/>
      <c r="Y125" s="93"/>
      <c r="Z125" s="93"/>
    </row>
    <row r="126" spans="1:26" ht="42.5" thickBot="1">
      <c r="A126" s="57"/>
      <c r="B126" s="57"/>
      <c r="C126" s="590"/>
      <c r="D126" s="590"/>
      <c r="E126" s="590"/>
      <c r="F126" s="590"/>
      <c r="G126" s="95" t="s">
        <v>584</v>
      </c>
      <c r="H126" s="590"/>
      <c r="S126" s="127" t="s">
        <v>441</v>
      </c>
      <c r="T126" s="127" t="s">
        <v>524</v>
      </c>
      <c r="U126" s="127" t="s">
        <v>730</v>
      </c>
      <c r="V126" s="127" t="s">
        <v>731</v>
      </c>
      <c r="W126" s="127" t="s">
        <v>581</v>
      </c>
      <c r="X126" s="127" t="s">
        <v>582</v>
      </c>
      <c r="Y126" s="127" t="s">
        <v>732</v>
      </c>
      <c r="Z126" s="127" t="s">
        <v>444</v>
      </c>
    </row>
    <row r="127" spans="1:26" ht="14.15" customHeight="1" thickBot="1">
      <c r="A127" s="56" t="s">
        <v>585</v>
      </c>
      <c r="B127" s="25">
        <v>1</v>
      </c>
      <c r="C127" s="64">
        <f>U127*1000000</f>
        <v>12700000</v>
      </c>
      <c r="D127" s="64">
        <f t="shared" ref="D127:H127" si="0">V127*1000000</f>
        <v>13000000</v>
      </c>
      <c r="E127" s="64">
        <f t="shared" si="0"/>
        <v>12900000</v>
      </c>
      <c r="F127" s="64">
        <f t="shared" si="0"/>
        <v>12900000</v>
      </c>
      <c r="G127" s="64">
        <f t="shared" si="0"/>
        <v>16700000</v>
      </c>
      <c r="H127" s="64">
        <f t="shared" si="0"/>
        <v>14100000</v>
      </c>
      <c r="I127" s="25">
        <f>IF('SP5-6'!E7="",0,1)</f>
        <v>0</v>
      </c>
      <c r="J127" s="25" t="e">
        <f>VLOOKUP('SP5-6'!E7,K127:L139,2,FALSE)</f>
        <v>#N/A</v>
      </c>
      <c r="K127" s="56" t="s">
        <v>585</v>
      </c>
      <c r="L127" s="25">
        <v>1</v>
      </c>
      <c r="M127" s="25" t="e">
        <f>VLOOKUP('SP5-6'!N7,N127:O139,2,FALSE)</f>
        <v>#N/A</v>
      </c>
      <c r="N127" s="65" t="s">
        <v>579</v>
      </c>
      <c r="O127" s="25">
        <v>1</v>
      </c>
      <c r="S127" s="84" t="s">
        <v>585</v>
      </c>
      <c r="T127" s="84" t="s">
        <v>733</v>
      </c>
      <c r="U127" s="128">
        <v>12.7</v>
      </c>
      <c r="V127" s="128">
        <v>13</v>
      </c>
      <c r="W127" s="128">
        <v>12.9</v>
      </c>
      <c r="X127" s="128">
        <v>12.9</v>
      </c>
      <c r="Y127" s="128">
        <v>16.7</v>
      </c>
      <c r="Z127" s="128">
        <v>14.1</v>
      </c>
    </row>
    <row r="128" spans="1:26" ht="14.5" thickBot="1">
      <c r="A128" s="56" t="s">
        <v>586</v>
      </c>
      <c r="B128" s="25">
        <v>2</v>
      </c>
      <c r="C128" s="64">
        <f t="shared" ref="C128:C139" si="1">U128*1000000</f>
        <v>12700000</v>
      </c>
      <c r="D128" s="64">
        <f t="shared" ref="D128:D139" si="2">V128*1000000</f>
        <v>13000000</v>
      </c>
      <c r="E128" s="64">
        <f t="shared" ref="E128:E139" si="3">W128*1000000</f>
        <v>12900000</v>
      </c>
      <c r="F128" s="64">
        <f t="shared" ref="F128:F139" si="4">X128*1000000</f>
        <v>12900000</v>
      </c>
      <c r="G128" s="64">
        <f t="shared" ref="G128:G139" si="5">Y128*1000000</f>
        <v>14900000</v>
      </c>
      <c r="H128" s="64">
        <f t="shared" ref="H128:H139" si="6">Z128*1000000</f>
        <v>13600000</v>
      </c>
      <c r="I128" s="25">
        <f>IF('SP5-6'!N7="",0,1)</f>
        <v>0</v>
      </c>
      <c r="J128" s="63">
        <f ca="1">IF(I129=0,0,OFFSET(B126,$J$127,$M$127))</f>
        <v>0</v>
      </c>
      <c r="K128" s="56" t="s">
        <v>586</v>
      </c>
      <c r="L128" s="25">
        <v>2</v>
      </c>
      <c r="N128" s="65" t="s">
        <v>580</v>
      </c>
      <c r="O128" s="25">
        <v>2</v>
      </c>
      <c r="S128" s="84" t="s">
        <v>586</v>
      </c>
      <c r="T128" s="84" t="s">
        <v>488</v>
      </c>
      <c r="U128" s="128">
        <v>12.7</v>
      </c>
      <c r="V128" s="128">
        <v>13</v>
      </c>
      <c r="W128" s="128">
        <v>12.9</v>
      </c>
      <c r="X128" s="128">
        <v>12.9</v>
      </c>
      <c r="Y128" s="128">
        <v>14.9</v>
      </c>
      <c r="Z128" s="128">
        <v>13.6</v>
      </c>
    </row>
    <row r="129" spans="1:26" ht="42.5" thickBot="1">
      <c r="A129" s="56" t="s">
        <v>442</v>
      </c>
      <c r="B129" s="25">
        <v>3</v>
      </c>
      <c r="C129" s="64">
        <f t="shared" si="1"/>
        <v>12700000</v>
      </c>
      <c r="D129" s="64">
        <f t="shared" si="2"/>
        <v>13000000</v>
      </c>
      <c r="E129" s="64">
        <f t="shared" si="3"/>
        <v>12900000</v>
      </c>
      <c r="F129" s="64">
        <f t="shared" si="4"/>
        <v>12900000</v>
      </c>
      <c r="G129" s="64">
        <f t="shared" si="5"/>
        <v>15900000</v>
      </c>
      <c r="H129" s="64">
        <f t="shared" si="6"/>
        <v>15500000</v>
      </c>
      <c r="I129" s="25">
        <f>IF(I127+I128=0,0,1)</f>
        <v>0</v>
      </c>
      <c r="K129" s="56" t="s">
        <v>442</v>
      </c>
      <c r="L129" s="25">
        <v>3</v>
      </c>
      <c r="N129" s="65" t="s">
        <v>581</v>
      </c>
      <c r="O129" s="25">
        <v>3</v>
      </c>
      <c r="S129" s="84" t="s">
        <v>442</v>
      </c>
      <c r="T129" s="84" t="s">
        <v>734</v>
      </c>
      <c r="U129" s="128">
        <v>12.7</v>
      </c>
      <c r="V129" s="128">
        <v>13</v>
      </c>
      <c r="W129" s="128">
        <v>12.9</v>
      </c>
      <c r="X129" s="128">
        <v>12.9</v>
      </c>
      <c r="Y129" s="128">
        <v>15.9</v>
      </c>
      <c r="Z129" s="128">
        <v>15.5</v>
      </c>
    </row>
    <row r="130" spans="1:26" ht="42.5" thickBot="1">
      <c r="A130" s="56" t="s">
        <v>587</v>
      </c>
      <c r="B130" s="25">
        <v>4</v>
      </c>
      <c r="C130" s="64">
        <f t="shared" si="1"/>
        <v>12700000</v>
      </c>
      <c r="D130" s="64">
        <f t="shared" si="2"/>
        <v>13000000</v>
      </c>
      <c r="E130" s="64">
        <f t="shared" si="3"/>
        <v>12900000</v>
      </c>
      <c r="F130" s="64">
        <f t="shared" si="4"/>
        <v>12900000</v>
      </c>
      <c r="G130" s="64">
        <f t="shared" si="5"/>
        <v>14900000</v>
      </c>
      <c r="H130" s="64">
        <f t="shared" si="6"/>
        <v>14200000</v>
      </c>
      <c r="K130" s="56" t="s">
        <v>587</v>
      </c>
      <c r="L130" s="25">
        <v>4</v>
      </c>
      <c r="N130" s="65" t="s">
        <v>582</v>
      </c>
      <c r="O130" s="25">
        <v>4</v>
      </c>
      <c r="S130" s="84" t="s">
        <v>587</v>
      </c>
      <c r="T130" s="84" t="s">
        <v>534</v>
      </c>
      <c r="U130" s="128">
        <v>12.7</v>
      </c>
      <c r="V130" s="128">
        <v>13</v>
      </c>
      <c r="W130" s="128">
        <v>12.9</v>
      </c>
      <c r="X130" s="128">
        <v>12.9</v>
      </c>
      <c r="Y130" s="128">
        <v>14.9</v>
      </c>
      <c r="Z130" s="128">
        <v>14.2</v>
      </c>
    </row>
    <row r="131" spans="1:26" ht="28.5" thickBot="1">
      <c r="A131" s="56" t="s">
        <v>588</v>
      </c>
      <c r="B131" s="25">
        <v>5</v>
      </c>
      <c r="C131" s="64">
        <f t="shared" si="1"/>
        <v>12700000</v>
      </c>
      <c r="D131" s="64">
        <f t="shared" si="2"/>
        <v>13000000</v>
      </c>
      <c r="E131" s="64">
        <f t="shared" si="3"/>
        <v>12900000</v>
      </c>
      <c r="F131" s="64">
        <f t="shared" si="4"/>
        <v>12900000</v>
      </c>
      <c r="G131" s="64">
        <f t="shared" si="5"/>
        <v>12700000</v>
      </c>
      <c r="H131" s="64">
        <f t="shared" si="6"/>
        <v>12700000</v>
      </c>
      <c r="K131" s="56" t="s">
        <v>588</v>
      </c>
      <c r="L131" s="25">
        <v>5</v>
      </c>
      <c r="N131" s="66" t="s">
        <v>589</v>
      </c>
      <c r="O131" s="25">
        <v>5</v>
      </c>
      <c r="S131" s="84" t="s">
        <v>588</v>
      </c>
      <c r="T131" s="84" t="s">
        <v>536</v>
      </c>
      <c r="U131" s="128">
        <v>12.7</v>
      </c>
      <c r="V131" s="128">
        <v>13</v>
      </c>
      <c r="W131" s="128">
        <v>12.9</v>
      </c>
      <c r="X131" s="128">
        <v>12.9</v>
      </c>
      <c r="Y131" s="128">
        <v>12.7</v>
      </c>
      <c r="Z131" s="128">
        <v>12.7</v>
      </c>
    </row>
    <row r="132" spans="1:26" ht="42.5" thickBot="1">
      <c r="A132" s="56" t="s">
        <v>590</v>
      </c>
      <c r="B132" s="25">
        <v>6</v>
      </c>
      <c r="C132" s="64">
        <f t="shared" si="1"/>
        <v>12700000</v>
      </c>
      <c r="D132" s="64">
        <f t="shared" si="2"/>
        <v>13000000</v>
      </c>
      <c r="E132" s="64">
        <f t="shared" si="3"/>
        <v>12900000</v>
      </c>
      <c r="F132" s="64">
        <f t="shared" si="4"/>
        <v>12900000</v>
      </c>
      <c r="G132" s="64">
        <f t="shared" si="5"/>
        <v>14900000</v>
      </c>
      <c r="H132" s="64">
        <f t="shared" si="6"/>
        <v>12700000</v>
      </c>
      <c r="K132" s="56" t="s">
        <v>590</v>
      </c>
      <c r="L132" s="25">
        <v>6</v>
      </c>
      <c r="N132" s="65" t="s">
        <v>444</v>
      </c>
      <c r="O132" s="25">
        <v>6</v>
      </c>
      <c r="S132" s="84" t="s">
        <v>590</v>
      </c>
      <c r="T132" s="84" t="s">
        <v>735</v>
      </c>
      <c r="U132" s="128">
        <v>12.7</v>
      </c>
      <c r="V132" s="128">
        <v>13</v>
      </c>
      <c r="W132" s="128">
        <v>12.9</v>
      </c>
      <c r="X132" s="128">
        <v>12.9</v>
      </c>
      <c r="Y132" s="128">
        <v>14.9</v>
      </c>
      <c r="Z132" s="128">
        <v>12.7</v>
      </c>
    </row>
    <row r="133" spans="1:26" ht="28.5" thickBot="1">
      <c r="A133" s="56" t="s">
        <v>455</v>
      </c>
      <c r="B133" s="25">
        <v>7</v>
      </c>
      <c r="C133" s="64">
        <f t="shared" si="1"/>
        <v>12700000</v>
      </c>
      <c r="D133" s="64">
        <f t="shared" si="2"/>
        <v>13000000</v>
      </c>
      <c r="E133" s="64">
        <f t="shared" si="3"/>
        <v>12900000</v>
      </c>
      <c r="F133" s="64">
        <f t="shared" si="4"/>
        <v>12700000</v>
      </c>
      <c r="G133" s="64">
        <f t="shared" si="5"/>
        <v>12700000</v>
      </c>
      <c r="H133" s="64">
        <f t="shared" si="6"/>
        <v>12700000</v>
      </c>
      <c r="K133" s="56" t="s">
        <v>455</v>
      </c>
      <c r="L133" s="25">
        <v>7</v>
      </c>
      <c r="S133" s="84" t="s">
        <v>455</v>
      </c>
      <c r="T133" s="84" t="s">
        <v>736</v>
      </c>
      <c r="U133" s="128">
        <v>12.7</v>
      </c>
      <c r="V133" s="128">
        <v>13</v>
      </c>
      <c r="W133" s="128">
        <v>12.9</v>
      </c>
      <c r="X133" s="128">
        <v>12.7</v>
      </c>
      <c r="Y133" s="128">
        <v>12.7</v>
      </c>
      <c r="Z133" s="128">
        <v>12.7</v>
      </c>
    </row>
    <row r="134" spans="1:26" ht="28.5" thickBot="1">
      <c r="A134" s="56" t="s">
        <v>591</v>
      </c>
      <c r="B134" s="25">
        <v>8</v>
      </c>
      <c r="C134" s="64">
        <f t="shared" si="1"/>
        <v>12700000</v>
      </c>
      <c r="D134" s="64">
        <f t="shared" si="2"/>
        <v>13000000</v>
      </c>
      <c r="E134" s="64">
        <f t="shared" si="3"/>
        <v>12900000</v>
      </c>
      <c r="F134" s="64">
        <f t="shared" si="4"/>
        <v>12900000</v>
      </c>
      <c r="G134" s="64">
        <f t="shared" si="5"/>
        <v>14900000</v>
      </c>
      <c r="H134" s="64">
        <f t="shared" si="6"/>
        <v>14200000</v>
      </c>
      <c r="K134" s="56" t="s">
        <v>591</v>
      </c>
      <c r="L134" s="25">
        <v>8</v>
      </c>
      <c r="S134" s="84" t="s">
        <v>591</v>
      </c>
      <c r="T134" s="84" t="s">
        <v>737</v>
      </c>
      <c r="U134" s="128">
        <v>12.7</v>
      </c>
      <c r="V134" s="128">
        <v>13</v>
      </c>
      <c r="W134" s="128">
        <v>12.9</v>
      </c>
      <c r="X134" s="128">
        <v>12.9</v>
      </c>
      <c r="Y134" s="128">
        <v>14.9</v>
      </c>
      <c r="Z134" s="128">
        <v>14.2</v>
      </c>
    </row>
    <row r="135" spans="1:26" ht="28.5" thickBot="1">
      <c r="A135" s="56" t="s">
        <v>592</v>
      </c>
      <c r="B135" s="25">
        <v>9</v>
      </c>
      <c r="C135" s="64">
        <f t="shared" si="1"/>
        <v>12700000</v>
      </c>
      <c r="D135" s="64">
        <f t="shared" si="2"/>
        <v>13000000</v>
      </c>
      <c r="E135" s="64">
        <f t="shared" si="3"/>
        <v>12900000</v>
      </c>
      <c r="F135" s="64">
        <f t="shared" si="4"/>
        <v>12900000</v>
      </c>
      <c r="G135" s="64">
        <f t="shared" si="5"/>
        <v>14900000</v>
      </c>
      <c r="H135" s="64">
        <f t="shared" si="6"/>
        <v>14200000</v>
      </c>
      <c r="K135" s="56" t="s">
        <v>592</v>
      </c>
      <c r="L135" s="25">
        <v>9</v>
      </c>
      <c r="S135" s="84" t="s">
        <v>592</v>
      </c>
      <c r="T135" s="84" t="s">
        <v>738</v>
      </c>
      <c r="U135" s="128">
        <v>12.7</v>
      </c>
      <c r="V135" s="128">
        <v>13</v>
      </c>
      <c r="W135" s="128">
        <v>12.9</v>
      </c>
      <c r="X135" s="128">
        <v>12.9</v>
      </c>
      <c r="Y135" s="128">
        <v>14.9</v>
      </c>
      <c r="Z135" s="128">
        <v>14.2</v>
      </c>
    </row>
    <row r="136" spans="1:26" ht="42.5" thickBot="1">
      <c r="A136" s="56" t="s">
        <v>593</v>
      </c>
      <c r="B136" s="25">
        <v>10</v>
      </c>
      <c r="C136" s="64">
        <f t="shared" si="1"/>
        <v>12700000</v>
      </c>
      <c r="D136" s="64">
        <f t="shared" si="2"/>
        <v>13000000</v>
      </c>
      <c r="E136" s="64">
        <f t="shared" si="3"/>
        <v>12900000</v>
      </c>
      <c r="F136" s="64">
        <f t="shared" si="4"/>
        <v>12900000</v>
      </c>
      <c r="G136" s="64">
        <f t="shared" si="5"/>
        <v>14900000</v>
      </c>
      <c r="H136" s="64">
        <f t="shared" si="6"/>
        <v>14200000</v>
      </c>
      <c r="K136" s="56" t="s">
        <v>593</v>
      </c>
      <c r="L136" s="25">
        <v>10</v>
      </c>
      <c r="S136" s="84" t="s">
        <v>593</v>
      </c>
      <c r="T136" s="84" t="s">
        <v>739</v>
      </c>
      <c r="U136" s="128">
        <v>12.7</v>
      </c>
      <c r="V136" s="128">
        <v>13</v>
      </c>
      <c r="W136" s="128">
        <v>12.9</v>
      </c>
      <c r="X136" s="128">
        <v>12.9</v>
      </c>
      <c r="Y136" s="128">
        <v>14.9</v>
      </c>
      <c r="Z136" s="128">
        <v>14.2</v>
      </c>
    </row>
    <row r="137" spans="1:26" ht="23.5" customHeight="1" thickBot="1">
      <c r="A137" s="56" t="s">
        <v>594</v>
      </c>
      <c r="B137" s="25">
        <v>11</v>
      </c>
      <c r="C137" s="64">
        <f t="shared" si="1"/>
        <v>12700000</v>
      </c>
      <c r="D137" s="64">
        <f t="shared" si="2"/>
        <v>13000000</v>
      </c>
      <c r="E137" s="64">
        <f t="shared" si="3"/>
        <v>12900000</v>
      </c>
      <c r="F137" s="64">
        <f t="shared" si="4"/>
        <v>12900000</v>
      </c>
      <c r="G137" s="64">
        <f t="shared" si="5"/>
        <v>15300000</v>
      </c>
      <c r="H137" s="64">
        <f t="shared" si="6"/>
        <v>14200000</v>
      </c>
      <c r="K137" s="56" t="s">
        <v>594</v>
      </c>
      <c r="L137" s="25">
        <v>11</v>
      </c>
      <c r="S137" s="84" t="s">
        <v>594</v>
      </c>
      <c r="T137" s="84" t="s">
        <v>569</v>
      </c>
      <c r="U137" s="128">
        <v>12.7</v>
      </c>
      <c r="V137" s="128">
        <v>13</v>
      </c>
      <c r="W137" s="128">
        <v>12.9</v>
      </c>
      <c r="X137" s="128">
        <v>12.9</v>
      </c>
      <c r="Y137" s="128">
        <v>15.3</v>
      </c>
      <c r="Z137" s="128">
        <v>14.2</v>
      </c>
    </row>
    <row r="138" spans="1:26" ht="28.5" thickBot="1">
      <c r="A138" s="56" t="s">
        <v>595</v>
      </c>
      <c r="B138" s="25">
        <v>12</v>
      </c>
      <c r="C138" s="64">
        <f t="shared" si="1"/>
        <v>12700000</v>
      </c>
      <c r="D138" s="64">
        <f t="shared" si="2"/>
        <v>12900000</v>
      </c>
      <c r="E138" s="64">
        <f t="shared" si="3"/>
        <v>12900000</v>
      </c>
      <c r="F138" s="64">
        <f t="shared" si="4"/>
        <v>12900000</v>
      </c>
      <c r="G138" s="64">
        <f t="shared" si="5"/>
        <v>14900000</v>
      </c>
      <c r="H138" s="64">
        <f t="shared" si="6"/>
        <v>13900000</v>
      </c>
      <c r="K138" s="56" t="s">
        <v>595</v>
      </c>
      <c r="L138" s="25">
        <v>12</v>
      </c>
      <c r="S138" s="84" t="s">
        <v>595</v>
      </c>
      <c r="T138" s="84" t="s">
        <v>740</v>
      </c>
      <c r="U138" s="128">
        <v>12.7</v>
      </c>
      <c r="V138" s="128">
        <v>12.9</v>
      </c>
      <c r="W138" s="128">
        <v>12.9</v>
      </c>
      <c r="X138" s="128">
        <v>12.9</v>
      </c>
      <c r="Y138" s="128">
        <v>14.9</v>
      </c>
      <c r="Z138" s="128">
        <v>13.9</v>
      </c>
    </row>
    <row r="139" spans="1:26" ht="42.5" thickBot="1">
      <c r="A139" s="56" t="s">
        <v>477</v>
      </c>
      <c r="B139" s="25">
        <v>13</v>
      </c>
      <c r="C139" s="64">
        <f t="shared" si="1"/>
        <v>12700000</v>
      </c>
      <c r="D139" s="64">
        <f t="shared" si="2"/>
        <v>13000000</v>
      </c>
      <c r="E139" s="64">
        <f t="shared" si="3"/>
        <v>12900000</v>
      </c>
      <c r="F139" s="64">
        <f t="shared" si="4"/>
        <v>12900000</v>
      </c>
      <c r="G139" s="64">
        <f t="shared" si="5"/>
        <v>14900000</v>
      </c>
      <c r="H139" s="64">
        <f t="shared" si="6"/>
        <v>14200000</v>
      </c>
      <c r="K139" s="56" t="s">
        <v>477</v>
      </c>
      <c r="L139" s="25">
        <v>13</v>
      </c>
      <c r="S139" s="84" t="s">
        <v>477</v>
      </c>
      <c r="T139" s="84"/>
      <c r="U139" s="128">
        <v>12.7</v>
      </c>
      <c r="V139" s="128">
        <v>13</v>
      </c>
      <c r="W139" s="128">
        <v>12.9</v>
      </c>
      <c r="X139" s="128">
        <v>12.9</v>
      </c>
      <c r="Y139" s="128">
        <v>14.9</v>
      </c>
      <c r="Z139" s="128">
        <v>14.2</v>
      </c>
    </row>
    <row r="140" spans="1:26" ht="14">
      <c r="A140" s="62"/>
      <c r="B140" s="25">
        <v>14</v>
      </c>
      <c r="S140" s="129"/>
      <c r="T140" s="129"/>
      <c r="U140" s="129"/>
      <c r="V140" s="129"/>
      <c r="W140" s="129"/>
      <c r="X140" s="129"/>
      <c r="Y140" s="129"/>
      <c r="Z140" s="129"/>
    </row>
    <row r="141" spans="1:26" ht="16" thickBot="1">
      <c r="A141" s="59" t="s">
        <v>596</v>
      </c>
      <c r="B141" s="59" t="s">
        <v>597</v>
      </c>
      <c r="S141" s="83" t="s">
        <v>741</v>
      </c>
      <c r="T141"/>
      <c r="U141"/>
      <c r="V141"/>
      <c r="W141"/>
      <c r="X141"/>
      <c r="Y141"/>
      <c r="Z141"/>
    </row>
    <row r="142" spans="1:26" ht="34.4" customHeight="1" thickBot="1">
      <c r="A142" s="601" t="s">
        <v>598</v>
      </c>
      <c r="B142" s="603"/>
      <c r="C142" s="601" t="s">
        <v>724</v>
      </c>
      <c r="D142" s="602"/>
      <c r="E142" s="602"/>
      <c r="F142" s="602"/>
      <c r="G142" s="602"/>
      <c r="H142" s="603"/>
      <c r="S142" s="131" t="s">
        <v>742</v>
      </c>
      <c r="T142" s="131"/>
      <c r="U142" s="131" t="s">
        <v>743</v>
      </c>
      <c r="V142" s="131"/>
      <c r="W142" s="131"/>
      <c r="X142" s="131"/>
      <c r="Y142" s="131"/>
      <c r="Z142" s="131"/>
    </row>
    <row r="143" spans="1:26" ht="42.5" thickBot="1">
      <c r="A143" s="96" t="s">
        <v>441</v>
      </c>
      <c r="B143" s="95" t="s">
        <v>524</v>
      </c>
      <c r="C143" s="95" t="s">
        <v>579</v>
      </c>
      <c r="D143" s="95" t="s">
        <v>580</v>
      </c>
      <c r="E143" s="95" t="s">
        <v>581</v>
      </c>
      <c r="F143" s="95" t="s">
        <v>582</v>
      </c>
      <c r="G143" s="95" t="s">
        <v>589</v>
      </c>
      <c r="H143" s="95" t="s">
        <v>444</v>
      </c>
      <c r="S143" s="127" t="s">
        <v>441</v>
      </c>
      <c r="T143" s="127" t="s">
        <v>524</v>
      </c>
      <c r="U143" s="127" t="s">
        <v>730</v>
      </c>
      <c r="V143" s="127" t="s">
        <v>731</v>
      </c>
      <c r="W143" s="127" t="s">
        <v>581</v>
      </c>
      <c r="X143" s="127" t="s">
        <v>582</v>
      </c>
      <c r="Y143" s="127" t="s">
        <v>732</v>
      </c>
      <c r="Z143" s="127" t="s">
        <v>444</v>
      </c>
    </row>
    <row r="144" spans="1:26" ht="14.5" thickBot="1">
      <c r="A144" s="56" t="s">
        <v>585</v>
      </c>
      <c r="B144" s="25">
        <v>1</v>
      </c>
      <c r="C144" s="64">
        <f>U144*1000</f>
        <v>684000</v>
      </c>
      <c r="D144" s="64">
        <f t="shared" ref="D144:H144" si="7">V144*1000</f>
        <v>684000</v>
      </c>
      <c r="E144" s="64">
        <f t="shared" si="7"/>
        <v>707000</v>
      </c>
      <c r="F144" s="64">
        <f t="shared" si="7"/>
        <v>731000</v>
      </c>
      <c r="G144" s="64">
        <f t="shared" si="7"/>
        <v>1033000</v>
      </c>
      <c r="H144" s="64">
        <f t="shared" si="7"/>
        <v>930000</v>
      </c>
      <c r="S144" s="84" t="s">
        <v>585</v>
      </c>
      <c r="T144" s="84" t="s">
        <v>733</v>
      </c>
      <c r="U144" s="130">
        <v>684</v>
      </c>
      <c r="V144" s="130">
        <v>684</v>
      </c>
      <c r="W144" s="130">
        <v>707</v>
      </c>
      <c r="X144" s="130">
        <v>731</v>
      </c>
      <c r="Y144" s="130">
        <v>1033</v>
      </c>
      <c r="Z144" s="130">
        <v>930</v>
      </c>
    </row>
    <row r="145" spans="1:26" ht="14.5" thickBot="1">
      <c r="A145" s="56" t="s">
        <v>586</v>
      </c>
      <c r="B145" s="25">
        <v>2</v>
      </c>
      <c r="C145" s="64">
        <f t="shared" ref="C145:C155" si="8">U145*1000</f>
        <v>684000</v>
      </c>
      <c r="D145" s="64">
        <f t="shared" ref="D145:D156" si="9">V145*1000</f>
        <v>731000</v>
      </c>
      <c r="E145" s="64">
        <f t="shared" ref="E145:E156" si="10">W145*1000</f>
        <v>755000</v>
      </c>
      <c r="F145" s="64">
        <f t="shared" ref="F145:F156" si="11">X145*1000</f>
        <v>739000</v>
      </c>
      <c r="G145" s="64">
        <f t="shared" ref="G145:G156" si="12">Y145*1000</f>
        <v>707000</v>
      </c>
      <c r="H145" s="64">
        <f t="shared" ref="H145:H155" si="13">Z145*1000</f>
        <v>707000</v>
      </c>
      <c r="J145" s="63">
        <f ca="1">IF(I129=0,0,OFFSET(B143,$J$127,$M$127))</f>
        <v>0</v>
      </c>
      <c r="S145" s="84" t="s">
        <v>586</v>
      </c>
      <c r="T145" s="84" t="s">
        <v>488</v>
      </c>
      <c r="U145" s="130">
        <v>684</v>
      </c>
      <c r="V145" s="130">
        <v>731</v>
      </c>
      <c r="W145" s="130">
        <v>755</v>
      </c>
      <c r="X145" s="130">
        <v>739</v>
      </c>
      <c r="Y145" s="130">
        <v>707</v>
      </c>
      <c r="Z145" s="130">
        <v>707</v>
      </c>
    </row>
    <row r="146" spans="1:26" ht="42.5" thickBot="1">
      <c r="A146" s="56" t="s">
        <v>442</v>
      </c>
      <c r="B146" s="25">
        <v>3</v>
      </c>
      <c r="C146" s="64">
        <f t="shared" si="8"/>
        <v>684000</v>
      </c>
      <c r="D146" s="64">
        <f t="shared" si="9"/>
        <v>707000</v>
      </c>
      <c r="E146" s="64">
        <f t="shared" si="10"/>
        <v>755000</v>
      </c>
      <c r="F146" s="64">
        <f t="shared" si="11"/>
        <v>803000</v>
      </c>
      <c r="G146" s="64">
        <f t="shared" si="12"/>
        <v>835000</v>
      </c>
      <c r="H146" s="64">
        <f t="shared" si="13"/>
        <v>803000</v>
      </c>
      <c r="S146" s="84" t="s">
        <v>442</v>
      </c>
      <c r="T146" s="84" t="s">
        <v>734</v>
      </c>
      <c r="U146" s="130">
        <v>684</v>
      </c>
      <c r="V146" s="130">
        <v>707</v>
      </c>
      <c r="W146" s="130">
        <v>755</v>
      </c>
      <c r="X146" s="130">
        <v>803</v>
      </c>
      <c r="Y146" s="130">
        <v>835</v>
      </c>
      <c r="Z146" s="130">
        <v>803</v>
      </c>
    </row>
    <row r="147" spans="1:26" ht="42.5" thickBot="1">
      <c r="A147" s="56" t="s">
        <v>587</v>
      </c>
      <c r="B147" s="25">
        <v>4</v>
      </c>
      <c r="C147" s="64">
        <f t="shared" si="8"/>
        <v>684000</v>
      </c>
      <c r="D147" s="64">
        <f t="shared" si="9"/>
        <v>684000</v>
      </c>
      <c r="E147" s="64">
        <f t="shared" si="10"/>
        <v>755000</v>
      </c>
      <c r="F147" s="64">
        <f t="shared" si="11"/>
        <v>771000</v>
      </c>
      <c r="G147" s="64">
        <f t="shared" si="12"/>
        <v>827000</v>
      </c>
      <c r="H147" s="64">
        <f t="shared" si="13"/>
        <v>739000</v>
      </c>
      <c r="S147" s="84" t="s">
        <v>587</v>
      </c>
      <c r="T147" s="84" t="s">
        <v>534</v>
      </c>
      <c r="U147" s="130">
        <v>684</v>
      </c>
      <c r="V147" s="130">
        <v>684</v>
      </c>
      <c r="W147" s="130">
        <v>755</v>
      </c>
      <c r="X147" s="130">
        <v>771</v>
      </c>
      <c r="Y147" s="130">
        <v>827</v>
      </c>
      <c r="Z147" s="130">
        <v>739</v>
      </c>
    </row>
    <row r="148" spans="1:26" ht="28.5" thickBot="1">
      <c r="A148" s="56" t="s">
        <v>588</v>
      </c>
      <c r="B148" s="25">
        <v>5</v>
      </c>
      <c r="C148" s="64">
        <f t="shared" si="8"/>
        <v>692000</v>
      </c>
      <c r="D148" s="64">
        <f t="shared" si="9"/>
        <v>684000</v>
      </c>
      <c r="E148" s="64">
        <f t="shared" si="10"/>
        <v>755000</v>
      </c>
      <c r="F148" s="64">
        <f t="shared" si="11"/>
        <v>684000</v>
      </c>
      <c r="G148" s="64">
        <f t="shared" si="12"/>
        <v>787000</v>
      </c>
      <c r="H148" s="64">
        <f t="shared" si="13"/>
        <v>755000</v>
      </c>
      <c r="S148" s="84" t="s">
        <v>588</v>
      </c>
      <c r="T148" s="84" t="s">
        <v>536</v>
      </c>
      <c r="U148" s="130">
        <v>692</v>
      </c>
      <c r="V148" s="130">
        <v>684</v>
      </c>
      <c r="W148" s="130">
        <v>755</v>
      </c>
      <c r="X148" s="130">
        <v>684</v>
      </c>
      <c r="Y148" s="130">
        <v>787</v>
      </c>
      <c r="Z148" s="130">
        <v>755</v>
      </c>
    </row>
    <row r="149" spans="1:26" ht="42.5" thickBot="1">
      <c r="A149" s="56" t="s">
        <v>590</v>
      </c>
      <c r="B149" s="25">
        <v>6</v>
      </c>
      <c r="C149" s="64">
        <f t="shared" si="8"/>
        <v>684000</v>
      </c>
      <c r="D149" s="64">
        <f t="shared" si="9"/>
        <v>684000</v>
      </c>
      <c r="E149" s="64">
        <f t="shared" si="10"/>
        <v>755000</v>
      </c>
      <c r="F149" s="64">
        <f t="shared" si="11"/>
        <v>771000</v>
      </c>
      <c r="G149" s="64">
        <f t="shared" si="12"/>
        <v>819000</v>
      </c>
      <c r="H149" s="64">
        <f t="shared" si="13"/>
        <v>700000</v>
      </c>
      <c r="S149" s="84" t="s">
        <v>590</v>
      </c>
      <c r="T149" s="84" t="s">
        <v>735</v>
      </c>
      <c r="U149" s="130">
        <v>684</v>
      </c>
      <c r="V149" s="130">
        <v>684</v>
      </c>
      <c r="W149" s="130">
        <v>755</v>
      </c>
      <c r="X149" s="130">
        <v>771</v>
      </c>
      <c r="Y149" s="130">
        <v>819</v>
      </c>
      <c r="Z149" s="130">
        <v>700</v>
      </c>
    </row>
    <row r="150" spans="1:26" ht="28.5" thickBot="1">
      <c r="A150" s="56" t="s">
        <v>455</v>
      </c>
      <c r="B150" s="25">
        <v>7</v>
      </c>
      <c r="C150" s="64">
        <f t="shared" si="8"/>
        <v>755000</v>
      </c>
      <c r="D150" s="64">
        <f t="shared" si="9"/>
        <v>787000</v>
      </c>
      <c r="E150" s="64">
        <f t="shared" si="10"/>
        <v>684000</v>
      </c>
      <c r="F150" s="64">
        <f t="shared" si="11"/>
        <v>739000</v>
      </c>
      <c r="G150" s="64">
        <f t="shared" si="12"/>
        <v>692000</v>
      </c>
      <c r="H150" s="64">
        <f t="shared" si="13"/>
        <v>700000</v>
      </c>
      <c r="S150" s="84" t="s">
        <v>455</v>
      </c>
      <c r="T150" s="84" t="s">
        <v>736</v>
      </c>
      <c r="U150" s="130">
        <v>755</v>
      </c>
      <c r="V150" s="130">
        <v>787</v>
      </c>
      <c r="W150" s="130">
        <v>684</v>
      </c>
      <c r="X150" s="130">
        <v>739</v>
      </c>
      <c r="Y150" s="130">
        <v>692</v>
      </c>
      <c r="Z150" s="130">
        <v>700</v>
      </c>
    </row>
    <row r="151" spans="1:26" ht="28.5" thickBot="1">
      <c r="A151" s="56" t="s">
        <v>591</v>
      </c>
      <c r="B151" s="25">
        <v>8</v>
      </c>
      <c r="C151" s="64">
        <f t="shared" si="8"/>
        <v>692000</v>
      </c>
      <c r="D151" s="64">
        <f t="shared" si="9"/>
        <v>684000</v>
      </c>
      <c r="E151" s="64">
        <f t="shared" si="10"/>
        <v>755000</v>
      </c>
      <c r="F151" s="64">
        <f t="shared" si="11"/>
        <v>707000</v>
      </c>
      <c r="G151" s="64">
        <f t="shared" si="12"/>
        <v>731000</v>
      </c>
      <c r="H151" s="64">
        <f t="shared" si="13"/>
        <v>715000</v>
      </c>
      <c r="S151" s="84" t="s">
        <v>591</v>
      </c>
      <c r="T151" s="84" t="s">
        <v>737</v>
      </c>
      <c r="U151" s="130">
        <v>692</v>
      </c>
      <c r="V151" s="130">
        <v>684</v>
      </c>
      <c r="W151" s="130">
        <v>755</v>
      </c>
      <c r="X151" s="130">
        <v>707</v>
      </c>
      <c r="Y151" s="130">
        <v>731</v>
      </c>
      <c r="Z151" s="130">
        <v>715</v>
      </c>
    </row>
    <row r="152" spans="1:26" ht="28.5" thickBot="1">
      <c r="A152" s="56" t="s">
        <v>592</v>
      </c>
      <c r="B152" s="25">
        <v>9</v>
      </c>
      <c r="C152" s="64">
        <f t="shared" si="8"/>
        <v>692000</v>
      </c>
      <c r="D152" s="64">
        <f t="shared" si="9"/>
        <v>684000</v>
      </c>
      <c r="E152" s="64">
        <f t="shared" si="10"/>
        <v>755000</v>
      </c>
      <c r="F152" s="64">
        <f t="shared" si="11"/>
        <v>803000</v>
      </c>
      <c r="G152" s="64">
        <f t="shared" si="12"/>
        <v>731000</v>
      </c>
      <c r="H152" s="64">
        <f t="shared" si="13"/>
        <v>731000</v>
      </c>
      <c r="S152" s="84" t="s">
        <v>592</v>
      </c>
      <c r="T152" s="84" t="s">
        <v>738</v>
      </c>
      <c r="U152" s="130">
        <v>692</v>
      </c>
      <c r="V152" s="130">
        <v>684</v>
      </c>
      <c r="W152" s="130">
        <v>755</v>
      </c>
      <c r="X152" s="130">
        <v>803</v>
      </c>
      <c r="Y152" s="130">
        <v>731</v>
      </c>
      <c r="Z152" s="130">
        <v>731</v>
      </c>
    </row>
    <row r="153" spans="1:26" ht="42.5" thickBot="1">
      <c r="A153" s="56" t="s">
        <v>593</v>
      </c>
      <c r="B153" s="25">
        <v>10</v>
      </c>
      <c r="C153" s="64">
        <f t="shared" si="8"/>
        <v>684000</v>
      </c>
      <c r="D153" s="64">
        <f t="shared" si="9"/>
        <v>707000</v>
      </c>
      <c r="E153" s="64">
        <f t="shared" si="10"/>
        <v>755000</v>
      </c>
      <c r="F153" s="64">
        <f t="shared" si="11"/>
        <v>771000</v>
      </c>
      <c r="G153" s="64">
        <f t="shared" si="12"/>
        <v>835000</v>
      </c>
      <c r="H153" s="64">
        <f t="shared" si="13"/>
        <v>739000</v>
      </c>
      <c r="S153" s="84" t="s">
        <v>593</v>
      </c>
      <c r="T153" s="84" t="s">
        <v>739</v>
      </c>
      <c r="U153" s="130">
        <v>684</v>
      </c>
      <c r="V153" s="130">
        <v>707</v>
      </c>
      <c r="W153" s="130">
        <v>755</v>
      </c>
      <c r="X153" s="130">
        <v>771</v>
      </c>
      <c r="Y153" s="130">
        <v>835</v>
      </c>
      <c r="Z153" s="130">
        <v>739</v>
      </c>
    </row>
    <row r="154" spans="1:26" ht="28.5" thickBot="1">
      <c r="A154" s="56" t="s">
        <v>594</v>
      </c>
      <c r="B154" s="25">
        <v>11</v>
      </c>
      <c r="C154" s="64">
        <f t="shared" si="8"/>
        <v>692000</v>
      </c>
      <c r="D154" s="64">
        <f t="shared" si="9"/>
        <v>715000</v>
      </c>
      <c r="E154" s="64">
        <f t="shared" si="10"/>
        <v>755000</v>
      </c>
      <c r="F154" s="64">
        <f t="shared" si="11"/>
        <v>779000</v>
      </c>
      <c r="G154" s="64">
        <f t="shared" si="12"/>
        <v>827000</v>
      </c>
      <c r="H154" s="64">
        <f t="shared" si="13"/>
        <v>779000</v>
      </c>
      <c r="S154" s="84" t="s">
        <v>594</v>
      </c>
      <c r="T154" s="84" t="s">
        <v>569</v>
      </c>
      <c r="U154" s="130">
        <v>692</v>
      </c>
      <c r="V154" s="130">
        <v>715</v>
      </c>
      <c r="W154" s="130">
        <v>755</v>
      </c>
      <c r="X154" s="130">
        <v>779</v>
      </c>
      <c r="Y154" s="130">
        <v>827</v>
      </c>
      <c r="Z154" s="130">
        <v>779</v>
      </c>
    </row>
    <row r="155" spans="1:26" ht="28.5" thickBot="1">
      <c r="A155" s="56" t="s">
        <v>595</v>
      </c>
      <c r="B155" s="25">
        <v>12</v>
      </c>
      <c r="C155" s="64">
        <f t="shared" si="8"/>
        <v>700000</v>
      </c>
      <c r="D155" s="64">
        <f t="shared" si="9"/>
        <v>707000</v>
      </c>
      <c r="E155" s="64">
        <f t="shared" si="10"/>
        <v>747000</v>
      </c>
      <c r="F155" s="64">
        <f t="shared" si="11"/>
        <v>851000</v>
      </c>
      <c r="G155" s="64">
        <f t="shared" si="12"/>
        <v>779000</v>
      </c>
      <c r="H155" s="64">
        <f t="shared" si="13"/>
        <v>755000</v>
      </c>
      <c r="S155" s="84" t="s">
        <v>595</v>
      </c>
      <c r="T155" s="84" t="s">
        <v>740</v>
      </c>
      <c r="U155" s="130">
        <v>700</v>
      </c>
      <c r="V155" s="130">
        <v>707</v>
      </c>
      <c r="W155" s="130">
        <v>747</v>
      </c>
      <c r="X155" s="130">
        <v>851</v>
      </c>
      <c r="Y155" s="130">
        <v>779</v>
      </c>
      <c r="Z155" s="130">
        <v>755</v>
      </c>
    </row>
    <row r="156" spans="1:26" ht="42.5" thickBot="1">
      <c r="A156" s="56" t="s">
        <v>477</v>
      </c>
      <c r="B156" s="25">
        <v>13</v>
      </c>
      <c r="C156" s="64">
        <f>U156*1000</f>
        <v>692000</v>
      </c>
      <c r="D156" s="64">
        <f t="shared" si="9"/>
        <v>707000</v>
      </c>
      <c r="E156" s="64">
        <f t="shared" si="10"/>
        <v>755000</v>
      </c>
      <c r="F156" s="64">
        <f t="shared" si="11"/>
        <v>771000</v>
      </c>
      <c r="G156" s="64">
        <f t="shared" si="12"/>
        <v>787000</v>
      </c>
      <c r="H156" s="64">
        <f>Z156*1000</f>
        <v>755000</v>
      </c>
      <c r="S156" s="84" t="s">
        <v>477</v>
      </c>
      <c r="T156" s="84"/>
      <c r="U156" s="130">
        <v>692</v>
      </c>
      <c r="V156" s="130">
        <v>707</v>
      </c>
      <c r="W156" s="130">
        <v>755</v>
      </c>
      <c r="X156" s="130">
        <v>771</v>
      </c>
      <c r="Y156" s="130">
        <v>787</v>
      </c>
      <c r="Z156" s="130">
        <v>755</v>
      </c>
    </row>
    <row r="157" spans="1:26" ht="19.5">
      <c r="A157" s="60"/>
      <c r="B157" s="25">
        <v>14</v>
      </c>
      <c r="S157" s="129"/>
      <c r="T157" s="129"/>
      <c r="U157" s="129"/>
      <c r="V157" s="129"/>
      <c r="W157" s="129"/>
      <c r="X157" s="129"/>
      <c r="Y157" s="129"/>
      <c r="Z157" s="129"/>
    </row>
    <row r="158" spans="1:26" ht="20" thickBot="1">
      <c r="A158" s="60" t="s">
        <v>519</v>
      </c>
      <c r="B158" s="60" t="s">
        <v>520</v>
      </c>
      <c r="S158" s="83" t="s">
        <v>744</v>
      </c>
      <c r="T158"/>
      <c r="U158"/>
      <c r="V158"/>
      <c r="W158"/>
      <c r="X158"/>
      <c r="Y158"/>
      <c r="Z158"/>
    </row>
    <row r="159" spans="1:26" ht="15" customHeight="1" thickBot="1">
      <c r="A159" s="59" t="s">
        <v>599</v>
      </c>
      <c r="B159" s="59" t="s">
        <v>600</v>
      </c>
      <c r="S159" s="134" t="s">
        <v>745</v>
      </c>
      <c r="T159" s="134"/>
      <c r="U159" s="134" t="s">
        <v>743</v>
      </c>
      <c r="V159" s="134"/>
      <c r="W159" s="134"/>
      <c r="X159" s="134"/>
      <c r="Y159" s="134"/>
      <c r="Z159" s="134"/>
    </row>
    <row r="160" spans="1:26" ht="23.15" customHeight="1" thickBot="1">
      <c r="A160" s="604" t="s">
        <v>601</v>
      </c>
      <c r="B160" s="605"/>
      <c r="C160" s="604" t="s">
        <v>724</v>
      </c>
      <c r="D160" s="606"/>
      <c r="E160" s="606"/>
      <c r="F160" s="606"/>
      <c r="G160" s="606"/>
      <c r="H160" s="605"/>
      <c r="S160" s="93" t="s">
        <v>746</v>
      </c>
      <c r="T160" s="93"/>
      <c r="U160" s="93"/>
      <c r="V160" s="93"/>
      <c r="W160" s="93"/>
      <c r="X160" s="93"/>
      <c r="Y160" s="93"/>
      <c r="Z160" s="93"/>
    </row>
    <row r="161" spans="1:26" ht="23.15" customHeight="1" thickBot="1">
      <c r="A161" s="607" t="s">
        <v>602</v>
      </c>
      <c r="B161" s="609"/>
      <c r="C161" s="607"/>
      <c r="D161" s="608"/>
      <c r="E161" s="608"/>
      <c r="F161" s="608"/>
      <c r="G161" s="608"/>
      <c r="H161" s="609"/>
      <c r="S161" s="92" t="s">
        <v>441</v>
      </c>
      <c r="T161" s="92" t="s">
        <v>524</v>
      </c>
      <c r="U161" s="92" t="s">
        <v>730</v>
      </c>
      <c r="V161" s="92" t="s">
        <v>731</v>
      </c>
      <c r="W161" s="92" t="s">
        <v>581</v>
      </c>
      <c r="X161" s="92" t="s">
        <v>582</v>
      </c>
      <c r="Y161" s="92" t="s">
        <v>732</v>
      </c>
      <c r="Z161" s="92" t="s">
        <v>444</v>
      </c>
    </row>
    <row r="162" spans="1:26" ht="35" thickBot="1">
      <c r="A162" s="96" t="s">
        <v>441</v>
      </c>
      <c r="B162" s="95" t="s">
        <v>524</v>
      </c>
      <c r="C162" s="95" t="s">
        <v>579</v>
      </c>
      <c r="D162" s="95" t="s">
        <v>580</v>
      </c>
      <c r="E162" s="95" t="s">
        <v>581</v>
      </c>
      <c r="F162" s="95" t="s">
        <v>582</v>
      </c>
      <c r="G162" s="95" t="s">
        <v>589</v>
      </c>
      <c r="H162" s="95" t="s">
        <v>444</v>
      </c>
      <c r="S162" s="84" t="s">
        <v>585</v>
      </c>
      <c r="T162" s="84" t="s">
        <v>733</v>
      </c>
      <c r="U162" s="130">
        <v>68</v>
      </c>
      <c r="V162" s="130">
        <v>74</v>
      </c>
      <c r="W162" s="130">
        <v>68</v>
      </c>
      <c r="X162" s="130">
        <v>80</v>
      </c>
      <c r="Y162" s="130">
        <v>100</v>
      </c>
      <c r="Z162" s="130">
        <v>91</v>
      </c>
    </row>
    <row r="163" spans="1:26" ht="14.5" thickBot="1">
      <c r="A163" s="56" t="s">
        <v>585</v>
      </c>
      <c r="B163" s="25">
        <v>1</v>
      </c>
      <c r="C163" s="64">
        <f>U162*1000</f>
        <v>68000</v>
      </c>
      <c r="D163" s="64">
        <f t="shared" ref="D163:H163" si="14">V162*1000</f>
        <v>74000</v>
      </c>
      <c r="E163" s="64">
        <f t="shared" si="14"/>
        <v>68000</v>
      </c>
      <c r="F163" s="64">
        <f t="shared" si="14"/>
        <v>80000</v>
      </c>
      <c r="G163" s="64">
        <f t="shared" si="14"/>
        <v>100000</v>
      </c>
      <c r="H163" s="64">
        <f t="shared" si="14"/>
        <v>91000</v>
      </c>
      <c r="S163" s="84" t="s">
        <v>586</v>
      </c>
      <c r="T163" s="84" t="s">
        <v>488</v>
      </c>
      <c r="U163" s="130">
        <v>68</v>
      </c>
      <c r="V163" s="130">
        <v>68</v>
      </c>
      <c r="W163" s="130">
        <v>71</v>
      </c>
      <c r="X163" s="130">
        <v>74</v>
      </c>
      <c r="Y163" s="130">
        <v>71</v>
      </c>
      <c r="Z163" s="130">
        <v>71</v>
      </c>
    </row>
    <row r="164" spans="1:26" ht="42.5" thickBot="1">
      <c r="A164" s="56" t="s">
        <v>586</v>
      </c>
      <c r="B164" s="25">
        <v>2</v>
      </c>
      <c r="C164" s="64">
        <f t="shared" ref="C164:C175" si="15">U163*1000</f>
        <v>68000</v>
      </c>
      <c r="D164" s="64">
        <f t="shared" ref="D164:D175" si="16">V163*1000</f>
        <v>68000</v>
      </c>
      <c r="E164" s="64">
        <f t="shared" ref="E164:E175" si="17">W163*1000</f>
        <v>71000</v>
      </c>
      <c r="F164" s="64">
        <f t="shared" ref="F164:F175" si="18">X163*1000</f>
        <v>74000</v>
      </c>
      <c r="G164" s="64">
        <f t="shared" ref="G164:G175" si="19">Y163*1000</f>
        <v>71000</v>
      </c>
      <c r="H164" s="64">
        <f t="shared" ref="H164:H175" si="20">Z163*1000</f>
        <v>71000</v>
      </c>
      <c r="J164" s="63">
        <f ca="1">IF(I129=0,0,OFFSET(B162,$J$127,$M$127))</f>
        <v>0</v>
      </c>
      <c r="S164" s="84" t="s">
        <v>442</v>
      </c>
      <c r="T164" s="84" t="s">
        <v>734</v>
      </c>
      <c r="U164" s="130">
        <v>74</v>
      </c>
      <c r="V164" s="130">
        <v>68</v>
      </c>
      <c r="W164" s="130">
        <v>85</v>
      </c>
      <c r="X164" s="130">
        <v>74</v>
      </c>
      <c r="Y164" s="130">
        <v>80</v>
      </c>
      <c r="Z164" s="130">
        <v>77</v>
      </c>
    </row>
    <row r="165" spans="1:26" ht="42.5" thickBot="1">
      <c r="A165" s="56" t="s">
        <v>442</v>
      </c>
      <c r="B165" s="25">
        <v>3</v>
      </c>
      <c r="C165" s="64">
        <f t="shared" si="15"/>
        <v>74000</v>
      </c>
      <c r="D165" s="64">
        <f t="shared" si="16"/>
        <v>68000</v>
      </c>
      <c r="E165" s="64">
        <f t="shared" si="17"/>
        <v>85000</v>
      </c>
      <c r="F165" s="64">
        <f t="shared" si="18"/>
        <v>74000</v>
      </c>
      <c r="G165" s="64">
        <f t="shared" si="19"/>
        <v>80000</v>
      </c>
      <c r="H165" s="64">
        <f t="shared" si="20"/>
        <v>77000</v>
      </c>
      <c r="S165" s="84" t="s">
        <v>587</v>
      </c>
      <c r="T165" s="84" t="s">
        <v>534</v>
      </c>
      <c r="U165" s="130">
        <v>68</v>
      </c>
      <c r="V165" s="130">
        <v>68</v>
      </c>
      <c r="W165" s="130">
        <v>80</v>
      </c>
      <c r="X165" s="130">
        <v>77</v>
      </c>
      <c r="Y165" s="130">
        <v>80</v>
      </c>
      <c r="Z165" s="130">
        <v>74</v>
      </c>
    </row>
    <row r="166" spans="1:26" ht="35" thickBot="1">
      <c r="A166" s="56" t="s">
        <v>587</v>
      </c>
      <c r="B166" s="25">
        <v>4</v>
      </c>
      <c r="C166" s="64">
        <f t="shared" si="15"/>
        <v>68000</v>
      </c>
      <c r="D166" s="64">
        <f t="shared" si="16"/>
        <v>68000</v>
      </c>
      <c r="E166" s="64">
        <f t="shared" si="17"/>
        <v>80000</v>
      </c>
      <c r="F166" s="64">
        <f t="shared" si="18"/>
        <v>77000</v>
      </c>
      <c r="G166" s="64">
        <f t="shared" si="19"/>
        <v>80000</v>
      </c>
      <c r="H166" s="64">
        <f t="shared" si="20"/>
        <v>74000</v>
      </c>
      <c r="S166" s="84" t="s">
        <v>588</v>
      </c>
      <c r="T166" s="84" t="s">
        <v>536</v>
      </c>
      <c r="U166" s="130">
        <v>65</v>
      </c>
      <c r="V166" s="130">
        <v>74</v>
      </c>
      <c r="W166" s="130">
        <v>74</v>
      </c>
      <c r="X166" s="130">
        <v>71</v>
      </c>
      <c r="Y166" s="130">
        <v>74</v>
      </c>
      <c r="Z166" s="130">
        <v>74</v>
      </c>
    </row>
    <row r="167" spans="1:26" ht="42.5" thickBot="1">
      <c r="A167" s="56" t="s">
        <v>588</v>
      </c>
      <c r="B167" s="25">
        <v>5</v>
      </c>
      <c r="C167" s="64">
        <f t="shared" si="15"/>
        <v>65000</v>
      </c>
      <c r="D167" s="64">
        <f t="shared" si="16"/>
        <v>74000</v>
      </c>
      <c r="E167" s="64">
        <f t="shared" si="17"/>
        <v>74000</v>
      </c>
      <c r="F167" s="64">
        <f t="shared" si="18"/>
        <v>71000</v>
      </c>
      <c r="G167" s="64">
        <f t="shared" si="19"/>
        <v>74000</v>
      </c>
      <c r="H167" s="64">
        <f t="shared" si="20"/>
        <v>74000</v>
      </c>
      <c r="S167" s="84" t="s">
        <v>590</v>
      </c>
      <c r="T167" s="84" t="s">
        <v>735</v>
      </c>
      <c r="U167" s="130">
        <v>68</v>
      </c>
      <c r="V167" s="130">
        <v>68</v>
      </c>
      <c r="W167" s="130">
        <v>77</v>
      </c>
      <c r="X167" s="130">
        <v>68</v>
      </c>
      <c r="Y167" s="130">
        <v>88</v>
      </c>
      <c r="Z167" s="130">
        <v>74</v>
      </c>
    </row>
    <row r="168" spans="1:26" ht="28.5" thickBot="1">
      <c r="A168" s="56" t="s">
        <v>590</v>
      </c>
      <c r="B168" s="25">
        <v>6</v>
      </c>
      <c r="C168" s="64">
        <f t="shared" si="15"/>
        <v>68000</v>
      </c>
      <c r="D168" s="64">
        <f t="shared" si="16"/>
        <v>68000</v>
      </c>
      <c r="E168" s="64">
        <f t="shared" si="17"/>
        <v>77000</v>
      </c>
      <c r="F168" s="64">
        <f t="shared" si="18"/>
        <v>68000</v>
      </c>
      <c r="G168" s="64">
        <f t="shared" si="19"/>
        <v>88000</v>
      </c>
      <c r="H168" s="64">
        <f t="shared" si="20"/>
        <v>74000</v>
      </c>
      <c r="S168" s="84" t="s">
        <v>455</v>
      </c>
      <c r="T168" s="84" t="s">
        <v>736</v>
      </c>
      <c r="U168" s="130">
        <v>103</v>
      </c>
      <c r="V168" s="130">
        <v>88</v>
      </c>
      <c r="W168" s="130">
        <v>68</v>
      </c>
      <c r="X168" s="130">
        <v>68</v>
      </c>
      <c r="Y168" s="130">
        <v>68</v>
      </c>
      <c r="Z168" s="130">
        <v>71</v>
      </c>
    </row>
    <row r="169" spans="1:26" ht="28.5" thickBot="1">
      <c r="A169" s="56" t="s">
        <v>455</v>
      </c>
      <c r="B169" s="25">
        <v>7</v>
      </c>
      <c r="C169" s="64">
        <f t="shared" si="15"/>
        <v>103000</v>
      </c>
      <c r="D169" s="64">
        <f t="shared" si="16"/>
        <v>88000</v>
      </c>
      <c r="E169" s="64">
        <f t="shared" si="17"/>
        <v>68000</v>
      </c>
      <c r="F169" s="64">
        <f t="shared" si="18"/>
        <v>68000</v>
      </c>
      <c r="G169" s="64">
        <f t="shared" si="19"/>
        <v>68000</v>
      </c>
      <c r="H169" s="64">
        <f t="shared" si="20"/>
        <v>71000</v>
      </c>
      <c r="S169" s="84" t="s">
        <v>591</v>
      </c>
      <c r="T169" s="84" t="s">
        <v>737</v>
      </c>
      <c r="U169" s="130">
        <v>68</v>
      </c>
      <c r="V169" s="130">
        <v>71</v>
      </c>
      <c r="W169" s="130">
        <v>80</v>
      </c>
      <c r="X169" s="130">
        <v>88</v>
      </c>
      <c r="Y169" s="130">
        <v>85</v>
      </c>
      <c r="Z169" s="130">
        <v>85</v>
      </c>
    </row>
    <row r="170" spans="1:26" ht="28.5" thickBot="1">
      <c r="A170" s="56" t="s">
        <v>591</v>
      </c>
      <c r="B170" s="25">
        <v>8</v>
      </c>
      <c r="C170" s="64">
        <f t="shared" si="15"/>
        <v>68000</v>
      </c>
      <c r="D170" s="64">
        <f t="shared" si="16"/>
        <v>71000</v>
      </c>
      <c r="E170" s="64">
        <f t="shared" si="17"/>
        <v>80000</v>
      </c>
      <c r="F170" s="64">
        <f t="shared" si="18"/>
        <v>88000</v>
      </c>
      <c r="G170" s="64">
        <f t="shared" si="19"/>
        <v>85000</v>
      </c>
      <c r="H170" s="64">
        <f t="shared" si="20"/>
        <v>85000</v>
      </c>
      <c r="S170" s="84" t="s">
        <v>592</v>
      </c>
      <c r="T170" s="84" t="s">
        <v>738</v>
      </c>
      <c r="U170" s="130">
        <v>68</v>
      </c>
      <c r="V170" s="130">
        <v>68</v>
      </c>
      <c r="W170" s="130">
        <v>100</v>
      </c>
      <c r="X170" s="130">
        <v>85</v>
      </c>
      <c r="Y170" s="130">
        <v>83</v>
      </c>
      <c r="Z170" s="130">
        <v>83</v>
      </c>
    </row>
    <row r="171" spans="1:26" ht="42.5" thickBot="1">
      <c r="A171" s="56" t="s">
        <v>592</v>
      </c>
      <c r="B171" s="25">
        <v>9</v>
      </c>
      <c r="C171" s="64">
        <f t="shared" si="15"/>
        <v>68000</v>
      </c>
      <c r="D171" s="64">
        <f t="shared" si="16"/>
        <v>68000</v>
      </c>
      <c r="E171" s="64">
        <f t="shared" si="17"/>
        <v>100000</v>
      </c>
      <c r="F171" s="64">
        <f t="shared" si="18"/>
        <v>85000</v>
      </c>
      <c r="G171" s="64">
        <f t="shared" si="19"/>
        <v>83000</v>
      </c>
      <c r="H171" s="64">
        <f t="shared" si="20"/>
        <v>83000</v>
      </c>
      <c r="S171" s="84" t="s">
        <v>593</v>
      </c>
      <c r="T171" s="84" t="s">
        <v>739</v>
      </c>
      <c r="U171" s="130">
        <v>65</v>
      </c>
      <c r="V171" s="130">
        <v>68</v>
      </c>
      <c r="W171" s="130">
        <v>77</v>
      </c>
      <c r="X171" s="130">
        <v>74</v>
      </c>
      <c r="Y171" s="130">
        <v>85</v>
      </c>
      <c r="Z171" s="130">
        <v>74</v>
      </c>
    </row>
    <row r="172" spans="1:26" ht="35" thickBot="1">
      <c r="A172" s="56" t="s">
        <v>593</v>
      </c>
      <c r="B172" s="25">
        <v>10</v>
      </c>
      <c r="C172" s="64">
        <f t="shared" si="15"/>
        <v>65000</v>
      </c>
      <c r="D172" s="64">
        <f t="shared" si="16"/>
        <v>68000</v>
      </c>
      <c r="E172" s="64">
        <f t="shared" si="17"/>
        <v>77000</v>
      </c>
      <c r="F172" s="64">
        <f t="shared" si="18"/>
        <v>74000</v>
      </c>
      <c r="G172" s="64">
        <f t="shared" si="19"/>
        <v>85000</v>
      </c>
      <c r="H172" s="64">
        <f t="shared" si="20"/>
        <v>74000</v>
      </c>
      <c r="S172" s="84" t="s">
        <v>594</v>
      </c>
      <c r="T172" s="84" t="s">
        <v>569</v>
      </c>
      <c r="U172" s="130">
        <v>68</v>
      </c>
      <c r="V172" s="130">
        <v>71</v>
      </c>
      <c r="W172" s="130">
        <v>88</v>
      </c>
      <c r="X172" s="130">
        <v>85</v>
      </c>
      <c r="Y172" s="130">
        <v>88</v>
      </c>
      <c r="Z172" s="130">
        <v>88</v>
      </c>
    </row>
    <row r="173" spans="1:26" ht="28.5" thickBot="1">
      <c r="A173" s="56" t="s">
        <v>594</v>
      </c>
      <c r="B173" s="25">
        <v>11</v>
      </c>
      <c r="C173" s="64">
        <f t="shared" si="15"/>
        <v>68000</v>
      </c>
      <c r="D173" s="64">
        <f t="shared" si="16"/>
        <v>71000</v>
      </c>
      <c r="E173" s="64">
        <f t="shared" si="17"/>
        <v>88000</v>
      </c>
      <c r="F173" s="64">
        <f t="shared" si="18"/>
        <v>85000</v>
      </c>
      <c r="G173" s="64">
        <f t="shared" si="19"/>
        <v>88000</v>
      </c>
      <c r="H173" s="64">
        <f t="shared" si="20"/>
        <v>88000</v>
      </c>
      <c r="S173" s="84" t="s">
        <v>595</v>
      </c>
      <c r="T173" s="84" t="s">
        <v>740</v>
      </c>
      <c r="U173" s="130">
        <v>68</v>
      </c>
      <c r="V173" s="130">
        <v>68</v>
      </c>
      <c r="W173" s="130">
        <v>80</v>
      </c>
      <c r="X173" s="130">
        <v>77</v>
      </c>
      <c r="Y173" s="130">
        <v>85</v>
      </c>
      <c r="Z173" s="130">
        <v>88</v>
      </c>
    </row>
    <row r="174" spans="1:26" ht="42.5" thickBot="1">
      <c r="A174" s="56" t="s">
        <v>595</v>
      </c>
      <c r="B174" s="25">
        <v>12</v>
      </c>
      <c r="C174" s="64">
        <f t="shared" si="15"/>
        <v>68000</v>
      </c>
      <c r="D174" s="64">
        <f t="shared" si="16"/>
        <v>68000</v>
      </c>
      <c r="E174" s="64">
        <f t="shared" si="17"/>
        <v>80000</v>
      </c>
      <c r="F174" s="64">
        <f t="shared" si="18"/>
        <v>77000</v>
      </c>
      <c r="G174" s="64">
        <f t="shared" si="19"/>
        <v>85000</v>
      </c>
      <c r="H174" s="64">
        <f t="shared" si="20"/>
        <v>88000</v>
      </c>
      <c r="S174" s="84" t="s">
        <v>477</v>
      </c>
      <c r="T174" s="84"/>
      <c r="U174" s="130">
        <v>68</v>
      </c>
      <c r="V174" s="130">
        <v>68</v>
      </c>
      <c r="W174" s="130">
        <v>80</v>
      </c>
      <c r="X174" s="130">
        <v>77</v>
      </c>
      <c r="Y174" s="130">
        <v>83</v>
      </c>
      <c r="Z174" s="130">
        <v>80</v>
      </c>
    </row>
    <row r="175" spans="1:26" ht="35" thickBot="1">
      <c r="A175" s="56" t="s">
        <v>477</v>
      </c>
      <c r="B175" s="25">
        <v>13</v>
      </c>
      <c r="C175" s="64">
        <f t="shared" si="15"/>
        <v>68000</v>
      </c>
      <c r="D175" s="64">
        <f t="shared" si="16"/>
        <v>68000</v>
      </c>
      <c r="E175" s="64">
        <f t="shared" si="17"/>
        <v>80000</v>
      </c>
      <c r="F175" s="64">
        <f t="shared" si="18"/>
        <v>77000</v>
      </c>
      <c r="G175" s="64">
        <f t="shared" si="19"/>
        <v>83000</v>
      </c>
      <c r="H175" s="64">
        <f t="shared" si="20"/>
        <v>80000</v>
      </c>
      <c r="S175" s="126"/>
      <c r="T175" s="126"/>
      <c r="U175" s="126"/>
      <c r="V175" s="126"/>
      <c r="W175" s="126"/>
      <c r="X175" s="126"/>
      <c r="Y175" s="126"/>
      <c r="Z175" s="126"/>
    </row>
    <row r="176" spans="1:26" ht="16" thickBot="1">
      <c r="A176" s="62"/>
      <c r="B176" s="25">
        <v>14</v>
      </c>
      <c r="S176" s="83" t="s">
        <v>747</v>
      </c>
      <c r="T176"/>
      <c r="U176"/>
      <c r="V176"/>
      <c r="W176"/>
      <c r="X176"/>
      <c r="Y176"/>
      <c r="Z176"/>
    </row>
    <row r="177" spans="1:26" ht="72" customHeight="1" thickBot="1">
      <c r="A177" s="59" t="s">
        <v>603</v>
      </c>
      <c r="B177" s="59" t="s">
        <v>604</v>
      </c>
      <c r="S177" s="131" t="s">
        <v>748</v>
      </c>
      <c r="T177" s="131"/>
      <c r="U177" s="131" t="s">
        <v>743</v>
      </c>
      <c r="V177" s="131"/>
      <c r="W177" s="131"/>
      <c r="X177" s="131"/>
      <c r="Y177" s="131"/>
      <c r="Z177" s="131"/>
    </row>
    <row r="178" spans="1:26" ht="34.4" customHeight="1" thickBot="1">
      <c r="A178" s="601" t="s">
        <v>605</v>
      </c>
      <c r="B178" s="603"/>
      <c r="C178" s="601" t="s">
        <v>724</v>
      </c>
      <c r="D178" s="602"/>
      <c r="E178" s="602"/>
      <c r="F178" s="602"/>
      <c r="G178" s="602"/>
      <c r="H178" s="603"/>
      <c r="S178" s="127" t="s">
        <v>441</v>
      </c>
      <c r="T178" s="127" t="s">
        <v>524</v>
      </c>
      <c r="U178" s="127" t="s">
        <v>730</v>
      </c>
      <c r="V178" s="127" t="s">
        <v>731</v>
      </c>
      <c r="W178" s="127" t="s">
        <v>581</v>
      </c>
      <c r="X178" s="127" t="s">
        <v>582</v>
      </c>
      <c r="Y178" s="127" t="s">
        <v>732</v>
      </c>
      <c r="Z178" s="127" t="s">
        <v>444</v>
      </c>
    </row>
    <row r="179" spans="1:26" ht="35" thickBot="1">
      <c r="A179" s="96" t="s">
        <v>441</v>
      </c>
      <c r="B179" s="95" t="s">
        <v>524</v>
      </c>
      <c r="C179" s="95" t="s">
        <v>579</v>
      </c>
      <c r="D179" s="95" t="s">
        <v>580</v>
      </c>
      <c r="E179" s="95" t="s">
        <v>581</v>
      </c>
      <c r="F179" s="95" t="s">
        <v>582</v>
      </c>
      <c r="G179" s="95" t="s">
        <v>589</v>
      </c>
      <c r="H179" s="95" t="s">
        <v>444</v>
      </c>
      <c r="S179" s="84" t="s">
        <v>585</v>
      </c>
      <c r="T179" s="84" t="s">
        <v>733</v>
      </c>
      <c r="U179" s="132">
        <v>1.4</v>
      </c>
      <c r="V179" s="132">
        <v>1.5</v>
      </c>
      <c r="W179" s="132">
        <v>6.3</v>
      </c>
      <c r="X179" s="132">
        <v>8.6999999999999993</v>
      </c>
      <c r="Y179" s="132">
        <v>3</v>
      </c>
      <c r="Z179" s="132">
        <v>3.5</v>
      </c>
    </row>
    <row r="180" spans="1:26" ht="14.5" thickBot="1">
      <c r="A180" s="56" t="s">
        <v>585</v>
      </c>
      <c r="B180" s="25">
        <v>1</v>
      </c>
      <c r="C180" s="64">
        <f>U179*1000</f>
        <v>1400</v>
      </c>
      <c r="D180" s="64">
        <f t="shared" ref="D180:H180" si="21">V179*1000</f>
        <v>1500</v>
      </c>
      <c r="E180" s="64">
        <f t="shared" si="21"/>
        <v>6300</v>
      </c>
      <c r="F180" s="64">
        <f t="shared" si="21"/>
        <v>8700</v>
      </c>
      <c r="G180" s="64">
        <f t="shared" si="21"/>
        <v>3000</v>
      </c>
      <c r="H180" s="64">
        <f t="shared" si="21"/>
        <v>3500</v>
      </c>
      <c r="S180" s="84" t="s">
        <v>586</v>
      </c>
      <c r="T180" s="84" t="s">
        <v>488</v>
      </c>
      <c r="U180" s="132">
        <v>1.4</v>
      </c>
      <c r="V180" s="132">
        <v>1.5</v>
      </c>
      <c r="W180" s="132">
        <v>7.3</v>
      </c>
      <c r="X180" s="132">
        <v>8.6</v>
      </c>
      <c r="Y180" s="132">
        <v>2.9</v>
      </c>
      <c r="Z180" s="132">
        <v>3.7</v>
      </c>
    </row>
    <row r="181" spans="1:26" ht="42.5" thickBot="1">
      <c r="A181" s="56" t="s">
        <v>586</v>
      </c>
      <c r="B181" s="25">
        <v>2</v>
      </c>
      <c r="C181" s="64">
        <f t="shared" ref="C181:C192" si="22">U180*1000</f>
        <v>1400</v>
      </c>
      <c r="D181" s="64">
        <f t="shared" ref="D181:D192" si="23">V180*1000</f>
        <v>1500</v>
      </c>
      <c r="E181" s="64">
        <f t="shared" ref="E181:E192" si="24">W180*1000</f>
        <v>7300</v>
      </c>
      <c r="F181" s="64">
        <f t="shared" ref="F181:F192" si="25">X180*1000</f>
        <v>8600</v>
      </c>
      <c r="G181" s="64">
        <f t="shared" ref="G181:G192" si="26">Y180*1000</f>
        <v>2900</v>
      </c>
      <c r="H181" s="64">
        <f t="shared" ref="H181:H192" si="27">Z180*1000</f>
        <v>3700</v>
      </c>
      <c r="J181" s="63">
        <f ca="1">IF(I129=0,0,OFFSET(B179,$J$127,$M$127))</f>
        <v>0</v>
      </c>
      <c r="S181" s="84" t="s">
        <v>442</v>
      </c>
      <c r="T181" s="84" t="s">
        <v>734</v>
      </c>
      <c r="U181" s="132">
        <v>1.3</v>
      </c>
      <c r="V181" s="132">
        <v>2</v>
      </c>
      <c r="W181" s="132">
        <v>3</v>
      </c>
      <c r="X181" s="132">
        <v>7.7</v>
      </c>
      <c r="Y181" s="132">
        <v>1.9</v>
      </c>
      <c r="Z181" s="132">
        <v>2</v>
      </c>
    </row>
    <row r="182" spans="1:26" ht="42.5" thickBot="1">
      <c r="A182" s="56" t="s">
        <v>442</v>
      </c>
      <c r="B182" s="25">
        <v>3</v>
      </c>
      <c r="C182" s="64">
        <f t="shared" si="22"/>
        <v>1300</v>
      </c>
      <c r="D182" s="64">
        <f t="shared" si="23"/>
        <v>2000</v>
      </c>
      <c r="E182" s="64">
        <f t="shared" si="24"/>
        <v>3000</v>
      </c>
      <c r="F182" s="64">
        <f t="shared" si="25"/>
        <v>7700</v>
      </c>
      <c r="G182" s="64">
        <f t="shared" si="26"/>
        <v>1900</v>
      </c>
      <c r="H182" s="64">
        <f t="shared" si="27"/>
        <v>2000</v>
      </c>
      <c r="S182" s="84" t="s">
        <v>587</v>
      </c>
      <c r="T182" s="84" t="s">
        <v>534</v>
      </c>
      <c r="U182" s="132">
        <v>1.1000000000000001</v>
      </c>
      <c r="V182" s="132">
        <v>1.7</v>
      </c>
      <c r="W182" s="132">
        <v>1.5</v>
      </c>
      <c r="X182" s="132">
        <v>8</v>
      </c>
      <c r="Y182" s="132">
        <v>2.2000000000000002</v>
      </c>
      <c r="Z182" s="132">
        <v>2.4</v>
      </c>
    </row>
    <row r="183" spans="1:26" ht="35" thickBot="1">
      <c r="A183" s="56" t="s">
        <v>587</v>
      </c>
      <c r="B183" s="25">
        <v>4</v>
      </c>
      <c r="C183" s="64">
        <f t="shared" si="22"/>
        <v>1100</v>
      </c>
      <c r="D183" s="64">
        <f t="shared" si="23"/>
        <v>1700</v>
      </c>
      <c r="E183" s="64">
        <f t="shared" si="24"/>
        <v>1500</v>
      </c>
      <c r="F183" s="64">
        <f t="shared" si="25"/>
        <v>8000</v>
      </c>
      <c r="G183" s="64">
        <f t="shared" si="26"/>
        <v>2200</v>
      </c>
      <c r="H183" s="64">
        <f t="shared" si="27"/>
        <v>2400</v>
      </c>
      <c r="S183" s="84" t="s">
        <v>588</v>
      </c>
      <c r="T183" s="84" t="s">
        <v>536</v>
      </c>
      <c r="U183" s="132">
        <v>1.4</v>
      </c>
      <c r="V183" s="132">
        <v>1.5</v>
      </c>
      <c r="W183" s="132">
        <v>8</v>
      </c>
      <c r="X183" s="132">
        <v>7.8</v>
      </c>
      <c r="Y183" s="132">
        <v>2.2999999999999998</v>
      </c>
      <c r="Z183" s="132">
        <v>3.7</v>
      </c>
    </row>
    <row r="184" spans="1:26" ht="42.5" thickBot="1">
      <c r="A184" s="56" t="s">
        <v>588</v>
      </c>
      <c r="B184" s="25">
        <v>5</v>
      </c>
      <c r="C184" s="64">
        <f t="shared" si="22"/>
        <v>1400</v>
      </c>
      <c r="D184" s="64">
        <f t="shared" si="23"/>
        <v>1500</v>
      </c>
      <c r="E184" s="64">
        <f t="shared" si="24"/>
        <v>8000</v>
      </c>
      <c r="F184" s="64">
        <f t="shared" si="25"/>
        <v>7800</v>
      </c>
      <c r="G184" s="64">
        <f t="shared" si="26"/>
        <v>2300</v>
      </c>
      <c r="H184" s="64">
        <f t="shared" si="27"/>
        <v>3700</v>
      </c>
      <c r="S184" s="84" t="s">
        <v>590</v>
      </c>
      <c r="T184" s="84" t="s">
        <v>735</v>
      </c>
      <c r="U184" s="132">
        <v>2.2000000000000002</v>
      </c>
      <c r="V184" s="132">
        <v>1.9</v>
      </c>
      <c r="W184" s="132">
        <v>4.5999999999999996</v>
      </c>
      <c r="X184" s="132">
        <v>8.8000000000000007</v>
      </c>
      <c r="Y184" s="132">
        <v>3.1</v>
      </c>
      <c r="Z184" s="132">
        <v>4.2</v>
      </c>
    </row>
    <row r="185" spans="1:26" ht="28.5" thickBot="1">
      <c r="A185" s="56" t="s">
        <v>590</v>
      </c>
      <c r="B185" s="25">
        <v>6</v>
      </c>
      <c r="C185" s="64">
        <f t="shared" si="22"/>
        <v>2200</v>
      </c>
      <c r="D185" s="64">
        <f t="shared" si="23"/>
        <v>1900</v>
      </c>
      <c r="E185" s="64">
        <f t="shared" si="24"/>
        <v>4600</v>
      </c>
      <c r="F185" s="64">
        <f t="shared" si="25"/>
        <v>8800</v>
      </c>
      <c r="G185" s="64">
        <f t="shared" si="26"/>
        <v>3100</v>
      </c>
      <c r="H185" s="64">
        <f t="shared" si="27"/>
        <v>4200</v>
      </c>
      <c r="S185" s="84" t="s">
        <v>455</v>
      </c>
      <c r="T185" s="84" t="s">
        <v>736</v>
      </c>
      <c r="U185" s="132">
        <v>0.8</v>
      </c>
      <c r="V185" s="132">
        <v>1.7</v>
      </c>
      <c r="W185" s="132">
        <v>0.3</v>
      </c>
      <c r="X185" s="132">
        <v>7.2</v>
      </c>
      <c r="Y185" s="132">
        <v>1.7</v>
      </c>
      <c r="Z185" s="132">
        <v>1.8</v>
      </c>
    </row>
    <row r="186" spans="1:26" ht="28.5" thickBot="1">
      <c r="A186" s="56" t="s">
        <v>455</v>
      </c>
      <c r="B186" s="25">
        <v>7</v>
      </c>
      <c r="C186" s="64">
        <f t="shared" si="22"/>
        <v>800</v>
      </c>
      <c r="D186" s="64">
        <f t="shared" si="23"/>
        <v>1700</v>
      </c>
      <c r="E186" s="64">
        <f t="shared" si="24"/>
        <v>300</v>
      </c>
      <c r="F186" s="64">
        <f t="shared" si="25"/>
        <v>7200</v>
      </c>
      <c r="G186" s="64">
        <f t="shared" si="26"/>
        <v>1700</v>
      </c>
      <c r="H186" s="64">
        <f t="shared" si="27"/>
        <v>1800</v>
      </c>
      <c r="S186" s="84" t="s">
        <v>591</v>
      </c>
      <c r="T186" s="84" t="s">
        <v>737</v>
      </c>
      <c r="U186" s="132">
        <v>2</v>
      </c>
      <c r="V186" s="132">
        <v>1.7</v>
      </c>
      <c r="W186" s="132">
        <v>3.7</v>
      </c>
      <c r="X186" s="132">
        <v>8.6</v>
      </c>
      <c r="Y186" s="132">
        <v>2.9</v>
      </c>
      <c r="Z186" s="132">
        <v>3.2</v>
      </c>
    </row>
    <row r="187" spans="1:26" ht="28.5" thickBot="1">
      <c r="A187" s="56" t="s">
        <v>591</v>
      </c>
      <c r="B187" s="25">
        <v>8</v>
      </c>
      <c r="C187" s="64">
        <f t="shared" si="22"/>
        <v>2000</v>
      </c>
      <c r="D187" s="64">
        <f t="shared" si="23"/>
        <v>1700</v>
      </c>
      <c r="E187" s="64">
        <f t="shared" si="24"/>
        <v>3700</v>
      </c>
      <c r="F187" s="64">
        <f t="shared" si="25"/>
        <v>8600</v>
      </c>
      <c r="G187" s="64">
        <f t="shared" si="26"/>
        <v>2900</v>
      </c>
      <c r="H187" s="64">
        <f t="shared" si="27"/>
        <v>3200</v>
      </c>
      <c r="S187" s="84" t="s">
        <v>592</v>
      </c>
      <c r="T187" s="84" t="s">
        <v>738</v>
      </c>
      <c r="U187" s="132">
        <v>1.8</v>
      </c>
      <c r="V187" s="132">
        <v>1.7</v>
      </c>
      <c r="W187" s="132">
        <v>5.0999999999999996</v>
      </c>
      <c r="X187" s="132">
        <v>8.6999999999999993</v>
      </c>
      <c r="Y187" s="132">
        <v>2.9</v>
      </c>
      <c r="Z187" s="132">
        <v>3.2</v>
      </c>
    </row>
    <row r="188" spans="1:26" ht="42.5" thickBot="1">
      <c r="A188" s="56" t="s">
        <v>592</v>
      </c>
      <c r="B188" s="25">
        <v>9</v>
      </c>
      <c r="C188" s="64">
        <f t="shared" si="22"/>
        <v>1800</v>
      </c>
      <c r="D188" s="64">
        <f t="shared" si="23"/>
        <v>1700</v>
      </c>
      <c r="E188" s="64">
        <f t="shared" si="24"/>
        <v>5100</v>
      </c>
      <c r="F188" s="64">
        <f t="shared" si="25"/>
        <v>8700</v>
      </c>
      <c r="G188" s="64">
        <f t="shared" si="26"/>
        <v>2900</v>
      </c>
      <c r="H188" s="64">
        <f t="shared" si="27"/>
        <v>3200</v>
      </c>
      <c r="S188" s="84" t="s">
        <v>593</v>
      </c>
      <c r="T188" s="84" t="s">
        <v>739</v>
      </c>
      <c r="U188" s="132">
        <v>1.5</v>
      </c>
      <c r="V188" s="132">
        <v>1.7</v>
      </c>
      <c r="W188" s="132">
        <v>4.4000000000000004</v>
      </c>
      <c r="X188" s="132">
        <v>8.6999999999999993</v>
      </c>
      <c r="Y188" s="132">
        <v>3</v>
      </c>
      <c r="Z188" s="132">
        <v>3.7</v>
      </c>
    </row>
    <row r="189" spans="1:26" ht="35" thickBot="1">
      <c r="A189" s="56" t="s">
        <v>593</v>
      </c>
      <c r="B189" s="25">
        <v>10</v>
      </c>
      <c r="C189" s="64">
        <f t="shared" si="22"/>
        <v>1500</v>
      </c>
      <c r="D189" s="64">
        <f t="shared" si="23"/>
        <v>1700</v>
      </c>
      <c r="E189" s="64">
        <f t="shared" si="24"/>
        <v>4400</v>
      </c>
      <c r="F189" s="64">
        <f t="shared" si="25"/>
        <v>8700</v>
      </c>
      <c r="G189" s="64">
        <f t="shared" si="26"/>
        <v>3000</v>
      </c>
      <c r="H189" s="64">
        <f t="shared" si="27"/>
        <v>3700</v>
      </c>
      <c r="S189" s="84" t="s">
        <v>594</v>
      </c>
      <c r="T189" s="84" t="s">
        <v>569</v>
      </c>
      <c r="U189" s="132">
        <v>1.4</v>
      </c>
      <c r="V189" s="132">
        <v>1.5</v>
      </c>
      <c r="W189" s="132">
        <v>5</v>
      </c>
      <c r="X189" s="132">
        <v>8.8000000000000007</v>
      </c>
      <c r="Y189" s="132">
        <v>2.9</v>
      </c>
      <c r="Z189" s="132">
        <v>3.1</v>
      </c>
    </row>
    <row r="190" spans="1:26" ht="28.5" thickBot="1">
      <c r="A190" s="56" t="s">
        <v>594</v>
      </c>
      <c r="B190" s="25">
        <v>11</v>
      </c>
      <c r="C190" s="64">
        <f t="shared" si="22"/>
        <v>1400</v>
      </c>
      <c r="D190" s="64">
        <f t="shared" si="23"/>
        <v>1500</v>
      </c>
      <c r="E190" s="64">
        <f t="shared" si="24"/>
        <v>5000</v>
      </c>
      <c r="F190" s="64">
        <f t="shared" si="25"/>
        <v>8800</v>
      </c>
      <c r="G190" s="64">
        <f t="shared" si="26"/>
        <v>2900</v>
      </c>
      <c r="H190" s="64">
        <f t="shared" si="27"/>
        <v>3100</v>
      </c>
      <c r="S190" s="84" t="s">
        <v>595</v>
      </c>
      <c r="T190" s="84" t="s">
        <v>740</v>
      </c>
      <c r="U190" s="132">
        <v>1.4</v>
      </c>
      <c r="V190" s="132">
        <v>1.7</v>
      </c>
      <c r="W190" s="132">
        <v>3.6</v>
      </c>
      <c r="X190" s="132">
        <v>8.6</v>
      </c>
      <c r="Y190" s="132">
        <v>2.9</v>
      </c>
      <c r="Z190" s="132">
        <v>3.2</v>
      </c>
    </row>
    <row r="191" spans="1:26" ht="42.5" thickBot="1">
      <c r="A191" s="56" t="s">
        <v>595</v>
      </c>
      <c r="B191" s="25">
        <v>12</v>
      </c>
      <c r="C191" s="64">
        <f t="shared" si="22"/>
        <v>1400</v>
      </c>
      <c r="D191" s="64">
        <f t="shared" si="23"/>
        <v>1700</v>
      </c>
      <c r="E191" s="64">
        <f t="shared" si="24"/>
        <v>3600</v>
      </c>
      <c r="F191" s="64">
        <f t="shared" si="25"/>
        <v>8600</v>
      </c>
      <c r="G191" s="64">
        <f t="shared" si="26"/>
        <v>2900</v>
      </c>
      <c r="H191" s="64">
        <f t="shared" si="27"/>
        <v>3200</v>
      </c>
      <c r="S191" s="84" t="s">
        <v>477</v>
      </c>
      <c r="T191" s="84"/>
      <c r="U191" s="132">
        <v>1.5</v>
      </c>
      <c r="V191" s="132">
        <v>1.7</v>
      </c>
      <c r="W191" s="132">
        <v>4.0999999999999996</v>
      </c>
      <c r="X191" s="132">
        <v>8.6</v>
      </c>
      <c r="Y191" s="132">
        <v>2.8</v>
      </c>
      <c r="Z191" s="132">
        <v>3.1</v>
      </c>
    </row>
    <row r="192" spans="1:26" ht="35" thickBot="1">
      <c r="A192" s="56" t="s">
        <v>477</v>
      </c>
      <c r="B192" s="25">
        <v>13</v>
      </c>
      <c r="C192" s="64">
        <f t="shared" si="22"/>
        <v>1500</v>
      </c>
      <c r="D192" s="64">
        <f t="shared" si="23"/>
        <v>1700</v>
      </c>
      <c r="E192" s="64">
        <f t="shared" si="24"/>
        <v>4100</v>
      </c>
      <c r="F192" s="64">
        <f t="shared" si="25"/>
        <v>8600</v>
      </c>
      <c r="G192" s="64">
        <f t="shared" si="26"/>
        <v>2800</v>
      </c>
      <c r="H192" s="64">
        <f t="shared" si="27"/>
        <v>3100</v>
      </c>
      <c r="S192" s="126"/>
      <c r="T192" s="126"/>
      <c r="U192" s="126"/>
      <c r="V192" s="126"/>
      <c r="W192" s="126"/>
      <c r="X192" s="126"/>
      <c r="Y192" s="126"/>
      <c r="Z192" s="126"/>
    </row>
    <row r="193" spans="1:26" ht="20" thickBot="1">
      <c r="A193" s="60"/>
      <c r="B193" s="25">
        <v>14</v>
      </c>
      <c r="S193" s="83" t="s">
        <v>749</v>
      </c>
      <c r="T193"/>
      <c r="U193"/>
      <c r="V193"/>
      <c r="W193"/>
      <c r="X193"/>
      <c r="Y193"/>
      <c r="Z193"/>
    </row>
    <row r="194" spans="1:26" ht="20.25" customHeight="1" thickBot="1">
      <c r="A194" s="60" t="s">
        <v>519</v>
      </c>
      <c r="B194" s="60" t="s">
        <v>520</v>
      </c>
      <c r="S194" s="131" t="s">
        <v>750</v>
      </c>
      <c r="T194" s="131"/>
      <c r="U194" s="131" t="s">
        <v>729</v>
      </c>
      <c r="V194" s="131"/>
      <c r="W194" s="131"/>
      <c r="X194" s="131"/>
      <c r="Y194" s="131"/>
      <c r="Z194" s="131"/>
    </row>
    <row r="195" spans="1:26" ht="42.5" thickBot="1">
      <c r="A195" s="59" t="s">
        <v>606</v>
      </c>
      <c r="B195" s="59" t="s">
        <v>607</v>
      </c>
      <c r="S195" s="127" t="s">
        <v>441</v>
      </c>
      <c r="T195" s="127" t="s">
        <v>524</v>
      </c>
      <c r="U195" s="127" t="s">
        <v>730</v>
      </c>
      <c r="V195" s="127" t="s">
        <v>731</v>
      </c>
      <c r="W195" s="127" t="s">
        <v>581</v>
      </c>
      <c r="X195" s="127" t="s">
        <v>582</v>
      </c>
      <c r="Y195" s="127" t="s">
        <v>732</v>
      </c>
      <c r="Z195" s="127" t="s">
        <v>444</v>
      </c>
    </row>
    <row r="196" spans="1:26" ht="34.4" customHeight="1" thickBot="1">
      <c r="A196" s="601" t="s">
        <v>608</v>
      </c>
      <c r="B196" s="603"/>
      <c r="C196" s="601" t="s">
        <v>724</v>
      </c>
      <c r="D196" s="602"/>
      <c r="E196" s="602"/>
      <c r="F196" s="602"/>
      <c r="G196" s="602"/>
      <c r="H196" s="603"/>
      <c r="S196" s="84" t="s">
        <v>585</v>
      </c>
      <c r="T196" s="84" t="s">
        <v>733</v>
      </c>
      <c r="U196" s="128">
        <v>13.6</v>
      </c>
      <c r="V196" s="128">
        <v>14.4</v>
      </c>
      <c r="W196" s="128">
        <v>19.899999999999999</v>
      </c>
      <c r="X196" s="128">
        <v>15.5</v>
      </c>
      <c r="Y196" s="128">
        <v>17.5</v>
      </c>
      <c r="Z196" s="128">
        <v>16.600000000000001</v>
      </c>
    </row>
    <row r="197" spans="1:26" ht="35" thickBot="1">
      <c r="A197" s="96" t="s">
        <v>441</v>
      </c>
      <c r="B197" s="95" t="s">
        <v>609</v>
      </c>
      <c r="C197" s="95" t="s">
        <v>579</v>
      </c>
      <c r="D197" s="95" t="s">
        <v>580</v>
      </c>
      <c r="E197" s="95" t="s">
        <v>581</v>
      </c>
      <c r="F197" s="95" t="s">
        <v>582</v>
      </c>
      <c r="G197" s="95" t="s">
        <v>589</v>
      </c>
      <c r="H197" s="95" t="s">
        <v>444</v>
      </c>
      <c r="S197" s="84" t="s">
        <v>586</v>
      </c>
      <c r="T197" s="84" t="s">
        <v>488</v>
      </c>
      <c r="U197" s="128">
        <v>12.7</v>
      </c>
      <c r="V197" s="128">
        <v>13.5</v>
      </c>
      <c r="W197" s="128">
        <v>18.100000000000001</v>
      </c>
      <c r="X197" s="128">
        <v>14.6</v>
      </c>
      <c r="Y197" s="128">
        <v>14.9</v>
      </c>
      <c r="Z197" s="128">
        <v>13.6</v>
      </c>
    </row>
    <row r="198" spans="1:26" ht="42.5" thickBot="1">
      <c r="A198" s="56" t="s">
        <v>585</v>
      </c>
      <c r="B198" s="25">
        <v>1</v>
      </c>
      <c r="C198" s="64">
        <f>U196*1000000</f>
        <v>13600000</v>
      </c>
      <c r="D198" s="64">
        <f t="shared" ref="D198:H198" si="28">V196*1000000</f>
        <v>14400000</v>
      </c>
      <c r="E198" s="64">
        <f t="shared" si="28"/>
        <v>19900000</v>
      </c>
      <c r="F198" s="64">
        <f t="shared" si="28"/>
        <v>15500000</v>
      </c>
      <c r="G198" s="64">
        <f t="shared" si="28"/>
        <v>17500000</v>
      </c>
      <c r="H198" s="64">
        <f t="shared" si="28"/>
        <v>16600000.000000002</v>
      </c>
      <c r="S198" s="84" t="s">
        <v>442</v>
      </c>
      <c r="T198" s="84" t="s">
        <v>734</v>
      </c>
      <c r="U198" s="128">
        <v>12.7</v>
      </c>
      <c r="V198" s="128">
        <v>13</v>
      </c>
      <c r="W198" s="128">
        <v>18.100000000000001</v>
      </c>
      <c r="X198" s="128">
        <v>13.2</v>
      </c>
      <c r="Y198" s="128">
        <v>15.9</v>
      </c>
      <c r="Z198" s="128">
        <v>15.5</v>
      </c>
    </row>
    <row r="199" spans="1:26" ht="42.5" thickBot="1">
      <c r="A199" s="56" t="s">
        <v>586</v>
      </c>
      <c r="B199" s="25">
        <v>2</v>
      </c>
      <c r="C199" s="64">
        <f t="shared" ref="C199:C210" si="29">U197*1000000</f>
        <v>12700000</v>
      </c>
      <c r="D199" s="64">
        <f t="shared" ref="D199:D210" si="30">V197*1000000</f>
        <v>13500000</v>
      </c>
      <c r="E199" s="64">
        <f t="shared" ref="E199:E210" si="31">W197*1000000</f>
        <v>18100000</v>
      </c>
      <c r="F199" s="64">
        <f t="shared" ref="F199:F210" si="32">X197*1000000</f>
        <v>14600000</v>
      </c>
      <c r="G199" s="64">
        <f t="shared" ref="G199:G210" si="33">Y197*1000000</f>
        <v>14900000</v>
      </c>
      <c r="H199" s="64">
        <f t="shared" ref="H199:H210" si="34">Z197*1000000</f>
        <v>13600000</v>
      </c>
      <c r="J199" s="63">
        <f ca="1">IF(I129=0,0,OFFSET(B197,$J$127,$M$127))</f>
        <v>0</v>
      </c>
      <c r="S199" s="84" t="s">
        <v>587</v>
      </c>
      <c r="T199" s="84" t="s">
        <v>534</v>
      </c>
      <c r="U199" s="128">
        <v>12.7</v>
      </c>
      <c r="V199" s="128">
        <v>13.5</v>
      </c>
      <c r="W199" s="128">
        <v>18.100000000000001</v>
      </c>
      <c r="X199" s="128">
        <v>14.6</v>
      </c>
      <c r="Y199" s="128">
        <v>14.9</v>
      </c>
      <c r="Z199" s="128">
        <v>15.5</v>
      </c>
    </row>
    <row r="200" spans="1:26" ht="35" thickBot="1">
      <c r="A200" s="56" t="s">
        <v>442</v>
      </c>
      <c r="B200" s="25">
        <v>3</v>
      </c>
      <c r="C200" s="64">
        <f t="shared" si="29"/>
        <v>12700000</v>
      </c>
      <c r="D200" s="64">
        <f t="shared" si="30"/>
        <v>13000000</v>
      </c>
      <c r="E200" s="64">
        <f t="shared" si="31"/>
        <v>18100000</v>
      </c>
      <c r="F200" s="64">
        <f t="shared" si="32"/>
        <v>13200000</v>
      </c>
      <c r="G200" s="64">
        <f t="shared" si="33"/>
        <v>15900000</v>
      </c>
      <c r="H200" s="64">
        <f t="shared" si="34"/>
        <v>15500000</v>
      </c>
      <c r="S200" s="84" t="s">
        <v>588</v>
      </c>
      <c r="T200" s="84" t="s">
        <v>536</v>
      </c>
      <c r="U200" s="128">
        <v>12.7</v>
      </c>
      <c r="V200" s="128">
        <v>13.5</v>
      </c>
      <c r="W200" s="128">
        <v>18.100000000000001</v>
      </c>
      <c r="X200" s="128">
        <v>14.3</v>
      </c>
      <c r="Y200" s="128">
        <v>14</v>
      </c>
      <c r="Z200" s="128">
        <v>14</v>
      </c>
    </row>
    <row r="201" spans="1:26" ht="42.5" thickBot="1">
      <c r="A201" s="56" t="s">
        <v>587</v>
      </c>
      <c r="B201" s="25">
        <v>4</v>
      </c>
      <c r="C201" s="64">
        <f t="shared" si="29"/>
        <v>12700000</v>
      </c>
      <c r="D201" s="64">
        <f t="shared" si="30"/>
        <v>13500000</v>
      </c>
      <c r="E201" s="64">
        <f t="shared" si="31"/>
        <v>18100000</v>
      </c>
      <c r="F201" s="64">
        <f t="shared" si="32"/>
        <v>14600000</v>
      </c>
      <c r="G201" s="64">
        <f t="shared" si="33"/>
        <v>14900000</v>
      </c>
      <c r="H201" s="64">
        <f t="shared" si="34"/>
        <v>15500000</v>
      </c>
      <c r="S201" s="84" t="s">
        <v>590</v>
      </c>
      <c r="T201" s="84" t="s">
        <v>735</v>
      </c>
      <c r="U201" s="128">
        <v>12.7</v>
      </c>
      <c r="V201" s="128">
        <v>15.6</v>
      </c>
      <c r="W201" s="128">
        <v>18.100000000000001</v>
      </c>
      <c r="X201" s="128">
        <v>14.6</v>
      </c>
      <c r="Y201" s="128">
        <v>14.9</v>
      </c>
      <c r="Z201" s="128">
        <v>14.1</v>
      </c>
    </row>
    <row r="202" spans="1:26" ht="28.5" thickBot="1">
      <c r="A202" s="56" t="s">
        <v>588</v>
      </c>
      <c r="B202" s="25">
        <v>5</v>
      </c>
      <c r="C202" s="64">
        <f t="shared" si="29"/>
        <v>12700000</v>
      </c>
      <c r="D202" s="64">
        <f t="shared" si="30"/>
        <v>13500000</v>
      </c>
      <c r="E202" s="64">
        <f t="shared" si="31"/>
        <v>18100000</v>
      </c>
      <c r="F202" s="64">
        <f t="shared" si="32"/>
        <v>14300000</v>
      </c>
      <c r="G202" s="64">
        <f t="shared" si="33"/>
        <v>14000000</v>
      </c>
      <c r="H202" s="64">
        <f t="shared" si="34"/>
        <v>14000000</v>
      </c>
      <c r="S202" s="84" t="s">
        <v>455</v>
      </c>
      <c r="T202" s="84" t="s">
        <v>736</v>
      </c>
      <c r="U202" s="128">
        <v>12.7</v>
      </c>
      <c r="V202" s="128">
        <v>13.5</v>
      </c>
      <c r="W202" s="128">
        <v>18.100000000000001</v>
      </c>
      <c r="X202" s="128">
        <v>13.3</v>
      </c>
      <c r="Y202" s="128">
        <v>12.7</v>
      </c>
      <c r="Z202" s="128">
        <v>13</v>
      </c>
    </row>
    <row r="203" spans="1:26" ht="28.5" thickBot="1">
      <c r="A203" s="56" t="s">
        <v>590</v>
      </c>
      <c r="B203" s="25">
        <v>6</v>
      </c>
      <c r="C203" s="64">
        <f t="shared" si="29"/>
        <v>12700000</v>
      </c>
      <c r="D203" s="64">
        <f t="shared" si="30"/>
        <v>15600000</v>
      </c>
      <c r="E203" s="64">
        <f t="shared" si="31"/>
        <v>18100000</v>
      </c>
      <c r="F203" s="64">
        <f t="shared" si="32"/>
        <v>14600000</v>
      </c>
      <c r="G203" s="64">
        <f t="shared" si="33"/>
        <v>14900000</v>
      </c>
      <c r="H203" s="64">
        <f t="shared" si="34"/>
        <v>14100000</v>
      </c>
      <c r="S203" s="84" t="s">
        <v>591</v>
      </c>
      <c r="T203" s="84" t="s">
        <v>737</v>
      </c>
      <c r="U203" s="128">
        <v>12.7</v>
      </c>
      <c r="V203" s="128">
        <v>13.5</v>
      </c>
      <c r="W203" s="128">
        <v>18.100000000000001</v>
      </c>
      <c r="X203" s="128">
        <v>14.6</v>
      </c>
      <c r="Y203" s="128">
        <v>15.2</v>
      </c>
      <c r="Z203" s="128">
        <v>14.2</v>
      </c>
    </row>
    <row r="204" spans="1:26" ht="28.5" thickBot="1">
      <c r="A204" s="56" t="s">
        <v>455</v>
      </c>
      <c r="B204" s="25">
        <v>7</v>
      </c>
      <c r="C204" s="64">
        <f t="shared" si="29"/>
        <v>12700000</v>
      </c>
      <c r="D204" s="64">
        <f t="shared" si="30"/>
        <v>13500000</v>
      </c>
      <c r="E204" s="64">
        <f t="shared" si="31"/>
        <v>18100000</v>
      </c>
      <c r="F204" s="64">
        <f t="shared" si="32"/>
        <v>13300000</v>
      </c>
      <c r="G204" s="64">
        <f t="shared" si="33"/>
        <v>12700000</v>
      </c>
      <c r="H204" s="64">
        <f t="shared" si="34"/>
        <v>13000000</v>
      </c>
      <c r="S204" s="84" t="s">
        <v>592</v>
      </c>
      <c r="T204" s="84" t="s">
        <v>738</v>
      </c>
      <c r="U204" s="128">
        <v>12.7</v>
      </c>
      <c r="V204" s="128">
        <v>13.5</v>
      </c>
      <c r="W204" s="128">
        <v>18.100000000000001</v>
      </c>
      <c r="X204" s="128">
        <v>14.6</v>
      </c>
      <c r="Y204" s="128">
        <v>15.2</v>
      </c>
      <c r="Z204" s="128">
        <v>14.2</v>
      </c>
    </row>
    <row r="205" spans="1:26" ht="42.5" thickBot="1">
      <c r="A205" s="56" t="s">
        <v>591</v>
      </c>
      <c r="B205" s="25">
        <v>8</v>
      </c>
      <c r="C205" s="64">
        <f t="shared" si="29"/>
        <v>12700000</v>
      </c>
      <c r="D205" s="64">
        <f t="shared" si="30"/>
        <v>13500000</v>
      </c>
      <c r="E205" s="64">
        <f t="shared" si="31"/>
        <v>18100000</v>
      </c>
      <c r="F205" s="64">
        <f t="shared" si="32"/>
        <v>14600000</v>
      </c>
      <c r="G205" s="64">
        <f t="shared" si="33"/>
        <v>15200000</v>
      </c>
      <c r="H205" s="64">
        <f t="shared" si="34"/>
        <v>14200000</v>
      </c>
      <c r="S205" s="84" t="s">
        <v>593</v>
      </c>
      <c r="T205" s="84" t="s">
        <v>739</v>
      </c>
      <c r="U205" s="128">
        <v>12.7</v>
      </c>
      <c r="V205" s="128">
        <v>13.5</v>
      </c>
      <c r="W205" s="128">
        <v>18.100000000000001</v>
      </c>
      <c r="X205" s="128">
        <v>14.6</v>
      </c>
      <c r="Y205" s="128">
        <v>15.2</v>
      </c>
      <c r="Z205" s="128">
        <v>14.2</v>
      </c>
    </row>
    <row r="206" spans="1:26" ht="28.5" thickBot="1">
      <c r="A206" s="56" t="s">
        <v>592</v>
      </c>
      <c r="B206" s="25">
        <v>9</v>
      </c>
      <c r="C206" s="64">
        <f t="shared" si="29"/>
        <v>12700000</v>
      </c>
      <c r="D206" s="64">
        <f t="shared" si="30"/>
        <v>13500000</v>
      </c>
      <c r="E206" s="64">
        <f t="shared" si="31"/>
        <v>18100000</v>
      </c>
      <c r="F206" s="64">
        <f t="shared" si="32"/>
        <v>14600000</v>
      </c>
      <c r="G206" s="64">
        <f t="shared" si="33"/>
        <v>15200000</v>
      </c>
      <c r="H206" s="64">
        <f t="shared" si="34"/>
        <v>14200000</v>
      </c>
      <c r="S206" s="84" t="s">
        <v>594</v>
      </c>
      <c r="T206" s="84" t="s">
        <v>569</v>
      </c>
      <c r="U206" s="128">
        <v>12.7</v>
      </c>
      <c r="V206" s="128">
        <v>13.5</v>
      </c>
      <c r="W206" s="128">
        <v>18.100000000000001</v>
      </c>
      <c r="X206" s="128">
        <v>12.9</v>
      </c>
      <c r="Y206" s="128">
        <v>15.3</v>
      </c>
      <c r="Z206" s="128">
        <v>14.3</v>
      </c>
    </row>
    <row r="207" spans="1:26" ht="35" thickBot="1">
      <c r="A207" s="56" t="s">
        <v>593</v>
      </c>
      <c r="B207" s="25">
        <v>10</v>
      </c>
      <c r="C207" s="64">
        <f t="shared" si="29"/>
        <v>12700000</v>
      </c>
      <c r="D207" s="64">
        <f t="shared" si="30"/>
        <v>13500000</v>
      </c>
      <c r="E207" s="64">
        <f t="shared" si="31"/>
        <v>18100000</v>
      </c>
      <c r="F207" s="64">
        <f t="shared" si="32"/>
        <v>14600000</v>
      </c>
      <c r="G207" s="64">
        <f t="shared" si="33"/>
        <v>15200000</v>
      </c>
      <c r="H207" s="64">
        <f t="shared" si="34"/>
        <v>14200000</v>
      </c>
      <c r="S207" s="84" t="s">
        <v>595</v>
      </c>
      <c r="T207" s="84" t="s">
        <v>740</v>
      </c>
      <c r="U207" s="128">
        <v>12.7</v>
      </c>
      <c r="V207" s="128">
        <v>12.9</v>
      </c>
      <c r="W207" s="128">
        <v>18.100000000000001</v>
      </c>
      <c r="X207" s="128">
        <v>15.3</v>
      </c>
      <c r="Y207" s="128">
        <v>14.9</v>
      </c>
      <c r="Z207" s="128">
        <v>14.3</v>
      </c>
    </row>
    <row r="208" spans="1:26" ht="42.5" thickBot="1">
      <c r="A208" s="56" t="s">
        <v>594</v>
      </c>
      <c r="B208" s="25">
        <v>11</v>
      </c>
      <c r="C208" s="64">
        <f t="shared" si="29"/>
        <v>12700000</v>
      </c>
      <c r="D208" s="64">
        <f t="shared" si="30"/>
        <v>13500000</v>
      </c>
      <c r="E208" s="64">
        <f t="shared" si="31"/>
        <v>18100000</v>
      </c>
      <c r="F208" s="64">
        <f t="shared" si="32"/>
        <v>12900000</v>
      </c>
      <c r="G208" s="64">
        <f t="shared" si="33"/>
        <v>15300000</v>
      </c>
      <c r="H208" s="64">
        <f t="shared" si="34"/>
        <v>14300000</v>
      </c>
      <c r="S208" s="84" t="s">
        <v>477</v>
      </c>
      <c r="T208" s="84"/>
      <c r="U208" s="128">
        <v>12.7</v>
      </c>
      <c r="V208" s="128">
        <v>13.5</v>
      </c>
      <c r="W208" s="128">
        <v>18.100000000000001</v>
      </c>
      <c r="X208" s="128">
        <v>14.6</v>
      </c>
      <c r="Y208" s="128">
        <v>15.2</v>
      </c>
      <c r="Z208" s="128">
        <v>14.9</v>
      </c>
    </row>
    <row r="209" spans="1:26" ht="23.5" thickBot="1">
      <c r="A209" s="56" t="s">
        <v>595</v>
      </c>
      <c r="B209" s="25">
        <v>12</v>
      </c>
      <c r="C209" s="64">
        <f t="shared" si="29"/>
        <v>12700000</v>
      </c>
      <c r="D209" s="64">
        <f t="shared" si="30"/>
        <v>12900000</v>
      </c>
      <c r="E209" s="64">
        <f t="shared" si="31"/>
        <v>18100000</v>
      </c>
      <c r="F209" s="64">
        <f t="shared" si="32"/>
        <v>15300000</v>
      </c>
      <c r="G209" s="64">
        <f t="shared" si="33"/>
        <v>14900000</v>
      </c>
      <c r="H209" s="64">
        <f t="shared" si="34"/>
        <v>14300000</v>
      </c>
      <c r="S209" s="126"/>
      <c r="T209" s="126"/>
      <c r="U209" s="126"/>
      <c r="V209" s="126"/>
      <c r="W209" s="126"/>
      <c r="X209" s="126"/>
      <c r="Y209" s="126"/>
      <c r="Z209" s="126"/>
    </row>
    <row r="210" spans="1:26" ht="35" thickBot="1">
      <c r="A210" s="56" t="s">
        <v>477</v>
      </c>
      <c r="B210" s="25">
        <v>13</v>
      </c>
      <c r="C210" s="64">
        <f t="shared" si="29"/>
        <v>12700000</v>
      </c>
      <c r="D210" s="64">
        <f t="shared" si="30"/>
        <v>13500000</v>
      </c>
      <c r="E210" s="64">
        <f t="shared" si="31"/>
        <v>18100000</v>
      </c>
      <c r="F210" s="64">
        <f t="shared" si="32"/>
        <v>14600000</v>
      </c>
      <c r="G210" s="64">
        <f t="shared" si="33"/>
        <v>15200000</v>
      </c>
      <c r="H210" s="64">
        <f t="shared" si="34"/>
        <v>14900000</v>
      </c>
      <c r="S210" s="83" t="s">
        <v>751</v>
      </c>
      <c r="T210"/>
      <c r="U210"/>
      <c r="V210"/>
      <c r="W210"/>
      <c r="X210"/>
      <c r="Y210"/>
      <c r="Z210"/>
    </row>
    <row r="211" spans="1:26" ht="14.25" customHeight="1">
      <c r="A211" s="62"/>
      <c r="B211" s="25">
        <v>14</v>
      </c>
      <c r="S211" s="134" t="s">
        <v>752</v>
      </c>
      <c r="T211" s="134"/>
      <c r="U211" s="134" t="s">
        <v>743</v>
      </c>
      <c r="V211" s="134"/>
      <c r="W211" s="134"/>
      <c r="X211" s="134"/>
      <c r="Y211" s="134"/>
      <c r="Z211" s="134"/>
    </row>
    <row r="212" spans="1:26" ht="15" customHeight="1" thickBot="1">
      <c r="A212" s="59" t="s">
        <v>610</v>
      </c>
      <c r="B212" s="59" t="s">
        <v>611</v>
      </c>
      <c r="S212" s="93" t="s">
        <v>753</v>
      </c>
      <c r="T212" s="93"/>
      <c r="U212" s="93"/>
      <c r="V212" s="93"/>
      <c r="W212" s="93"/>
      <c r="X212" s="93"/>
      <c r="Y212" s="93"/>
      <c r="Z212" s="93"/>
    </row>
    <row r="213" spans="1:26" ht="34.4" customHeight="1" thickBot="1">
      <c r="A213" s="601" t="s">
        <v>612</v>
      </c>
      <c r="B213" s="603"/>
      <c r="C213" s="601" t="s">
        <v>724</v>
      </c>
      <c r="D213" s="602"/>
      <c r="E213" s="602"/>
      <c r="F213" s="602"/>
      <c r="G213" s="602"/>
      <c r="H213" s="603"/>
      <c r="S213" s="127" t="s">
        <v>441</v>
      </c>
      <c r="T213" s="127" t="s">
        <v>524</v>
      </c>
      <c r="U213" s="127" t="s">
        <v>730</v>
      </c>
      <c r="V213" s="127" t="s">
        <v>731</v>
      </c>
      <c r="W213" s="127" t="s">
        <v>581</v>
      </c>
      <c r="X213" s="127" t="s">
        <v>582</v>
      </c>
      <c r="Y213" s="127" t="s">
        <v>732</v>
      </c>
      <c r="Z213" s="127" t="s">
        <v>444</v>
      </c>
    </row>
    <row r="214" spans="1:26" ht="35" thickBot="1">
      <c r="A214" s="57" t="s">
        <v>441</v>
      </c>
      <c r="B214" s="95" t="s">
        <v>524</v>
      </c>
      <c r="C214" s="95" t="s">
        <v>579</v>
      </c>
      <c r="D214" s="95" t="s">
        <v>580</v>
      </c>
      <c r="E214" s="95" t="s">
        <v>581</v>
      </c>
      <c r="F214" s="95" t="s">
        <v>582</v>
      </c>
      <c r="G214" s="95" t="s">
        <v>589</v>
      </c>
      <c r="H214" s="95" t="s">
        <v>444</v>
      </c>
      <c r="S214" s="84" t="s">
        <v>585</v>
      </c>
      <c r="T214" s="84" t="s">
        <v>733</v>
      </c>
      <c r="U214" s="130">
        <v>746</v>
      </c>
      <c r="V214" s="130">
        <v>722</v>
      </c>
      <c r="W214" s="130">
        <v>1075</v>
      </c>
      <c r="X214" s="130">
        <v>882</v>
      </c>
      <c r="Y214" s="130">
        <v>1083</v>
      </c>
      <c r="Z214" s="130">
        <v>979</v>
      </c>
    </row>
    <row r="215" spans="1:26" ht="14.5" thickBot="1">
      <c r="A215" s="56" t="s">
        <v>585</v>
      </c>
      <c r="B215" s="25">
        <v>1</v>
      </c>
      <c r="C215" s="64">
        <f>U214*1000</f>
        <v>746000</v>
      </c>
      <c r="D215" s="64">
        <f t="shared" ref="D215:H215" si="35">V214*1000</f>
        <v>722000</v>
      </c>
      <c r="E215" s="64">
        <f t="shared" si="35"/>
        <v>1075000</v>
      </c>
      <c r="F215" s="64">
        <f t="shared" si="35"/>
        <v>882000</v>
      </c>
      <c r="G215" s="64">
        <f t="shared" si="35"/>
        <v>1083000</v>
      </c>
      <c r="H215" s="64">
        <f t="shared" si="35"/>
        <v>979000</v>
      </c>
      <c r="S215" s="84" t="s">
        <v>586</v>
      </c>
      <c r="T215" s="84" t="s">
        <v>488</v>
      </c>
      <c r="U215" s="130">
        <v>690</v>
      </c>
      <c r="V215" s="130">
        <v>746</v>
      </c>
      <c r="W215" s="130">
        <v>987</v>
      </c>
      <c r="X215" s="130">
        <v>810</v>
      </c>
      <c r="Y215" s="130">
        <v>842</v>
      </c>
      <c r="Z215" s="130">
        <v>802</v>
      </c>
    </row>
    <row r="216" spans="1:26" ht="42.5" thickBot="1">
      <c r="A216" s="56" t="s">
        <v>586</v>
      </c>
      <c r="B216" s="25">
        <v>2</v>
      </c>
      <c r="C216" s="64">
        <f t="shared" ref="C216:C227" si="36">U215*1000</f>
        <v>690000</v>
      </c>
      <c r="D216" s="64">
        <f t="shared" ref="D216:D227" si="37">V215*1000</f>
        <v>746000</v>
      </c>
      <c r="E216" s="64">
        <f t="shared" ref="E216:E227" si="38">W215*1000</f>
        <v>987000</v>
      </c>
      <c r="F216" s="64">
        <f t="shared" ref="F216:F227" si="39">X215*1000</f>
        <v>810000</v>
      </c>
      <c r="G216" s="64">
        <f t="shared" ref="G216:G227" si="40">Y215*1000</f>
        <v>842000</v>
      </c>
      <c r="H216" s="64">
        <f t="shared" ref="H216:H227" si="41">Z215*1000</f>
        <v>802000</v>
      </c>
      <c r="J216" s="63">
        <f ca="1">IF(I129=0,0,OFFSET(B214,$J$127,$M$127))</f>
        <v>0</v>
      </c>
      <c r="S216" s="84" t="s">
        <v>442</v>
      </c>
      <c r="T216" s="84" t="s">
        <v>734</v>
      </c>
      <c r="U216" s="130">
        <v>762</v>
      </c>
      <c r="V216" s="130">
        <v>730</v>
      </c>
      <c r="W216" s="130">
        <v>1283</v>
      </c>
      <c r="X216" s="130">
        <v>803</v>
      </c>
      <c r="Y216" s="130">
        <v>835</v>
      </c>
      <c r="Z216" s="130">
        <v>810</v>
      </c>
    </row>
    <row r="217" spans="1:26" ht="42.5" thickBot="1">
      <c r="A217" s="56" t="s">
        <v>442</v>
      </c>
      <c r="B217" s="25">
        <v>3</v>
      </c>
      <c r="C217" s="64">
        <f t="shared" si="36"/>
        <v>762000</v>
      </c>
      <c r="D217" s="64">
        <f t="shared" si="37"/>
        <v>730000</v>
      </c>
      <c r="E217" s="64">
        <f t="shared" si="38"/>
        <v>1283000</v>
      </c>
      <c r="F217" s="64">
        <f t="shared" si="39"/>
        <v>803000</v>
      </c>
      <c r="G217" s="64">
        <f t="shared" si="40"/>
        <v>835000</v>
      </c>
      <c r="H217" s="64">
        <f t="shared" si="41"/>
        <v>810000</v>
      </c>
      <c r="S217" s="84" t="s">
        <v>587</v>
      </c>
      <c r="T217" s="84" t="s">
        <v>534</v>
      </c>
      <c r="U217" s="130">
        <v>746</v>
      </c>
      <c r="V217" s="130">
        <v>690</v>
      </c>
      <c r="W217" s="130">
        <v>987</v>
      </c>
      <c r="X217" s="130">
        <v>810</v>
      </c>
      <c r="Y217" s="130">
        <v>827</v>
      </c>
      <c r="Z217" s="130">
        <v>762</v>
      </c>
    </row>
    <row r="218" spans="1:26" ht="35" thickBot="1">
      <c r="A218" s="56" t="s">
        <v>587</v>
      </c>
      <c r="B218" s="25">
        <v>4</v>
      </c>
      <c r="C218" s="64">
        <f t="shared" si="36"/>
        <v>746000</v>
      </c>
      <c r="D218" s="64">
        <f t="shared" si="37"/>
        <v>690000</v>
      </c>
      <c r="E218" s="64">
        <f t="shared" si="38"/>
        <v>987000</v>
      </c>
      <c r="F218" s="64">
        <f t="shared" si="39"/>
        <v>810000</v>
      </c>
      <c r="G218" s="64">
        <f t="shared" si="40"/>
        <v>827000</v>
      </c>
      <c r="H218" s="64">
        <f t="shared" si="41"/>
        <v>762000</v>
      </c>
      <c r="S218" s="84" t="s">
        <v>588</v>
      </c>
      <c r="T218" s="84" t="s">
        <v>536</v>
      </c>
      <c r="U218" s="130">
        <v>746</v>
      </c>
      <c r="V218" s="130">
        <v>778</v>
      </c>
      <c r="W218" s="130">
        <v>987</v>
      </c>
      <c r="X218" s="130">
        <v>786</v>
      </c>
      <c r="Y218" s="130">
        <v>802</v>
      </c>
      <c r="Z218" s="130">
        <v>794</v>
      </c>
    </row>
    <row r="219" spans="1:26" ht="42.5" thickBot="1">
      <c r="A219" s="56" t="s">
        <v>588</v>
      </c>
      <c r="B219" s="25">
        <v>5</v>
      </c>
      <c r="C219" s="64">
        <f t="shared" si="36"/>
        <v>746000</v>
      </c>
      <c r="D219" s="64">
        <f t="shared" si="37"/>
        <v>778000</v>
      </c>
      <c r="E219" s="64">
        <f t="shared" si="38"/>
        <v>987000</v>
      </c>
      <c r="F219" s="64">
        <f t="shared" si="39"/>
        <v>786000</v>
      </c>
      <c r="G219" s="64">
        <f t="shared" si="40"/>
        <v>802000</v>
      </c>
      <c r="H219" s="64">
        <f t="shared" si="41"/>
        <v>794000</v>
      </c>
      <c r="S219" s="84" t="s">
        <v>590</v>
      </c>
      <c r="T219" s="84" t="s">
        <v>735</v>
      </c>
      <c r="U219" s="130">
        <v>746</v>
      </c>
      <c r="V219" s="130">
        <v>746</v>
      </c>
      <c r="W219" s="130">
        <v>987</v>
      </c>
      <c r="X219" s="130">
        <v>794</v>
      </c>
      <c r="Y219" s="130">
        <v>874</v>
      </c>
      <c r="Z219" s="130">
        <v>802</v>
      </c>
    </row>
    <row r="220" spans="1:26" ht="28.5" thickBot="1">
      <c r="A220" s="56" t="s">
        <v>590</v>
      </c>
      <c r="B220" s="25">
        <v>6</v>
      </c>
      <c r="C220" s="64">
        <f t="shared" si="36"/>
        <v>746000</v>
      </c>
      <c r="D220" s="64">
        <f t="shared" si="37"/>
        <v>746000</v>
      </c>
      <c r="E220" s="64">
        <f t="shared" si="38"/>
        <v>987000</v>
      </c>
      <c r="F220" s="64">
        <f t="shared" si="39"/>
        <v>794000</v>
      </c>
      <c r="G220" s="64">
        <f t="shared" si="40"/>
        <v>874000</v>
      </c>
      <c r="H220" s="64">
        <f t="shared" si="41"/>
        <v>802000</v>
      </c>
      <c r="S220" s="84" t="s">
        <v>455</v>
      </c>
      <c r="T220" s="84" t="s">
        <v>736</v>
      </c>
      <c r="U220" s="130">
        <v>755</v>
      </c>
      <c r="V220" s="130">
        <v>787</v>
      </c>
      <c r="W220" s="130">
        <v>987</v>
      </c>
      <c r="X220" s="130">
        <v>810</v>
      </c>
      <c r="Y220" s="130">
        <v>706</v>
      </c>
      <c r="Z220" s="130">
        <v>700</v>
      </c>
    </row>
    <row r="221" spans="1:26" ht="28.5" thickBot="1">
      <c r="A221" s="56" t="s">
        <v>455</v>
      </c>
      <c r="B221" s="25">
        <v>7</v>
      </c>
      <c r="C221" s="64">
        <f t="shared" si="36"/>
        <v>755000</v>
      </c>
      <c r="D221" s="64">
        <f t="shared" si="37"/>
        <v>787000</v>
      </c>
      <c r="E221" s="64">
        <f t="shared" si="38"/>
        <v>987000</v>
      </c>
      <c r="F221" s="64">
        <f t="shared" si="39"/>
        <v>810000</v>
      </c>
      <c r="G221" s="64">
        <f t="shared" si="40"/>
        <v>706000</v>
      </c>
      <c r="H221" s="64">
        <f t="shared" si="41"/>
        <v>700000</v>
      </c>
      <c r="S221" s="84" t="s">
        <v>591</v>
      </c>
      <c r="T221" s="84" t="s">
        <v>737</v>
      </c>
      <c r="U221" s="130">
        <v>746</v>
      </c>
      <c r="V221" s="130">
        <v>762</v>
      </c>
      <c r="W221" s="130">
        <v>987</v>
      </c>
      <c r="X221" s="130">
        <v>810</v>
      </c>
      <c r="Y221" s="130">
        <v>882</v>
      </c>
      <c r="Z221" s="130">
        <v>842</v>
      </c>
    </row>
    <row r="222" spans="1:26" ht="28.5" thickBot="1">
      <c r="A222" s="56" t="s">
        <v>591</v>
      </c>
      <c r="B222" s="25">
        <v>8</v>
      </c>
      <c r="C222" s="64">
        <f t="shared" si="36"/>
        <v>746000</v>
      </c>
      <c r="D222" s="64">
        <f t="shared" si="37"/>
        <v>762000</v>
      </c>
      <c r="E222" s="64">
        <f t="shared" si="38"/>
        <v>987000</v>
      </c>
      <c r="F222" s="64">
        <f t="shared" si="39"/>
        <v>810000</v>
      </c>
      <c r="G222" s="64">
        <f t="shared" si="40"/>
        <v>882000</v>
      </c>
      <c r="H222" s="64">
        <f t="shared" si="41"/>
        <v>842000</v>
      </c>
      <c r="S222" s="84" t="s">
        <v>592</v>
      </c>
      <c r="T222" s="84" t="s">
        <v>738</v>
      </c>
      <c r="U222" s="130">
        <v>746</v>
      </c>
      <c r="V222" s="130">
        <v>730</v>
      </c>
      <c r="W222" s="130">
        <v>987</v>
      </c>
      <c r="X222" s="130">
        <v>810</v>
      </c>
      <c r="Y222" s="130">
        <v>842</v>
      </c>
      <c r="Z222" s="130">
        <v>802</v>
      </c>
    </row>
    <row r="223" spans="1:26" ht="42.5" thickBot="1">
      <c r="A223" s="56" t="s">
        <v>592</v>
      </c>
      <c r="B223" s="25">
        <v>9</v>
      </c>
      <c r="C223" s="64">
        <f t="shared" si="36"/>
        <v>746000</v>
      </c>
      <c r="D223" s="64">
        <f t="shared" si="37"/>
        <v>730000</v>
      </c>
      <c r="E223" s="64">
        <f t="shared" si="38"/>
        <v>987000</v>
      </c>
      <c r="F223" s="64">
        <f t="shared" si="39"/>
        <v>810000</v>
      </c>
      <c r="G223" s="64">
        <f t="shared" si="40"/>
        <v>842000</v>
      </c>
      <c r="H223" s="64">
        <f t="shared" si="41"/>
        <v>802000</v>
      </c>
      <c r="S223" s="84" t="s">
        <v>593</v>
      </c>
      <c r="T223" s="84" t="s">
        <v>739</v>
      </c>
      <c r="U223" s="130">
        <v>722</v>
      </c>
      <c r="V223" s="130">
        <v>754</v>
      </c>
      <c r="W223" s="130">
        <v>987</v>
      </c>
      <c r="X223" s="130">
        <v>810</v>
      </c>
      <c r="Y223" s="130">
        <v>835</v>
      </c>
      <c r="Z223" s="130">
        <v>842</v>
      </c>
    </row>
    <row r="224" spans="1:26" ht="35" thickBot="1">
      <c r="A224" s="56" t="s">
        <v>593</v>
      </c>
      <c r="B224" s="25">
        <v>10</v>
      </c>
      <c r="C224" s="64">
        <f t="shared" si="36"/>
        <v>722000</v>
      </c>
      <c r="D224" s="64">
        <f t="shared" si="37"/>
        <v>754000</v>
      </c>
      <c r="E224" s="64">
        <f t="shared" si="38"/>
        <v>987000</v>
      </c>
      <c r="F224" s="64">
        <f t="shared" si="39"/>
        <v>810000</v>
      </c>
      <c r="G224" s="64">
        <f t="shared" si="40"/>
        <v>835000</v>
      </c>
      <c r="H224" s="64">
        <f t="shared" si="41"/>
        <v>842000</v>
      </c>
      <c r="S224" s="84" t="s">
        <v>594</v>
      </c>
      <c r="T224" s="84" t="s">
        <v>569</v>
      </c>
      <c r="U224" s="130">
        <v>898</v>
      </c>
      <c r="V224" s="130">
        <v>715</v>
      </c>
      <c r="W224" s="130">
        <v>987</v>
      </c>
      <c r="X224" s="130">
        <v>834</v>
      </c>
      <c r="Y224" s="130">
        <v>955</v>
      </c>
      <c r="Z224" s="130">
        <v>842</v>
      </c>
    </row>
    <row r="225" spans="1:26" ht="28.5" thickBot="1">
      <c r="A225" s="56" t="s">
        <v>594</v>
      </c>
      <c r="B225" s="25">
        <v>11</v>
      </c>
      <c r="C225" s="64">
        <f t="shared" si="36"/>
        <v>898000</v>
      </c>
      <c r="D225" s="64">
        <f t="shared" si="37"/>
        <v>715000</v>
      </c>
      <c r="E225" s="64">
        <f t="shared" si="38"/>
        <v>987000</v>
      </c>
      <c r="F225" s="64">
        <f t="shared" si="39"/>
        <v>834000</v>
      </c>
      <c r="G225" s="64">
        <f t="shared" si="40"/>
        <v>955000</v>
      </c>
      <c r="H225" s="64">
        <f t="shared" si="41"/>
        <v>842000</v>
      </c>
      <c r="S225" s="84" t="s">
        <v>595</v>
      </c>
      <c r="T225" s="84" t="s">
        <v>740</v>
      </c>
      <c r="U225" s="130">
        <v>700</v>
      </c>
      <c r="V225" s="130">
        <v>738</v>
      </c>
      <c r="W225" s="130">
        <v>987</v>
      </c>
      <c r="X225" s="130">
        <v>851</v>
      </c>
      <c r="Y225" s="130">
        <v>923</v>
      </c>
      <c r="Z225" s="130">
        <v>842</v>
      </c>
    </row>
    <row r="226" spans="1:26" ht="42.5" thickBot="1">
      <c r="A226" s="56" t="s">
        <v>595</v>
      </c>
      <c r="B226" s="25">
        <v>12</v>
      </c>
      <c r="C226" s="64">
        <f t="shared" si="36"/>
        <v>700000</v>
      </c>
      <c r="D226" s="64">
        <f t="shared" si="37"/>
        <v>738000</v>
      </c>
      <c r="E226" s="64">
        <f t="shared" si="38"/>
        <v>987000</v>
      </c>
      <c r="F226" s="64">
        <f t="shared" si="39"/>
        <v>851000</v>
      </c>
      <c r="G226" s="64">
        <f t="shared" si="40"/>
        <v>923000</v>
      </c>
      <c r="H226" s="64">
        <f t="shared" si="41"/>
        <v>842000</v>
      </c>
      <c r="S226" s="84" t="s">
        <v>477</v>
      </c>
      <c r="T226" s="84"/>
      <c r="U226" s="130">
        <v>746</v>
      </c>
      <c r="V226" s="130">
        <v>730</v>
      </c>
      <c r="W226" s="130">
        <v>987</v>
      </c>
      <c r="X226" s="130">
        <v>810</v>
      </c>
      <c r="Y226" s="130">
        <v>882</v>
      </c>
      <c r="Z226" s="130">
        <v>842</v>
      </c>
    </row>
    <row r="227" spans="1:26" ht="35" thickBot="1">
      <c r="A227" s="56" t="s">
        <v>477</v>
      </c>
      <c r="B227" s="25">
        <v>13</v>
      </c>
      <c r="C227" s="64">
        <f t="shared" si="36"/>
        <v>746000</v>
      </c>
      <c r="D227" s="64">
        <f t="shared" si="37"/>
        <v>730000</v>
      </c>
      <c r="E227" s="64">
        <f t="shared" si="38"/>
        <v>987000</v>
      </c>
      <c r="F227" s="64">
        <f t="shared" si="39"/>
        <v>810000</v>
      </c>
      <c r="G227" s="64">
        <f t="shared" si="40"/>
        <v>882000</v>
      </c>
      <c r="H227" s="64">
        <f t="shared" si="41"/>
        <v>842000</v>
      </c>
      <c r="S227" s="126"/>
      <c r="T227" s="126"/>
      <c r="U227" s="126"/>
      <c r="V227" s="126"/>
      <c r="W227" s="126"/>
      <c r="X227" s="126"/>
      <c r="Y227" s="126"/>
      <c r="Z227" s="126"/>
    </row>
    <row r="228" spans="1:26" ht="19.5">
      <c r="A228" s="60"/>
      <c r="B228" s="25">
        <v>14</v>
      </c>
      <c r="S228" s="83" t="s">
        <v>754</v>
      </c>
      <c r="T228"/>
      <c r="U228"/>
      <c r="V228"/>
      <c r="W228"/>
      <c r="X228"/>
      <c r="Y228"/>
      <c r="Z228"/>
    </row>
    <row r="229" spans="1:26" ht="19.5" customHeight="1">
      <c r="A229" s="60" t="s">
        <v>519</v>
      </c>
      <c r="B229" s="60" t="s">
        <v>520</v>
      </c>
      <c r="S229" s="92" t="s">
        <v>752</v>
      </c>
      <c r="T229" s="92"/>
      <c r="U229" s="92" t="s">
        <v>743</v>
      </c>
      <c r="V229" s="92"/>
      <c r="W229" s="92"/>
      <c r="X229" s="92"/>
      <c r="Y229" s="92"/>
      <c r="Z229" s="92"/>
    </row>
    <row r="230" spans="1:26" ht="15" customHeight="1" thickBot="1">
      <c r="A230" s="59" t="s">
        <v>613</v>
      </c>
      <c r="B230" s="59" t="s">
        <v>614</v>
      </c>
      <c r="S230" s="93" t="s">
        <v>746</v>
      </c>
      <c r="T230" s="93"/>
      <c r="U230" s="93"/>
      <c r="V230" s="93"/>
      <c r="W230" s="93"/>
      <c r="X230" s="93"/>
      <c r="Y230" s="93"/>
      <c r="Z230" s="93"/>
    </row>
    <row r="231" spans="1:26" ht="34.4" customHeight="1" thickBot="1">
      <c r="A231" s="601" t="s">
        <v>615</v>
      </c>
      <c r="B231" s="603"/>
      <c r="C231" s="601" t="s">
        <v>724</v>
      </c>
      <c r="D231" s="602"/>
      <c r="E231" s="602"/>
      <c r="F231" s="602"/>
      <c r="G231" s="602"/>
      <c r="H231" s="603"/>
      <c r="S231" s="127" t="s">
        <v>441</v>
      </c>
      <c r="T231" s="127" t="s">
        <v>524</v>
      </c>
      <c r="U231" s="127" t="s">
        <v>730</v>
      </c>
      <c r="V231" s="127" t="s">
        <v>731</v>
      </c>
      <c r="W231" s="127" t="s">
        <v>581</v>
      </c>
      <c r="X231" s="127" t="s">
        <v>582</v>
      </c>
      <c r="Y231" s="127" t="s">
        <v>732</v>
      </c>
      <c r="Z231" s="127" t="s">
        <v>444</v>
      </c>
    </row>
    <row r="232" spans="1:26" ht="35" thickBot="1">
      <c r="A232" s="96" t="s">
        <v>441</v>
      </c>
      <c r="B232" s="95" t="s">
        <v>524</v>
      </c>
      <c r="C232" s="95" t="s">
        <v>579</v>
      </c>
      <c r="D232" s="95" t="s">
        <v>580</v>
      </c>
      <c r="E232" s="95" t="s">
        <v>581</v>
      </c>
      <c r="F232" s="95" t="s">
        <v>582</v>
      </c>
      <c r="G232" s="95" t="s">
        <v>589</v>
      </c>
      <c r="H232" s="95" t="s">
        <v>444</v>
      </c>
      <c r="S232" s="84" t="s">
        <v>585</v>
      </c>
      <c r="T232" s="84" t="s">
        <v>733</v>
      </c>
      <c r="U232" s="130">
        <v>77</v>
      </c>
      <c r="V232" s="130">
        <v>77</v>
      </c>
      <c r="W232" s="130">
        <v>74</v>
      </c>
      <c r="X232" s="130">
        <v>89</v>
      </c>
      <c r="Y232" s="130">
        <v>106</v>
      </c>
      <c r="Z232" s="130">
        <v>103</v>
      </c>
    </row>
    <row r="233" spans="1:26" ht="14.5" thickBot="1">
      <c r="A233" s="56" t="s">
        <v>585</v>
      </c>
      <c r="B233" s="25">
        <v>1</v>
      </c>
      <c r="C233" s="64">
        <f>U232*1000</f>
        <v>77000</v>
      </c>
      <c r="D233" s="64">
        <f t="shared" ref="D233:H233" si="42">V232*1000</f>
        <v>77000</v>
      </c>
      <c r="E233" s="64">
        <f t="shared" si="42"/>
        <v>74000</v>
      </c>
      <c r="F233" s="64">
        <f t="shared" si="42"/>
        <v>89000</v>
      </c>
      <c r="G233" s="64">
        <f t="shared" si="42"/>
        <v>106000</v>
      </c>
      <c r="H233" s="64">
        <f t="shared" si="42"/>
        <v>103000</v>
      </c>
      <c r="S233" s="84" t="s">
        <v>586</v>
      </c>
      <c r="T233" s="84" t="s">
        <v>488</v>
      </c>
      <c r="U233" s="130">
        <v>68</v>
      </c>
      <c r="V233" s="130">
        <v>69</v>
      </c>
      <c r="W233" s="130">
        <v>94</v>
      </c>
      <c r="X233" s="130">
        <v>77</v>
      </c>
      <c r="Y233" s="130">
        <v>77</v>
      </c>
      <c r="Z233" s="130">
        <v>77</v>
      </c>
    </row>
    <row r="234" spans="1:26" ht="42.5" thickBot="1">
      <c r="A234" s="56" t="s">
        <v>586</v>
      </c>
      <c r="B234" s="25">
        <v>2</v>
      </c>
      <c r="C234" s="64">
        <f t="shared" ref="C234:C245" si="43">U233*1000</f>
        <v>68000</v>
      </c>
      <c r="D234" s="64">
        <f t="shared" ref="D234:D245" si="44">V233*1000</f>
        <v>69000</v>
      </c>
      <c r="E234" s="64">
        <f t="shared" ref="E234:E245" si="45">W233*1000</f>
        <v>94000</v>
      </c>
      <c r="F234" s="64">
        <f t="shared" ref="F234:F245" si="46">X233*1000</f>
        <v>77000</v>
      </c>
      <c r="G234" s="64">
        <f t="shared" ref="G234:G245" si="47">Y233*1000</f>
        <v>77000</v>
      </c>
      <c r="H234" s="64">
        <f t="shared" ref="H234:H245" si="48">Z233*1000</f>
        <v>77000</v>
      </c>
      <c r="J234" s="63">
        <f ca="1">IF(I129=0,0,OFFSET(B232,$J$127,$M$127))</f>
        <v>0</v>
      </c>
      <c r="S234" s="84" t="s">
        <v>442</v>
      </c>
      <c r="T234" s="84" t="s">
        <v>734</v>
      </c>
      <c r="U234" s="130">
        <v>74</v>
      </c>
      <c r="V234" s="130">
        <v>72</v>
      </c>
      <c r="W234" s="130">
        <v>100</v>
      </c>
      <c r="X234" s="130">
        <v>74</v>
      </c>
      <c r="Y234" s="130">
        <v>83</v>
      </c>
      <c r="Z234" s="130">
        <v>80</v>
      </c>
    </row>
    <row r="235" spans="1:26" ht="42.5" thickBot="1">
      <c r="A235" s="56" t="s">
        <v>442</v>
      </c>
      <c r="B235" s="25">
        <v>3</v>
      </c>
      <c r="C235" s="64">
        <f t="shared" si="43"/>
        <v>74000</v>
      </c>
      <c r="D235" s="64">
        <f t="shared" si="44"/>
        <v>72000</v>
      </c>
      <c r="E235" s="64">
        <f t="shared" si="45"/>
        <v>100000</v>
      </c>
      <c r="F235" s="64">
        <f t="shared" si="46"/>
        <v>74000</v>
      </c>
      <c r="G235" s="64">
        <f t="shared" si="47"/>
        <v>83000</v>
      </c>
      <c r="H235" s="64">
        <f t="shared" si="48"/>
        <v>80000</v>
      </c>
      <c r="S235" s="84" t="s">
        <v>587</v>
      </c>
      <c r="T235" s="84" t="s">
        <v>534</v>
      </c>
      <c r="U235" s="130">
        <v>80</v>
      </c>
      <c r="V235" s="130">
        <v>72</v>
      </c>
      <c r="W235" s="130">
        <v>94</v>
      </c>
      <c r="X235" s="130">
        <v>86</v>
      </c>
      <c r="Y235" s="130">
        <v>86</v>
      </c>
      <c r="Z235" s="130">
        <v>80</v>
      </c>
    </row>
    <row r="236" spans="1:26" ht="35" thickBot="1">
      <c r="A236" s="56" t="s">
        <v>587</v>
      </c>
      <c r="B236" s="25">
        <v>4</v>
      </c>
      <c r="C236" s="64">
        <f t="shared" si="43"/>
        <v>80000</v>
      </c>
      <c r="D236" s="64">
        <f t="shared" si="44"/>
        <v>72000</v>
      </c>
      <c r="E236" s="64">
        <f t="shared" si="45"/>
        <v>94000</v>
      </c>
      <c r="F236" s="64">
        <f t="shared" si="46"/>
        <v>86000</v>
      </c>
      <c r="G236" s="64">
        <f t="shared" si="47"/>
        <v>86000</v>
      </c>
      <c r="H236" s="64">
        <f t="shared" si="48"/>
        <v>80000</v>
      </c>
      <c r="S236" s="84" t="s">
        <v>588</v>
      </c>
      <c r="T236" s="84" t="s">
        <v>536</v>
      </c>
      <c r="U236" s="130">
        <v>72</v>
      </c>
      <c r="V236" s="130">
        <v>74</v>
      </c>
      <c r="W236" s="130">
        <v>94</v>
      </c>
      <c r="X236" s="130">
        <v>80</v>
      </c>
      <c r="Y236" s="130">
        <v>77</v>
      </c>
      <c r="Z236" s="130">
        <v>77</v>
      </c>
    </row>
    <row r="237" spans="1:26" ht="42.5" thickBot="1">
      <c r="A237" s="56" t="s">
        <v>588</v>
      </c>
      <c r="B237" s="25">
        <v>5</v>
      </c>
      <c r="C237" s="64">
        <f t="shared" si="43"/>
        <v>72000</v>
      </c>
      <c r="D237" s="64">
        <f t="shared" si="44"/>
        <v>74000</v>
      </c>
      <c r="E237" s="64">
        <f t="shared" si="45"/>
        <v>94000</v>
      </c>
      <c r="F237" s="64">
        <f t="shared" si="46"/>
        <v>80000</v>
      </c>
      <c r="G237" s="64">
        <f t="shared" si="47"/>
        <v>77000</v>
      </c>
      <c r="H237" s="64">
        <f t="shared" si="48"/>
        <v>77000</v>
      </c>
      <c r="S237" s="84" t="s">
        <v>590</v>
      </c>
      <c r="T237" s="84" t="s">
        <v>735</v>
      </c>
      <c r="U237" s="130">
        <v>74</v>
      </c>
      <c r="V237" s="130">
        <v>72</v>
      </c>
      <c r="W237" s="130">
        <v>94</v>
      </c>
      <c r="X237" s="130">
        <v>77</v>
      </c>
      <c r="Y237" s="130">
        <v>92</v>
      </c>
      <c r="Z237" s="130">
        <v>83</v>
      </c>
    </row>
    <row r="238" spans="1:26" ht="28.5" thickBot="1">
      <c r="A238" s="56" t="s">
        <v>590</v>
      </c>
      <c r="B238" s="25">
        <v>6</v>
      </c>
      <c r="C238" s="64">
        <f t="shared" si="43"/>
        <v>74000</v>
      </c>
      <c r="D238" s="64">
        <f t="shared" si="44"/>
        <v>72000</v>
      </c>
      <c r="E238" s="64">
        <f t="shared" si="45"/>
        <v>94000</v>
      </c>
      <c r="F238" s="64">
        <f t="shared" si="46"/>
        <v>77000</v>
      </c>
      <c r="G238" s="64">
        <f t="shared" si="47"/>
        <v>92000</v>
      </c>
      <c r="H238" s="64">
        <f t="shared" si="48"/>
        <v>83000</v>
      </c>
      <c r="S238" s="84" t="s">
        <v>455</v>
      </c>
      <c r="T238" s="84" t="s">
        <v>736</v>
      </c>
      <c r="U238" s="130">
        <v>103</v>
      </c>
      <c r="V238" s="130">
        <v>88</v>
      </c>
      <c r="W238" s="130">
        <v>94</v>
      </c>
      <c r="X238" s="130">
        <v>68</v>
      </c>
      <c r="Y238" s="130">
        <v>69</v>
      </c>
      <c r="Z238" s="130">
        <v>71</v>
      </c>
    </row>
    <row r="239" spans="1:26" ht="28.5" thickBot="1">
      <c r="A239" s="56" t="s">
        <v>455</v>
      </c>
      <c r="B239" s="25">
        <v>7</v>
      </c>
      <c r="C239" s="64">
        <f t="shared" si="43"/>
        <v>103000</v>
      </c>
      <c r="D239" s="64">
        <f t="shared" si="44"/>
        <v>88000</v>
      </c>
      <c r="E239" s="64">
        <f t="shared" si="45"/>
        <v>94000</v>
      </c>
      <c r="F239" s="64">
        <f t="shared" si="46"/>
        <v>68000</v>
      </c>
      <c r="G239" s="64">
        <f t="shared" si="47"/>
        <v>69000</v>
      </c>
      <c r="H239" s="64">
        <f t="shared" si="48"/>
        <v>71000</v>
      </c>
      <c r="S239" s="84" t="s">
        <v>591</v>
      </c>
      <c r="T239" s="84" t="s">
        <v>737</v>
      </c>
      <c r="U239" s="130">
        <v>72</v>
      </c>
      <c r="V239" s="130">
        <v>74</v>
      </c>
      <c r="W239" s="130">
        <v>94</v>
      </c>
      <c r="X239" s="130">
        <v>97</v>
      </c>
      <c r="Y239" s="130">
        <v>100</v>
      </c>
      <c r="Z239" s="130">
        <v>97</v>
      </c>
    </row>
    <row r="240" spans="1:26" ht="28.5" thickBot="1">
      <c r="A240" s="56" t="s">
        <v>591</v>
      </c>
      <c r="B240" s="25">
        <v>8</v>
      </c>
      <c r="C240" s="64">
        <f t="shared" si="43"/>
        <v>72000</v>
      </c>
      <c r="D240" s="64">
        <f t="shared" si="44"/>
        <v>74000</v>
      </c>
      <c r="E240" s="64">
        <f t="shared" si="45"/>
        <v>94000</v>
      </c>
      <c r="F240" s="64">
        <f t="shared" si="46"/>
        <v>97000</v>
      </c>
      <c r="G240" s="64">
        <f t="shared" si="47"/>
        <v>100000</v>
      </c>
      <c r="H240" s="64">
        <f t="shared" si="48"/>
        <v>97000</v>
      </c>
      <c r="S240" s="84" t="s">
        <v>592</v>
      </c>
      <c r="T240" s="84" t="s">
        <v>738</v>
      </c>
      <c r="U240" s="130">
        <v>72</v>
      </c>
      <c r="V240" s="130">
        <v>77</v>
      </c>
      <c r="W240" s="130">
        <v>109</v>
      </c>
      <c r="X240" s="130">
        <v>86</v>
      </c>
      <c r="Y240" s="130">
        <v>89</v>
      </c>
      <c r="Z240" s="130">
        <v>89</v>
      </c>
    </row>
    <row r="241" spans="1:26" ht="42.5" thickBot="1">
      <c r="A241" s="56" t="s">
        <v>592</v>
      </c>
      <c r="B241" s="25">
        <v>9</v>
      </c>
      <c r="C241" s="64">
        <f t="shared" si="43"/>
        <v>72000</v>
      </c>
      <c r="D241" s="64">
        <f t="shared" si="44"/>
        <v>77000</v>
      </c>
      <c r="E241" s="64">
        <f t="shared" si="45"/>
        <v>109000</v>
      </c>
      <c r="F241" s="64">
        <f t="shared" si="46"/>
        <v>86000</v>
      </c>
      <c r="G241" s="64">
        <f t="shared" si="47"/>
        <v>89000</v>
      </c>
      <c r="H241" s="64">
        <f t="shared" si="48"/>
        <v>89000</v>
      </c>
      <c r="S241" s="84" t="s">
        <v>593</v>
      </c>
      <c r="T241" s="84" t="s">
        <v>739</v>
      </c>
      <c r="U241" s="130">
        <v>72</v>
      </c>
      <c r="V241" s="130">
        <v>80</v>
      </c>
      <c r="W241" s="130">
        <v>86</v>
      </c>
      <c r="X241" s="130">
        <v>83</v>
      </c>
      <c r="Y241" s="130">
        <v>97</v>
      </c>
      <c r="Z241" s="130">
        <v>92</v>
      </c>
    </row>
    <row r="242" spans="1:26" ht="35" thickBot="1">
      <c r="A242" s="56" t="s">
        <v>593</v>
      </c>
      <c r="B242" s="25">
        <v>10</v>
      </c>
      <c r="C242" s="64">
        <f t="shared" si="43"/>
        <v>72000</v>
      </c>
      <c r="D242" s="64">
        <f t="shared" si="44"/>
        <v>80000</v>
      </c>
      <c r="E242" s="64">
        <f t="shared" si="45"/>
        <v>86000</v>
      </c>
      <c r="F242" s="64">
        <f t="shared" si="46"/>
        <v>83000</v>
      </c>
      <c r="G242" s="64">
        <f t="shared" si="47"/>
        <v>97000</v>
      </c>
      <c r="H242" s="64">
        <f t="shared" si="48"/>
        <v>92000</v>
      </c>
      <c r="S242" s="84" t="s">
        <v>594</v>
      </c>
      <c r="T242" s="84" t="s">
        <v>569</v>
      </c>
      <c r="U242" s="130">
        <v>68</v>
      </c>
      <c r="V242" s="130">
        <v>71</v>
      </c>
      <c r="W242" s="130">
        <v>88</v>
      </c>
      <c r="X242" s="130">
        <v>92</v>
      </c>
      <c r="Y242" s="130">
        <v>106</v>
      </c>
      <c r="Z242" s="130">
        <v>100</v>
      </c>
    </row>
    <row r="243" spans="1:26" ht="28.5" thickBot="1">
      <c r="A243" s="56" t="s">
        <v>594</v>
      </c>
      <c r="B243" s="25">
        <v>11</v>
      </c>
      <c r="C243" s="64">
        <f t="shared" si="43"/>
        <v>68000</v>
      </c>
      <c r="D243" s="64">
        <f t="shared" si="44"/>
        <v>71000</v>
      </c>
      <c r="E243" s="64">
        <f t="shared" si="45"/>
        <v>88000</v>
      </c>
      <c r="F243" s="64">
        <f t="shared" si="46"/>
        <v>92000</v>
      </c>
      <c r="G243" s="64">
        <f t="shared" si="47"/>
        <v>106000</v>
      </c>
      <c r="H243" s="64">
        <f t="shared" si="48"/>
        <v>100000</v>
      </c>
      <c r="S243" s="84" t="s">
        <v>595</v>
      </c>
      <c r="T243" s="84" t="s">
        <v>740</v>
      </c>
      <c r="U243" s="130">
        <v>69</v>
      </c>
      <c r="V243" s="130">
        <v>77</v>
      </c>
      <c r="W243" s="130">
        <v>120</v>
      </c>
      <c r="X243" s="130">
        <v>86</v>
      </c>
      <c r="Y243" s="130">
        <v>103</v>
      </c>
      <c r="Z243" s="130">
        <v>100</v>
      </c>
    </row>
    <row r="244" spans="1:26" ht="42.5" thickBot="1">
      <c r="A244" s="56" t="s">
        <v>595</v>
      </c>
      <c r="B244" s="25">
        <v>12</v>
      </c>
      <c r="C244" s="64">
        <f t="shared" si="43"/>
        <v>69000</v>
      </c>
      <c r="D244" s="64">
        <f t="shared" si="44"/>
        <v>77000</v>
      </c>
      <c r="E244" s="64">
        <f t="shared" si="45"/>
        <v>120000</v>
      </c>
      <c r="F244" s="64">
        <f t="shared" si="46"/>
        <v>86000</v>
      </c>
      <c r="G244" s="64">
        <f t="shared" si="47"/>
        <v>103000</v>
      </c>
      <c r="H244" s="64">
        <f t="shared" si="48"/>
        <v>100000</v>
      </c>
      <c r="S244" s="84" t="s">
        <v>477</v>
      </c>
      <c r="T244" s="84"/>
      <c r="U244" s="130">
        <v>72</v>
      </c>
      <c r="V244" s="130">
        <v>72</v>
      </c>
      <c r="W244" s="130">
        <v>94</v>
      </c>
      <c r="X244" s="130">
        <v>80</v>
      </c>
      <c r="Y244" s="130">
        <v>89</v>
      </c>
      <c r="Z244" s="130">
        <v>86</v>
      </c>
    </row>
    <row r="245" spans="1:26" ht="35" thickBot="1">
      <c r="A245" s="56" t="s">
        <v>477</v>
      </c>
      <c r="B245" s="25">
        <v>13</v>
      </c>
      <c r="C245" s="64">
        <f t="shared" si="43"/>
        <v>72000</v>
      </c>
      <c r="D245" s="64">
        <f t="shared" si="44"/>
        <v>72000</v>
      </c>
      <c r="E245" s="64">
        <f t="shared" si="45"/>
        <v>94000</v>
      </c>
      <c r="F245" s="64">
        <f t="shared" si="46"/>
        <v>80000</v>
      </c>
      <c r="G245" s="64">
        <f t="shared" si="47"/>
        <v>89000</v>
      </c>
      <c r="H245" s="64">
        <f t="shared" si="48"/>
        <v>86000</v>
      </c>
      <c r="S245" s="126"/>
      <c r="T245" s="126"/>
      <c r="U245" s="126"/>
      <c r="V245" s="126"/>
      <c r="W245" s="126"/>
      <c r="X245" s="126"/>
      <c r="Y245" s="126"/>
      <c r="Z245" s="126"/>
    </row>
    <row r="246" spans="1:26" ht="16" thickBot="1">
      <c r="A246" s="62"/>
      <c r="B246" s="25">
        <v>14</v>
      </c>
      <c r="S246" s="83" t="s">
        <v>755</v>
      </c>
      <c r="T246"/>
      <c r="U246"/>
      <c r="V246"/>
      <c r="W246"/>
      <c r="X246"/>
      <c r="Y246"/>
      <c r="Z246"/>
    </row>
    <row r="247" spans="1:26" ht="15" customHeight="1" thickBot="1">
      <c r="A247" s="59" t="s">
        <v>616</v>
      </c>
      <c r="B247" s="59" t="s">
        <v>617</v>
      </c>
      <c r="S247" s="135" t="s">
        <v>752</v>
      </c>
      <c r="T247" s="134"/>
      <c r="U247" s="134" t="s">
        <v>743</v>
      </c>
      <c r="V247" s="134"/>
      <c r="W247" s="134"/>
      <c r="X247" s="134"/>
      <c r="Y247" s="134"/>
      <c r="Z247" s="134"/>
    </row>
    <row r="248" spans="1:26" ht="34.4" customHeight="1" thickBot="1">
      <c r="A248" s="601" t="s">
        <v>618</v>
      </c>
      <c r="B248" s="603"/>
      <c r="C248" s="601" t="s">
        <v>724</v>
      </c>
      <c r="D248" s="602"/>
      <c r="E248" s="602"/>
      <c r="F248" s="602"/>
      <c r="G248" s="602"/>
      <c r="H248" s="603"/>
      <c r="S248" s="136" t="s">
        <v>756</v>
      </c>
      <c r="T248" s="93"/>
      <c r="U248" s="93"/>
      <c r="V248" s="93"/>
      <c r="W248" s="93"/>
      <c r="X248" s="93"/>
      <c r="Y248" s="93"/>
      <c r="Z248" s="93"/>
    </row>
    <row r="249" spans="1:26" ht="42.5" thickBot="1">
      <c r="A249" s="96" t="s">
        <v>441</v>
      </c>
      <c r="B249" s="95" t="s">
        <v>524</v>
      </c>
      <c r="C249" s="95" t="s">
        <v>579</v>
      </c>
      <c r="D249" s="95" t="s">
        <v>580</v>
      </c>
      <c r="E249" s="95" t="s">
        <v>581</v>
      </c>
      <c r="F249" s="95" t="s">
        <v>582</v>
      </c>
      <c r="G249" s="95" t="s">
        <v>589</v>
      </c>
      <c r="H249" s="95" t="s">
        <v>444</v>
      </c>
      <c r="S249" s="133" t="s">
        <v>441</v>
      </c>
      <c r="T249" s="127" t="s">
        <v>524</v>
      </c>
      <c r="U249" s="127" t="s">
        <v>730</v>
      </c>
      <c r="V249" s="127" t="s">
        <v>731</v>
      </c>
      <c r="W249" s="127" t="s">
        <v>581</v>
      </c>
      <c r="X249" s="127" t="s">
        <v>582</v>
      </c>
      <c r="Y249" s="127" t="s">
        <v>732</v>
      </c>
      <c r="Z249" s="127" t="s">
        <v>444</v>
      </c>
    </row>
    <row r="250" spans="1:26" ht="14.5" thickBot="1">
      <c r="A250" s="56" t="s">
        <v>585</v>
      </c>
      <c r="B250" s="25">
        <v>1</v>
      </c>
      <c r="C250" s="64">
        <f>U250*1000</f>
        <v>1900</v>
      </c>
      <c r="D250" s="64">
        <f t="shared" ref="D250:D262" si="49">V250*1000</f>
        <v>2400</v>
      </c>
      <c r="E250" s="64">
        <f t="shared" ref="E250:E262" si="50">W250*1000</f>
        <v>6400</v>
      </c>
      <c r="F250" s="64">
        <f t="shared" ref="F250:F262" si="51">X250*1000</f>
        <v>11300</v>
      </c>
      <c r="G250" s="64">
        <f t="shared" ref="G250:G262" si="52">Y250*1000</f>
        <v>3600</v>
      </c>
      <c r="H250" s="64">
        <f t="shared" ref="H250:H262" si="53">Z250*1000</f>
        <v>5200</v>
      </c>
      <c r="S250" s="84" t="s">
        <v>585</v>
      </c>
      <c r="T250" s="84" t="s">
        <v>733</v>
      </c>
      <c r="U250" s="132">
        <v>1.9</v>
      </c>
      <c r="V250" s="132">
        <v>2.4</v>
      </c>
      <c r="W250" s="132">
        <v>6.4</v>
      </c>
      <c r="X250" s="132">
        <v>11.3</v>
      </c>
      <c r="Y250" s="132">
        <v>3.6</v>
      </c>
      <c r="Z250" s="132">
        <v>5.2</v>
      </c>
    </row>
    <row r="251" spans="1:26" ht="14.5" thickBot="1">
      <c r="A251" s="56" t="s">
        <v>586</v>
      </c>
      <c r="B251" s="25">
        <v>2</v>
      </c>
      <c r="C251" s="64">
        <f t="shared" ref="C251:C262" si="54">U251*1000</f>
        <v>1900</v>
      </c>
      <c r="D251" s="64">
        <f t="shared" si="49"/>
        <v>2400</v>
      </c>
      <c r="E251" s="64">
        <f t="shared" si="50"/>
        <v>7300</v>
      </c>
      <c r="F251" s="64">
        <f t="shared" si="51"/>
        <v>10000</v>
      </c>
      <c r="G251" s="64">
        <f t="shared" si="52"/>
        <v>2900</v>
      </c>
      <c r="H251" s="64">
        <f t="shared" si="53"/>
        <v>3700</v>
      </c>
      <c r="J251" s="63">
        <f ca="1">IF(I129=0,0,OFFSET(B249,$J$127,$M$127))</f>
        <v>0</v>
      </c>
      <c r="S251" s="84" t="s">
        <v>586</v>
      </c>
      <c r="T251" s="84" t="s">
        <v>488</v>
      </c>
      <c r="U251" s="132">
        <v>1.9</v>
      </c>
      <c r="V251" s="132">
        <v>2.4</v>
      </c>
      <c r="W251" s="132">
        <v>7.3</v>
      </c>
      <c r="X251" s="132">
        <v>10</v>
      </c>
      <c r="Y251" s="132">
        <v>2.9</v>
      </c>
      <c r="Z251" s="132">
        <v>3.7</v>
      </c>
    </row>
    <row r="252" spans="1:26" ht="42.5" thickBot="1">
      <c r="A252" s="56" t="s">
        <v>442</v>
      </c>
      <c r="B252" s="25">
        <v>3</v>
      </c>
      <c r="C252" s="64">
        <f t="shared" si="54"/>
        <v>1900</v>
      </c>
      <c r="D252" s="64">
        <f t="shared" si="49"/>
        <v>2000</v>
      </c>
      <c r="E252" s="64">
        <f t="shared" si="50"/>
        <v>3000</v>
      </c>
      <c r="F252" s="64">
        <f t="shared" si="51"/>
        <v>9200</v>
      </c>
      <c r="G252" s="64">
        <f t="shared" si="52"/>
        <v>1900</v>
      </c>
      <c r="H252" s="64">
        <f t="shared" si="53"/>
        <v>2300</v>
      </c>
      <c r="S252" s="84" t="s">
        <v>442</v>
      </c>
      <c r="T252" s="84" t="s">
        <v>734</v>
      </c>
      <c r="U252" s="132">
        <v>1.9</v>
      </c>
      <c r="V252" s="132">
        <v>2</v>
      </c>
      <c r="W252" s="132">
        <v>3</v>
      </c>
      <c r="X252" s="132">
        <v>9.1999999999999993</v>
      </c>
      <c r="Y252" s="132">
        <v>1.9</v>
      </c>
      <c r="Z252" s="132">
        <v>2.2999999999999998</v>
      </c>
    </row>
    <row r="253" spans="1:26" ht="42.5" thickBot="1">
      <c r="A253" s="56" t="s">
        <v>587</v>
      </c>
      <c r="B253" s="25">
        <v>4</v>
      </c>
      <c r="C253" s="64">
        <f t="shared" si="54"/>
        <v>1900</v>
      </c>
      <c r="D253" s="64">
        <f t="shared" si="49"/>
        <v>2000</v>
      </c>
      <c r="E253" s="64">
        <f t="shared" si="50"/>
        <v>1500</v>
      </c>
      <c r="F253" s="64">
        <f t="shared" si="51"/>
        <v>9800</v>
      </c>
      <c r="G253" s="64">
        <f t="shared" si="52"/>
        <v>2500</v>
      </c>
      <c r="H253" s="64">
        <f>Z253*1000</f>
        <v>3700</v>
      </c>
      <c r="S253" s="84" t="s">
        <v>587</v>
      </c>
      <c r="T253" s="84" t="s">
        <v>534</v>
      </c>
      <c r="U253" s="132">
        <v>1.9</v>
      </c>
      <c r="V253" s="132">
        <v>2</v>
      </c>
      <c r="W253" s="132">
        <v>1.5</v>
      </c>
      <c r="X253" s="132">
        <v>9.8000000000000007</v>
      </c>
      <c r="Y253" s="132">
        <v>2.5</v>
      </c>
      <c r="Z253" s="132">
        <v>3.7</v>
      </c>
    </row>
    <row r="254" spans="1:26" ht="28.5" thickBot="1">
      <c r="A254" s="56" t="s">
        <v>588</v>
      </c>
      <c r="B254" s="25">
        <v>5</v>
      </c>
      <c r="C254" s="64">
        <f t="shared" si="54"/>
        <v>1900</v>
      </c>
      <c r="D254" s="64">
        <f t="shared" si="49"/>
        <v>2000</v>
      </c>
      <c r="E254" s="64">
        <f t="shared" si="50"/>
        <v>9900</v>
      </c>
      <c r="F254" s="64">
        <f t="shared" si="51"/>
        <v>9600</v>
      </c>
      <c r="G254" s="64">
        <f t="shared" si="52"/>
        <v>2400</v>
      </c>
      <c r="H254" s="64">
        <f t="shared" si="53"/>
        <v>5500</v>
      </c>
      <c r="S254" s="84" t="s">
        <v>588</v>
      </c>
      <c r="T254" s="84" t="s">
        <v>536</v>
      </c>
      <c r="U254" s="132">
        <v>1.9</v>
      </c>
      <c r="V254" s="132">
        <v>2</v>
      </c>
      <c r="W254" s="132">
        <v>9.9</v>
      </c>
      <c r="X254" s="132">
        <v>9.6</v>
      </c>
      <c r="Y254" s="132">
        <v>2.4</v>
      </c>
      <c r="Z254" s="132">
        <v>5.5</v>
      </c>
    </row>
    <row r="255" spans="1:26" ht="42.5" thickBot="1">
      <c r="A255" s="56" t="s">
        <v>590</v>
      </c>
      <c r="B255" s="25">
        <v>6</v>
      </c>
      <c r="C255" s="64">
        <f t="shared" si="54"/>
        <v>2200</v>
      </c>
      <c r="D255" s="64">
        <f t="shared" si="49"/>
        <v>2200</v>
      </c>
      <c r="E255" s="64">
        <f t="shared" si="50"/>
        <v>5900</v>
      </c>
      <c r="F255" s="64">
        <f t="shared" si="51"/>
        <v>10900</v>
      </c>
      <c r="G255" s="64">
        <f t="shared" si="52"/>
        <v>3600</v>
      </c>
      <c r="H255" s="64">
        <f t="shared" si="53"/>
        <v>5800</v>
      </c>
      <c r="S255" s="84" t="s">
        <v>590</v>
      </c>
      <c r="T255" s="84" t="s">
        <v>735</v>
      </c>
      <c r="U255" s="132">
        <v>2.2000000000000002</v>
      </c>
      <c r="V255" s="132">
        <v>2.2000000000000002</v>
      </c>
      <c r="W255" s="132">
        <v>5.9</v>
      </c>
      <c r="X255" s="132">
        <v>10.9</v>
      </c>
      <c r="Y255" s="132">
        <v>3.6</v>
      </c>
      <c r="Z255" s="132">
        <v>5.8</v>
      </c>
    </row>
    <row r="256" spans="1:26" ht="28.5" thickBot="1">
      <c r="A256" s="56" t="s">
        <v>455</v>
      </c>
      <c r="B256" s="25">
        <v>7</v>
      </c>
      <c r="C256" s="64">
        <f t="shared" si="54"/>
        <v>1900</v>
      </c>
      <c r="D256" s="64">
        <f t="shared" si="49"/>
        <v>2200</v>
      </c>
      <c r="E256" s="64">
        <f t="shared" si="50"/>
        <v>4300</v>
      </c>
      <c r="F256" s="64">
        <f t="shared" si="51"/>
        <v>9900</v>
      </c>
      <c r="G256" s="64">
        <f t="shared" si="52"/>
        <v>2100</v>
      </c>
      <c r="H256" s="64">
        <f t="shared" si="53"/>
        <v>4100</v>
      </c>
      <c r="S256" s="84" t="s">
        <v>455</v>
      </c>
      <c r="T256" s="84" t="s">
        <v>736</v>
      </c>
      <c r="U256" s="132">
        <v>1.9</v>
      </c>
      <c r="V256" s="132">
        <v>2.2000000000000002</v>
      </c>
      <c r="W256" s="132">
        <v>4.3</v>
      </c>
      <c r="X256" s="132">
        <v>9.9</v>
      </c>
      <c r="Y256" s="132">
        <v>2.1</v>
      </c>
      <c r="Z256" s="132">
        <v>4.0999999999999996</v>
      </c>
    </row>
    <row r="257" spans="1:26" ht="28.5" thickBot="1">
      <c r="A257" s="56" t="s">
        <v>591</v>
      </c>
      <c r="B257" s="25">
        <v>8</v>
      </c>
      <c r="C257" s="64">
        <f t="shared" si="54"/>
        <v>2000</v>
      </c>
      <c r="D257" s="64">
        <f t="shared" si="49"/>
        <v>2000</v>
      </c>
      <c r="E257" s="64">
        <f t="shared" si="50"/>
        <v>7600</v>
      </c>
      <c r="F257" s="64">
        <f t="shared" si="51"/>
        <v>11400</v>
      </c>
      <c r="G257" s="64">
        <f t="shared" si="52"/>
        <v>3600</v>
      </c>
      <c r="H257" s="64">
        <f t="shared" si="53"/>
        <v>4400</v>
      </c>
      <c r="S257" s="84" t="s">
        <v>591</v>
      </c>
      <c r="T257" s="84" t="s">
        <v>737</v>
      </c>
      <c r="U257" s="132">
        <v>2</v>
      </c>
      <c r="V257" s="132">
        <v>2</v>
      </c>
      <c r="W257" s="132">
        <v>7.6</v>
      </c>
      <c r="X257" s="132">
        <v>11.4</v>
      </c>
      <c r="Y257" s="132">
        <v>3.6</v>
      </c>
      <c r="Z257" s="132">
        <v>4.4000000000000004</v>
      </c>
    </row>
    <row r="258" spans="1:26" ht="28.5" thickBot="1">
      <c r="A258" s="56" t="s">
        <v>592</v>
      </c>
      <c r="B258" s="25">
        <v>9</v>
      </c>
      <c r="C258" s="64">
        <f t="shared" si="54"/>
        <v>1900</v>
      </c>
      <c r="D258" s="64">
        <f t="shared" si="49"/>
        <v>2800</v>
      </c>
      <c r="E258" s="64">
        <f t="shared" si="50"/>
        <v>6500</v>
      </c>
      <c r="F258" s="64">
        <f t="shared" si="51"/>
        <v>11000</v>
      </c>
      <c r="G258" s="64">
        <f t="shared" si="52"/>
        <v>3600</v>
      </c>
      <c r="H258" s="64">
        <f t="shared" si="53"/>
        <v>4300</v>
      </c>
      <c r="S258" s="84" t="s">
        <v>592</v>
      </c>
      <c r="T258" s="84" t="s">
        <v>738</v>
      </c>
      <c r="U258" s="132">
        <v>1.9</v>
      </c>
      <c r="V258" s="132">
        <v>2.8</v>
      </c>
      <c r="W258" s="132">
        <v>6.5</v>
      </c>
      <c r="X258" s="132">
        <v>11</v>
      </c>
      <c r="Y258" s="132">
        <v>3.6</v>
      </c>
      <c r="Z258" s="132">
        <v>4.3</v>
      </c>
    </row>
    <row r="259" spans="1:26" ht="42.5" thickBot="1">
      <c r="A259" s="56" t="s">
        <v>593</v>
      </c>
      <c r="B259" s="25">
        <v>10</v>
      </c>
      <c r="C259" s="64">
        <f t="shared" si="54"/>
        <v>1900</v>
      </c>
      <c r="D259" s="64">
        <f t="shared" si="49"/>
        <v>2000</v>
      </c>
      <c r="E259" s="64">
        <f t="shared" si="50"/>
        <v>7700</v>
      </c>
      <c r="F259" s="64">
        <f t="shared" si="51"/>
        <v>11100</v>
      </c>
      <c r="G259" s="64">
        <f t="shared" si="52"/>
        <v>3600</v>
      </c>
      <c r="H259" s="64">
        <f t="shared" si="53"/>
        <v>4800</v>
      </c>
      <c r="S259" s="84" t="s">
        <v>593</v>
      </c>
      <c r="T259" s="84" t="s">
        <v>739</v>
      </c>
      <c r="U259" s="132">
        <v>1.9</v>
      </c>
      <c r="V259" s="132">
        <v>2</v>
      </c>
      <c r="W259" s="132">
        <v>7.7</v>
      </c>
      <c r="X259" s="132">
        <v>11.1</v>
      </c>
      <c r="Y259" s="132">
        <v>3.6</v>
      </c>
      <c r="Z259" s="132">
        <v>4.8</v>
      </c>
    </row>
    <row r="260" spans="1:26" ht="28.5" thickBot="1">
      <c r="A260" s="56" t="s">
        <v>594</v>
      </c>
      <c r="B260" s="25">
        <v>11</v>
      </c>
      <c r="C260" s="64">
        <f t="shared" si="54"/>
        <v>1900</v>
      </c>
      <c r="D260" s="64">
        <f t="shared" si="49"/>
        <v>2200</v>
      </c>
      <c r="E260" s="64">
        <f t="shared" si="50"/>
        <v>7300</v>
      </c>
      <c r="F260" s="64">
        <f t="shared" si="51"/>
        <v>11200</v>
      </c>
      <c r="G260" s="64">
        <f t="shared" si="52"/>
        <v>3700</v>
      </c>
      <c r="H260" s="64">
        <f t="shared" si="53"/>
        <v>4600</v>
      </c>
      <c r="S260" s="84" t="s">
        <v>594</v>
      </c>
      <c r="T260" s="84" t="s">
        <v>569</v>
      </c>
      <c r="U260" s="132">
        <v>1.9</v>
      </c>
      <c r="V260" s="132">
        <v>2.2000000000000002</v>
      </c>
      <c r="W260" s="132">
        <v>7.3</v>
      </c>
      <c r="X260" s="132">
        <v>11.2</v>
      </c>
      <c r="Y260" s="132">
        <v>3.7</v>
      </c>
      <c r="Z260" s="132">
        <v>4.5999999999999996</v>
      </c>
    </row>
    <row r="261" spans="1:26" ht="28.5" thickBot="1">
      <c r="A261" s="56" t="s">
        <v>595</v>
      </c>
      <c r="B261" s="25">
        <v>12</v>
      </c>
      <c r="C261" s="64">
        <f t="shared" si="54"/>
        <v>1900</v>
      </c>
      <c r="D261" s="64">
        <f t="shared" si="49"/>
        <v>2000</v>
      </c>
      <c r="E261" s="64">
        <f t="shared" si="50"/>
        <v>4700</v>
      </c>
      <c r="F261" s="64">
        <f t="shared" si="51"/>
        <v>11000</v>
      </c>
      <c r="G261" s="64">
        <f t="shared" si="52"/>
        <v>3600</v>
      </c>
      <c r="H261" s="64">
        <f t="shared" si="53"/>
        <v>4600</v>
      </c>
      <c r="S261" s="84" t="s">
        <v>595</v>
      </c>
      <c r="T261" s="84" t="s">
        <v>740</v>
      </c>
      <c r="U261" s="132">
        <v>1.9</v>
      </c>
      <c r="V261" s="132">
        <v>2</v>
      </c>
      <c r="W261" s="132">
        <v>4.7</v>
      </c>
      <c r="X261" s="132">
        <v>11</v>
      </c>
      <c r="Y261" s="132">
        <v>3.6</v>
      </c>
      <c r="Z261" s="132">
        <v>4.5999999999999996</v>
      </c>
    </row>
    <row r="262" spans="1:26" ht="42.5" thickBot="1">
      <c r="A262" s="56" t="s">
        <v>477</v>
      </c>
      <c r="B262" s="25">
        <v>13</v>
      </c>
      <c r="C262" s="64">
        <f t="shared" si="54"/>
        <v>1900</v>
      </c>
      <c r="D262" s="64">
        <f t="shared" si="49"/>
        <v>2200</v>
      </c>
      <c r="E262" s="64">
        <f t="shared" si="50"/>
        <v>4300</v>
      </c>
      <c r="F262" s="64">
        <f t="shared" si="51"/>
        <v>10500</v>
      </c>
      <c r="G262" s="64">
        <f t="shared" si="52"/>
        <v>2800</v>
      </c>
      <c r="H262" s="64">
        <f t="shared" si="53"/>
        <v>3500</v>
      </c>
      <c r="S262" s="84" t="s">
        <v>477</v>
      </c>
      <c r="T262" s="84"/>
      <c r="U262" s="132">
        <v>1.9</v>
      </c>
      <c r="V262" s="132">
        <v>2.2000000000000002</v>
      </c>
      <c r="W262" s="132">
        <v>4.3</v>
      </c>
      <c r="X262" s="132">
        <v>10.5</v>
      </c>
      <c r="Y262" s="132">
        <v>2.8</v>
      </c>
      <c r="Z262" s="132">
        <v>3.5</v>
      </c>
    </row>
    <row r="263" spans="1:26">
      <c r="B263" s="25">
        <v>14</v>
      </c>
    </row>
    <row r="266" spans="1:26" ht="19.5">
      <c r="A266" s="60" t="s">
        <v>519</v>
      </c>
      <c r="B266" s="60" t="s">
        <v>520</v>
      </c>
    </row>
    <row r="267" spans="1:26">
      <c r="A267" s="59" t="s">
        <v>521</v>
      </c>
      <c r="B267" s="59" t="s">
        <v>522</v>
      </c>
    </row>
    <row r="268" spans="1:26" ht="13" thickBot="1">
      <c r="A268" s="59" t="s">
        <v>523</v>
      </c>
    </row>
    <row r="269" spans="1:26" ht="13.4" customHeight="1">
      <c r="A269" s="58" t="s">
        <v>441</v>
      </c>
      <c r="B269" s="58" t="s">
        <v>524</v>
      </c>
      <c r="C269" s="94" t="s">
        <v>525</v>
      </c>
      <c r="D269" s="94" t="s">
        <v>526</v>
      </c>
    </row>
    <row r="270" spans="1:26" ht="23.5" thickBot="1">
      <c r="A270" s="57"/>
      <c r="B270" s="57"/>
      <c r="C270" s="95" t="s">
        <v>527</v>
      </c>
      <c r="D270" s="95" t="s">
        <v>527</v>
      </c>
      <c r="F270" s="63" t="str">
        <f>IF('SP5-6'!E10="","",LOOKUP('SP5-6'!E10,{0,70,100},{"0","17","35"}))</f>
        <v/>
      </c>
      <c r="G270" s="63" t="str">
        <f ca="1">IF(F270="","",OFFSET(B270,J127+F270,1))</f>
        <v/>
      </c>
      <c r="H270" s="63" t="str">
        <f ca="1">IF(F270="","",OFFSET(B270,J127+F270,2))</f>
        <v/>
      </c>
    </row>
    <row r="271" spans="1:26" ht="13" thickBot="1">
      <c r="A271" s="56" t="s">
        <v>528</v>
      </c>
      <c r="B271" s="55" t="s">
        <v>529</v>
      </c>
      <c r="C271" s="55">
        <v>0.13</v>
      </c>
      <c r="D271" s="55">
        <v>0.87</v>
      </c>
    </row>
    <row r="272" spans="1:26" ht="13" thickBot="1">
      <c r="A272" s="56" t="s">
        <v>530</v>
      </c>
      <c r="B272" s="55" t="s">
        <v>488</v>
      </c>
      <c r="C272" s="55">
        <v>0.06</v>
      </c>
      <c r="D272" s="55">
        <v>0.94</v>
      </c>
    </row>
    <row r="273" spans="1:4" ht="35" thickBot="1">
      <c r="A273" s="56" t="s">
        <v>531</v>
      </c>
      <c r="B273" s="55" t="s">
        <v>532</v>
      </c>
      <c r="C273" s="55">
        <v>0.13</v>
      </c>
      <c r="D273" s="55">
        <v>0.87</v>
      </c>
    </row>
    <row r="274" spans="1:4" ht="35" thickBot="1">
      <c r="A274" s="56" t="s">
        <v>533</v>
      </c>
      <c r="B274" s="55" t="s">
        <v>534</v>
      </c>
      <c r="C274" s="55">
        <v>0.05</v>
      </c>
      <c r="D274" s="55">
        <v>0.95</v>
      </c>
    </row>
    <row r="275" spans="1:4" ht="23.5" thickBot="1">
      <c r="A275" s="56" t="s">
        <v>535</v>
      </c>
      <c r="B275" s="55" t="s">
        <v>536</v>
      </c>
      <c r="C275" s="55">
        <v>0.13</v>
      </c>
      <c r="D275" s="55">
        <v>0.87</v>
      </c>
    </row>
    <row r="276" spans="1:4" ht="23.5" thickBot="1">
      <c r="A276" s="56" t="s">
        <v>537</v>
      </c>
      <c r="B276" s="55" t="s">
        <v>538</v>
      </c>
      <c r="C276" s="55">
        <v>0.04</v>
      </c>
      <c r="D276" s="55">
        <v>0.96</v>
      </c>
    </row>
    <row r="277" spans="1:4" ht="13" thickBot="1">
      <c r="A277" s="56" t="s">
        <v>539</v>
      </c>
      <c r="B277" s="55" t="s">
        <v>540</v>
      </c>
      <c r="C277" s="55">
        <v>0.08</v>
      </c>
      <c r="D277" s="55">
        <v>0.92</v>
      </c>
    </row>
    <row r="278" spans="1:4" ht="23.5" thickBot="1">
      <c r="A278" s="56" t="s">
        <v>541</v>
      </c>
      <c r="B278" s="55" t="s">
        <v>542</v>
      </c>
      <c r="C278" s="55">
        <v>7.0000000000000007E-2</v>
      </c>
      <c r="D278" s="55">
        <v>0.93</v>
      </c>
    </row>
    <row r="279" spans="1:4" ht="23.5" thickBot="1">
      <c r="A279" s="56" t="s">
        <v>543</v>
      </c>
      <c r="B279" s="55" t="s">
        <v>544</v>
      </c>
      <c r="C279" s="55">
        <v>7.0000000000000007E-2</v>
      </c>
      <c r="D279" s="55">
        <v>0.93</v>
      </c>
    </row>
    <row r="280" spans="1:4" ht="35" thickBot="1">
      <c r="A280" s="56" t="s">
        <v>545</v>
      </c>
      <c r="B280" s="55" t="s">
        <v>546</v>
      </c>
      <c r="C280" s="55">
        <v>0.05</v>
      </c>
      <c r="D280" s="55">
        <v>0.95</v>
      </c>
    </row>
    <row r="281" spans="1:4" ht="23.5" thickBot="1">
      <c r="A281" s="56" t="s">
        <v>547</v>
      </c>
      <c r="B281" s="55" t="s">
        <v>548</v>
      </c>
      <c r="C281" s="55">
        <v>0.05</v>
      </c>
      <c r="D281" s="55">
        <v>0.95</v>
      </c>
    </row>
    <row r="282" spans="1:4" ht="23.5" thickBot="1">
      <c r="A282" s="56" t="s">
        <v>549</v>
      </c>
      <c r="B282" s="55" t="s">
        <v>550</v>
      </c>
      <c r="C282" s="55">
        <v>0.03</v>
      </c>
      <c r="D282" s="55">
        <v>0.97</v>
      </c>
    </row>
    <row r="283" spans="1:4" ht="35" thickBot="1">
      <c r="A283" s="56" t="s">
        <v>551</v>
      </c>
      <c r="B283" s="61"/>
      <c r="C283" s="55">
        <v>7.0000000000000007E-2</v>
      </c>
      <c r="D283" s="55">
        <v>0.93</v>
      </c>
    </row>
    <row r="284" spans="1:4">
      <c r="A284" s="62"/>
    </row>
    <row r="285" spans="1:4" ht="13" thickBot="1">
      <c r="A285" s="59" t="s">
        <v>552</v>
      </c>
      <c r="B285" s="59" t="s">
        <v>553</v>
      </c>
    </row>
    <row r="286" spans="1:4" ht="13.4" customHeight="1">
      <c r="A286" s="58" t="s">
        <v>441</v>
      </c>
      <c r="B286" s="58" t="s">
        <v>524</v>
      </c>
      <c r="C286" s="94" t="s">
        <v>525</v>
      </c>
      <c r="D286" s="94" t="s">
        <v>526</v>
      </c>
    </row>
    <row r="287" spans="1:4" ht="23.5" thickBot="1">
      <c r="A287" s="57"/>
      <c r="B287" s="57"/>
      <c r="C287" s="95" t="s">
        <v>527</v>
      </c>
      <c r="D287" s="95" t="s">
        <v>527</v>
      </c>
    </row>
    <row r="288" spans="1:4" ht="13" thickBot="1">
      <c r="A288" s="56" t="s">
        <v>528</v>
      </c>
      <c r="B288" s="55" t="s">
        <v>554</v>
      </c>
      <c r="C288" s="55">
        <v>0.24</v>
      </c>
      <c r="D288" s="55">
        <v>0.76</v>
      </c>
    </row>
    <row r="289" spans="1:4" ht="13" thickBot="1">
      <c r="A289" s="56" t="s">
        <v>530</v>
      </c>
      <c r="B289" s="55" t="s">
        <v>555</v>
      </c>
      <c r="C289" s="55">
        <v>0.1</v>
      </c>
      <c r="D289" s="55">
        <v>0.9</v>
      </c>
    </row>
    <row r="290" spans="1:4" ht="35" thickBot="1">
      <c r="A290" s="56" t="s">
        <v>556</v>
      </c>
      <c r="B290" s="55" t="s">
        <v>557</v>
      </c>
      <c r="C290" s="55">
        <v>0.1</v>
      </c>
      <c r="D290" s="55">
        <v>0.9</v>
      </c>
    </row>
    <row r="291" spans="1:4" ht="35" thickBot="1">
      <c r="A291" s="56" t="s">
        <v>533</v>
      </c>
      <c r="B291" s="55" t="s">
        <v>558</v>
      </c>
      <c r="C291" s="55">
        <v>0.1</v>
      </c>
      <c r="D291" s="55">
        <v>0.9</v>
      </c>
    </row>
    <row r="292" spans="1:4" ht="23.5" thickBot="1">
      <c r="A292" s="56" t="s">
        <v>535</v>
      </c>
      <c r="B292" s="55" t="s">
        <v>559</v>
      </c>
      <c r="C292" s="55">
        <v>0.2</v>
      </c>
      <c r="D292" s="55">
        <v>0.8</v>
      </c>
    </row>
    <row r="293" spans="1:4" ht="23.5" thickBot="1">
      <c r="A293" s="56" t="s">
        <v>537</v>
      </c>
      <c r="B293" s="55" t="s">
        <v>538</v>
      </c>
      <c r="C293" s="55">
        <v>0.08</v>
      </c>
      <c r="D293" s="55">
        <v>0.92</v>
      </c>
    </row>
    <row r="294" spans="1:4" ht="13" thickBot="1">
      <c r="A294" s="56" t="s">
        <v>539</v>
      </c>
      <c r="B294" s="55" t="s">
        <v>540</v>
      </c>
      <c r="C294" s="55">
        <v>0.26</v>
      </c>
      <c r="D294" s="55">
        <v>0.74</v>
      </c>
    </row>
    <row r="295" spans="1:4" ht="23.5" thickBot="1">
      <c r="A295" s="56" t="s">
        <v>541</v>
      </c>
      <c r="B295" s="55" t="s">
        <v>542</v>
      </c>
      <c r="C295" s="55">
        <v>0.11</v>
      </c>
      <c r="D295" s="55">
        <v>0.89</v>
      </c>
    </row>
    <row r="296" spans="1:4" ht="23.5" thickBot="1">
      <c r="A296" s="56" t="s">
        <v>543</v>
      </c>
      <c r="B296" s="55" t="s">
        <v>544</v>
      </c>
      <c r="C296" s="55">
        <v>0.11</v>
      </c>
      <c r="D296" s="55">
        <v>0.89</v>
      </c>
    </row>
    <row r="297" spans="1:4" ht="35" thickBot="1">
      <c r="A297" s="56" t="s">
        <v>545</v>
      </c>
      <c r="B297" s="55" t="s">
        <v>546</v>
      </c>
      <c r="C297" s="55">
        <v>0.1</v>
      </c>
      <c r="D297" s="55">
        <v>0.9</v>
      </c>
    </row>
    <row r="298" spans="1:4" ht="23.5" thickBot="1">
      <c r="A298" s="56" t="s">
        <v>547</v>
      </c>
      <c r="B298" s="55" t="s">
        <v>548</v>
      </c>
      <c r="C298" s="55">
        <v>0.09</v>
      </c>
      <c r="D298" s="55">
        <v>0.91</v>
      </c>
    </row>
    <row r="299" spans="1:4" ht="23.5" thickBot="1">
      <c r="A299" s="56" t="s">
        <v>549</v>
      </c>
      <c r="B299" s="55" t="s">
        <v>550</v>
      </c>
      <c r="C299" s="55">
        <v>0.1</v>
      </c>
      <c r="D299" s="55">
        <v>0.9</v>
      </c>
    </row>
    <row r="300" spans="1:4" ht="35" thickBot="1">
      <c r="A300" s="56" t="s">
        <v>551</v>
      </c>
      <c r="B300" s="61"/>
      <c r="C300" s="55">
        <v>0.14000000000000001</v>
      </c>
      <c r="D300" s="55">
        <v>0.86</v>
      </c>
    </row>
    <row r="301" spans="1:4" ht="19.5">
      <c r="A301" s="60"/>
    </row>
    <row r="302" spans="1:4" ht="19.5">
      <c r="A302" s="60" t="s">
        <v>519</v>
      </c>
      <c r="B302" s="60" t="s">
        <v>520</v>
      </c>
    </row>
    <row r="303" spans="1:4" ht="13" thickBot="1">
      <c r="A303" s="59" t="s">
        <v>560</v>
      </c>
      <c r="B303" s="59" t="s">
        <v>561</v>
      </c>
    </row>
    <row r="304" spans="1:4" ht="13.4" customHeight="1">
      <c r="A304" s="58" t="s">
        <v>441</v>
      </c>
      <c r="B304" s="58" t="s">
        <v>524</v>
      </c>
      <c r="C304" s="94" t="s">
        <v>562</v>
      </c>
      <c r="D304" s="94" t="s">
        <v>563</v>
      </c>
    </row>
    <row r="305" spans="1:28" ht="23.5" thickBot="1">
      <c r="A305" s="57"/>
      <c r="B305" s="57"/>
      <c r="C305" s="95" t="s">
        <v>527</v>
      </c>
      <c r="D305" s="95" t="s">
        <v>527</v>
      </c>
    </row>
    <row r="306" spans="1:28" ht="13" thickBot="1">
      <c r="A306" s="56" t="s">
        <v>528</v>
      </c>
      <c r="B306" s="55" t="s">
        <v>529</v>
      </c>
      <c r="C306" s="55">
        <v>0.36</v>
      </c>
      <c r="D306" s="55">
        <v>0.64</v>
      </c>
    </row>
    <row r="307" spans="1:28" ht="13" thickBot="1">
      <c r="A307" s="56" t="s">
        <v>530</v>
      </c>
      <c r="B307" s="55" t="s">
        <v>488</v>
      </c>
      <c r="C307" s="55">
        <v>0.16</v>
      </c>
      <c r="D307" s="55">
        <v>0.84</v>
      </c>
    </row>
    <row r="308" spans="1:28" ht="35" thickBot="1">
      <c r="A308" s="56" t="s">
        <v>556</v>
      </c>
      <c r="B308" s="55" t="s">
        <v>532</v>
      </c>
      <c r="C308" s="55">
        <v>0.17</v>
      </c>
      <c r="D308" s="55">
        <v>0.83</v>
      </c>
    </row>
    <row r="309" spans="1:28" ht="35" thickBot="1">
      <c r="A309" s="56" t="s">
        <v>533</v>
      </c>
      <c r="B309" s="55" t="s">
        <v>534</v>
      </c>
      <c r="C309" s="55">
        <v>0.14000000000000001</v>
      </c>
      <c r="D309" s="55">
        <v>0.86</v>
      </c>
    </row>
    <row r="310" spans="1:28" ht="23.5" thickBot="1">
      <c r="A310" s="56" t="s">
        <v>535</v>
      </c>
      <c r="B310" s="55" t="s">
        <v>536</v>
      </c>
      <c r="C310" s="55">
        <v>0.26</v>
      </c>
      <c r="D310" s="55">
        <v>0.74</v>
      </c>
    </row>
    <row r="311" spans="1:28" ht="23.5" thickBot="1">
      <c r="A311" s="56" t="s">
        <v>537</v>
      </c>
      <c r="B311" s="55" t="s">
        <v>564</v>
      </c>
      <c r="C311" s="55">
        <v>0.12</v>
      </c>
      <c r="D311" s="55">
        <v>0.88</v>
      </c>
    </row>
    <row r="312" spans="1:28" ht="13" thickBot="1">
      <c r="A312" s="56" t="s">
        <v>539</v>
      </c>
      <c r="B312" s="55" t="s">
        <v>565</v>
      </c>
      <c r="C312" s="55">
        <v>0.44</v>
      </c>
      <c r="D312" s="55">
        <v>0.56000000000000005</v>
      </c>
    </row>
    <row r="313" spans="1:28" ht="23.5" thickBot="1">
      <c r="A313" s="56" t="s">
        <v>541</v>
      </c>
      <c r="B313" s="55" t="s">
        <v>566</v>
      </c>
      <c r="C313" s="55">
        <v>0.14000000000000001</v>
      </c>
      <c r="D313" s="55">
        <v>0.86</v>
      </c>
    </row>
    <row r="314" spans="1:28" ht="23.5" thickBot="1">
      <c r="A314" s="56" t="s">
        <v>543</v>
      </c>
      <c r="B314" s="55" t="s">
        <v>567</v>
      </c>
      <c r="C314" s="55">
        <v>0.14000000000000001</v>
      </c>
      <c r="D314" s="55">
        <v>0.86</v>
      </c>
    </row>
    <row r="315" spans="1:28" ht="35" thickBot="1">
      <c r="A315" s="56" t="s">
        <v>545</v>
      </c>
      <c r="B315" s="55" t="s">
        <v>568</v>
      </c>
      <c r="C315" s="55">
        <v>0.14000000000000001</v>
      </c>
      <c r="D315" s="55">
        <v>0.86</v>
      </c>
    </row>
    <row r="316" spans="1:28" ht="23.5" thickBot="1">
      <c r="A316" s="56" t="s">
        <v>547</v>
      </c>
      <c r="B316" s="55" t="s">
        <v>569</v>
      </c>
      <c r="C316" s="55">
        <v>0.13</v>
      </c>
      <c r="D316" s="55">
        <v>0.87</v>
      </c>
    </row>
    <row r="317" spans="1:28" ht="23.5" thickBot="1">
      <c r="A317" s="56" t="s">
        <v>549</v>
      </c>
      <c r="B317" s="55" t="s">
        <v>570</v>
      </c>
      <c r="C317" s="55">
        <v>0.16</v>
      </c>
      <c r="D317" s="55">
        <v>0.84</v>
      </c>
    </row>
    <row r="318" spans="1:28" ht="35" thickBot="1">
      <c r="A318" s="56" t="s">
        <v>551</v>
      </c>
      <c r="B318" s="55"/>
      <c r="C318" s="55">
        <v>0.2</v>
      </c>
      <c r="D318" s="55">
        <v>0.8</v>
      </c>
      <c r="I318" s="53" t="s">
        <v>420</v>
      </c>
    </row>
    <row r="319" spans="1:28">
      <c r="F319" s="25" t="s">
        <v>877</v>
      </c>
      <c r="I319" s="53">
        <v>1</v>
      </c>
      <c r="J319" s="25" t="s">
        <v>142</v>
      </c>
      <c r="K319" s="25">
        <v>0.98064352657801512</v>
      </c>
      <c r="N319" s="25" t="s">
        <v>878</v>
      </c>
      <c r="R319" s="25" t="s">
        <v>879</v>
      </c>
      <c r="V319" s="25" t="s">
        <v>880</v>
      </c>
      <c r="AA319" s="25" t="s">
        <v>881</v>
      </c>
    </row>
    <row r="320" spans="1:28" ht="13" thickBot="1">
      <c r="F320" s="25" t="s">
        <v>725</v>
      </c>
      <c r="H320" s="54">
        <v>0.04</v>
      </c>
      <c r="I320" s="53">
        <v>40</v>
      </c>
      <c r="J320" s="25" t="s">
        <v>143</v>
      </c>
      <c r="K320" s="25">
        <v>20.186041805076712</v>
      </c>
      <c r="N320" s="25" t="s">
        <v>725</v>
      </c>
      <c r="P320" s="54">
        <v>0.04</v>
      </c>
      <c r="R320" s="25" t="s">
        <v>725</v>
      </c>
      <c r="T320" s="54">
        <v>0.04</v>
      </c>
      <c r="V320" s="25" t="s">
        <v>725</v>
      </c>
      <c r="X320" s="54">
        <v>0.04</v>
      </c>
      <c r="AB320" s="25">
        <v>0.04</v>
      </c>
    </row>
    <row r="321" spans="1:28" ht="13" thickBot="1">
      <c r="A321" s="52">
        <v>0</v>
      </c>
      <c r="B321" s="25">
        <v>1</v>
      </c>
      <c r="F321" s="25" t="s">
        <v>619</v>
      </c>
      <c r="G321" s="25" t="s">
        <v>620</v>
      </c>
      <c r="H321" s="25" t="s">
        <v>621</v>
      </c>
      <c r="I321" s="53"/>
      <c r="J321" s="25" t="s">
        <v>622</v>
      </c>
      <c r="K321" s="25">
        <v>0.96150000000000002</v>
      </c>
      <c r="N321" s="25" t="s">
        <v>619</v>
      </c>
      <c r="O321" s="25" t="s">
        <v>620</v>
      </c>
      <c r="P321" s="25" t="s">
        <v>621</v>
      </c>
      <c r="R321" s="25" t="s">
        <v>619</v>
      </c>
      <c r="S321" s="25" t="s">
        <v>620</v>
      </c>
      <c r="T321" s="25" t="s">
        <v>621</v>
      </c>
      <c r="V321" s="25" t="s">
        <v>619</v>
      </c>
      <c r="W321" s="25" t="s">
        <v>620</v>
      </c>
      <c r="X321" s="25" t="s">
        <v>621</v>
      </c>
      <c r="Z321" s="25" t="s">
        <v>619</v>
      </c>
      <c r="AA321" s="25" t="s">
        <v>620</v>
      </c>
      <c r="AB321" s="25" t="s">
        <v>621</v>
      </c>
    </row>
    <row r="322" spans="1:28" ht="15.5">
      <c r="A322">
        <v>1</v>
      </c>
      <c r="B322" s="342">
        <v>0.96153846153846145</v>
      </c>
      <c r="D322" s="36" t="s">
        <v>623</v>
      </c>
      <c r="E322" s="25">
        <v>1</v>
      </c>
      <c r="F322" s="25">
        <v>0</v>
      </c>
      <c r="I322" s="53">
        <v>40</v>
      </c>
      <c r="J322" s="25" t="s">
        <v>144</v>
      </c>
      <c r="K322" s="25">
        <v>302.25049636985727</v>
      </c>
      <c r="L322" s="36" t="s">
        <v>623</v>
      </c>
      <c r="M322" s="25">
        <v>1</v>
      </c>
      <c r="N322" s="25">
        <v>0</v>
      </c>
      <c r="R322" s="25">
        <v>0</v>
      </c>
      <c r="V322" s="25">
        <v>0</v>
      </c>
      <c r="Z322" s="25">
        <v>0</v>
      </c>
    </row>
    <row r="323" spans="1:28" ht="15.5">
      <c r="A323">
        <v>2</v>
      </c>
      <c r="B323" s="342">
        <v>0.92455621301775137</v>
      </c>
      <c r="D323" s="36" t="s">
        <v>624</v>
      </c>
      <c r="E323" s="25">
        <v>2</v>
      </c>
      <c r="F323" s="25" t="str">
        <f>IF('SP5-2'!C24="","no number",'SP5-2'!C24)</f>
        <v>no number</v>
      </c>
      <c r="G323" s="25" t="str">
        <f>IF(F323="no number","no number",F323-$F$322)</f>
        <v>no number</v>
      </c>
      <c r="H323" s="125" t="str">
        <f>IF(G323="no number","",(1/((1+$H$320)^(G323))))</f>
        <v/>
      </c>
      <c r="I323" s="53">
        <v>1</v>
      </c>
      <c r="J323" s="25" t="s">
        <v>145</v>
      </c>
      <c r="K323" s="25">
        <v>0.48711671725311589</v>
      </c>
      <c r="L323" s="36" t="s">
        <v>624</v>
      </c>
      <c r="M323" s="25">
        <v>2</v>
      </c>
      <c r="N323" s="25" t="s">
        <v>882</v>
      </c>
      <c r="O323" s="25" t="s">
        <v>882</v>
      </c>
      <c r="P323" s="125" t="s">
        <v>883</v>
      </c>
      <c r="R323" s="25" t="s">
        <v>882</v>
      </c>
      <c r="S323" s="25" t="s">
        <v>882</v>
      </c>
      <c r="T323" s="125" t="s">
        <v>883</v>
      </c>
      <c r="V323" s="25" t="s">
        <v>882</v>
      </c>
      <c r="W323" s="25" t="s">
        <v>882</v>
      </c>
      <c r="X323" s="125" t="s">
        <v>883</v>
      </c>
      <c r="Z323" s="25" t="s">
        <v>882</v>
      </c>
      <c r="AA323" s="25" t="s">
        <v>882</v>
      </c>
      <c r="AB323" s="25" t="s">
        <v>883</v>
      </c>
    </row>
    <row r="324" spans="1:28" ht="15.5">
      <c r="A324">
        <v>3</v>
      </c>
      <c r="B324" s="342">
        <v>0.88899635867091487</v>
      </c>
      <c r="D324" s="36" t="s">
        <v>625</v>
      </c>
      <c r="E324" s="25">
        <v>3</v>
      </c>
      <c r="F324" s="25" t="str">
        <f>IF('SP5-2'!C25="","no number",'SP5-2'!C25)</f>
        <v>no number</v>
      </c>
      <c r="G324" s="25" t="str">
        <f t="shared" ref="G324:G330" si="55">IF(F324="no number","no number",F324-$F$322)</f>
        <v>no number</v>
      </c>
      <c r="H324" s="125" t="str">
        <f t="shared" ref="H324:H331" si="56">IF(G324="no number","",(1/((1+$H$320)^(G324))))</f>
        <v/>
      </c>
      <c r="I324" s="53" t="s">
        <v>626</v>
      </c>
      <c r="L324" s="36" t="s">
        <v>625</v>
      </c>
      <c r="M324" s="25">
        <v>3</v>
      </c>
      <c r="N324" s="25" t="s">
        <v>882</v>
      </c>
      <c r="O324" s="25" t="s">
        <v>882</v>
      </c>
      <c r="P324" s="125" t="s">
        <v>883</v>
      </c>
      <c r="R324" s="25" t="s">
        <v>882</v>
      </c>
      <c r="S324" s="25" t="s">
        <v>882</v>
      </c>
      <c r="T324" s="125" t="s">
        <v>883</v>
      </c>
      <c r="V324" s="25" t="s">
        <v>882</v>
      </c>
      <c r="W324" s="25" t="s">
        <v>882</v>
      </c>
      <c r="X324" s="125" t="s">
        <v>883</v>
      </c>
      <c r="Z324" s="25" t="s">
        <v>882</v>
      </c>
      <c r="AA324" s="25" t="s">
        <v>882</v>
      </c>
      <c r="AB324" s="25" t="s">
        <v>883</v>
      </c>
    </row>
    <row r="325" spans="1:28" ht="15.5">
      <c r="A325">
        <v>4</v>
      </c>
      <c r="B325" s="342">
        <v>0.85480419102972571</v>
      </c>
      <c r="D325" s="36" t="s">
        <v>627</v>
      </c>
      <c r="E325" s="25">
        <v>4</v>
      </c>
      <c r="F325" s="25" t="str">
        <f>IF('SP5-2'!C26="","no number",'SP5-2'!C26)</f>
        <v>no number</v>
      </c>
      <c r="G325" s="25" t="str">
        <f t="shared" si="55"/>
        <v>no number</v>
      </c>
      <c r="H325" s="125" t="str">
        <f t="shared" si="56"/>
        <v/>
      </c>
      <c r="I325" s="53">
        <v>40</v>
      </c>
      <c r="J325" s="25" t="s">
        <v>144</v>
      </c>
      <c r="K325" s="25">
        <v>302.25049636985727</v>
      </c>
      <c r="L325" s="36" t="s">
        <v>627</v>
      </c>
      <c r="M325" s="25">
        <v>4</v>
      </c>
      <c r="N325" s="25" t="s">
        <v>882</v>
      </c>
      <c r="O325" s="25" t="s">
        <v>882</v>
      </c>
      <c r="P325" s="125" t="s">
        <v>883</v>
      </c>
      <c r="R325" s="25" t="s">
        <v>882</v>
      </c>
      <c r="S325" s="25" t="s">
        <v>882</v>
      </c>
      <c r="T325" s="125" t="s">
        <v>883</v>
      </c>
      <c r="V325" s="25" t="s">
        <v>882</v>
      </c>
      <c r="W325" s="25" t="s">
        <v>882</v>
      </c>
      <c r="X325" s="125" t="s">
        <v>883</v>
      </c>
      <c r="Z325" s="25" t="s">
        <v>882</v>
      </c>
      <c r="AA325" s="25" t="s">
        <v>882</v>
      </c>
      <c r="AB325" s="25" t="s">
        <v>883</v>
      </c>
    </row>
    <row r="326" spans="1:28" ht="15.5">
      <c r="A326">
        <v>5</v>
      </c>
      <c r="B326" s="342">
        <v>0.82192710675935154</v>
      </c>
      <c r="D326" s="36" t="s">
        <v>628</v>
      </c>
      <c r="E326" s="25">
        <v>5</v>
      </c>
      <c r="F326" s="25" t="str">
        <f>IF('SP5-2'!C27="","no number",'SP5-2'!C27)</f>
        <v>no number</v>
      </c>
      <c r="G326" s="25" t="str">
        <f t="shared" si="55"/>
        <v>no number</v>
      </c>
      <c r="H326" s="125" t="str">
        <f t="shared" si="56"/>
        <v/>
      </c>
      <c r="L326" s="36" t="s">
        <v>628</v>
      </c>
      <c r="M326" s="25">
        <v>5</v>
      </c>
      <c r="N326" s="25" t="s">
        <v>882</v>
      </c>
      <c r="O326" s="25" t="s">
        <v>882</v>
      </c>
      <c r="P326" s="125" t="s">
        <v>883</v>
      </c>
      <c r="R326" s="25" t="s">
        <v>882</v>
      </c>
      <c r="S326" s="25" t="s">
        <v>882</v>
      </c>
      <c r="T326" s="125" t="s">
        <v>883</v>
      </c>
      <c r="V326" s="25" t="s">
        <v>882</v>
      </c>
      <c r="W326" s="25" t="s">
        <v>882</v>
      </c>
      <c r="X326" s="125" t="s">
        <v>883</v>
      </c>
      <c r="Z326" s="25" t="s">
        <v>882</v>
      </c>
      <c r="AA326" s="25" t="s">
        <v>882</v>
      </c>
      <c r="AB326" s="25" t="s">
        <v>883</v>
      </c>
    </row>
    <row r="327" spans="1:28" ht="15.5">
      <c r="A327">
        <v>6</v>
      </c>
      <c r="B327" s="342">
        <v>0.79031452573014571</v>
      </c>
      <c r="D327" s="36" t="s">
        <v>629</v>
      </c>
      <c r="E327" s="25">
        <v>6</v>
      </c>
      <c r="F327" s="25" t="str">
        <f>IF('SP5-2'!C28="","no number",'SP5-2'!C28)</f>
        <v>no number</v>
      </c>
      <c r="G327" s="25" t="str">
        <f t="shared" si="55"/>
        <v>no number</v>
      </c>
      <c r="H327" s="125" t="str">
        <f t="shared" si="56"/>
        <v/>
      </c>
      <c r="L327" s="36" t="s">
        <v>629</v>
      </c>
      <c r="M327" s="25">
        <v>6</v>
      </c>
      <c r="N327" s="25" t="s">
        <v>882</v>
      </c>
      <c r="O327" s="25" t="s">
        <v>882</v>
      </c>
      <c r="P327" s="125" t="s">
        <v>883</v>
      </c>
      <c r="R327" s="25" t="s">
        <v>882</v>
      </c>
      <c r="S327" s="25" t="s">
        <v>882</v>
      </c>
      <c r="T327" s="125" t="s">
        <v>883</v>
      </c>
      <c r="V327" s="25" t="s">
        <v>882</v>
      </c>
      <c r="W327" s="25" t="s">
        <v>882</v>
      </c>
      <c r="X327" s="125" t="s">
        <v>883</v>
      </c>
      <c r="Z327" s="25" t="s">
        <v>882</v>
      </c>
      <c r="AA327" s="25" t="s">
        <v>882</v>
      </c>
      <c r="AB327" s="25" t="s">
        <v>883</v>
      </c>
    </row>
    <row r="328" spans="1:28" ht="15.5">
      <c r="A328">
        <v>7</v>
      </c>
      <c r="B328" s="342">
        <v>0.75991781320206331</v>
      </c>
      <c r="D328" s="36" t="s">
        <v>630</v>
      </c>
      <c r="E328" s="25">
        <v>7</v>
      </c>
      <c r="F328" s="25" t="str">
        <f>IF('SP5-2'!C29="","no number",'SP5-2'!C29)</f>
        <v>no number</v>
      </c>
      <c r="G328" s="25" t="str">
        <f t="shared" si="55"/>
        <v>no number</v>
      </c>
      <c r="H328" s="125" t="str">
        <f t="shared" si="56"/>
        <v/>
      </c>
      <c r="L328" s="36" t="s">
        <v>630</v>
      </c>
      <c r="M328" s="25">
        <v>7</v>
      </c>
      <c r="N328" s="25" t="s">
        <v>882</v>
      </c>
      <c r="O328" s="25" t="s">
        <v>882</v>
      </c>
      <c r="P328" s="125" t="s">
        <v>883</v>
      </c>
      <c r="R328" s="25" t="s">
        <v>882</v>
      </c>
      <c r="S328" s="25" t="s">
        <v>882</v>
      </c>
      <c r="T328" s="125" t="s">
        <v>883</v>
      </c>
      <c r="V328" s="25" t="s">
        <v>882</v>
      </c>
      <c r="W328" s="25" t="s">
        <v>882</v>
      </c>
      <c r="X328" s="125" t="s">
        <v>883</v>
      </c>
      <c r="Z328" s="25" t="s">
        <v>882</v>
      </c>
      <c r="AA328" s="25" t="s">
        <v>882</v>
      </c>
      <c r="AB328" s="25" t="s">
        <v>883</v>
      </c>
    </row>
    <row r="329" spans="1:28" ht="15.5">
      <c r="A329">
        <v>8</v>
      </c>
      <c r="B329" s="342">
        <v>0.73069020500198378</v>
      </c>
      <c r="D329" s="36" t="s">
        <v>631</v>
      </c>
      <c r="E329" s="25">
        <v>8</v>
      </c>
      <c r="F329" s="25" t="str">
        <f>IF('SP5-2'!C30="","no number",'SP5-2'!C30)</f>
        <v>no number</v>
      </c>
      <c r="G329" s="25" t="str">
        <f t="shared" si="55"/>
        <v>no number</v>
      </c>
      <c r="H329" s="125" t="str">
        <f t="shared" si="56"/>
        <v/>
      </c>
      <c r="L329" s="36" t="s">
        <v>631</v>
      </c>
      <c r="M329" s="25">
        <v>8</v>
      </c>
      <c r="N329" s="25" t="s">
        <v>882</v>
      </c>
      <c r="O329" s="25" t="s">
        <v>882</v>
      </c>
      <c r="P329" s="125" t="s">
        <v>883</v>
      </c>
      <c r="R329" s="25" t="s">
        <v>882</v>
      </c>
      <c r="S329" s="25" t="s">
        <v>882</v>
      </c>
      <c r="T329" s="125" t="s">
        <v>883</v>
      </c>
      <c r="V329" s="25" t="s">
        <v>882</v>
      </c>
      <c r="W329" s="25" t="s">
        <v>882</v>
      </c>
      <c r="X329" s="125" t="s">
        <v>883</v>
      </c>
      <c r="Z329" s="25" t="s">
        <v>882</v>
      </c>
      <c r="AA329" s="25" t="s">
        <v>882</v>
      </c>
      <c r="AB329" s="25" t="s">
        <v>883</v>
      </c>
    </row>
    <row r="330" spans="1:28" ht="15.5">
      <c r="A330">
        <v>9</v>
      </c>
      <c r="B330" s="342">
        <v>0.70258673557883045</v>
      </c>
      <c r="D330" s="36" t="s">
        <v>632</v>
      </c>
      <c r="E330" s="25">
        <v>9</v>
      </c>
      <c r="F330" s="25" t="str">
        <f>IF('SP5-2'!C31="","no number",'SP5-2'!C31)</f>
        <v>no number</v>
      </c>
      <c r="G330" s="25" t="str">
        <f t="shared" si="55"/>
        <v>no number</v>
      </c>
      <c r="H330" s="125" t="str">
        <f t="shared" si="56"/>
        <v/>
      </c>
      <c r="L330" s="36" t="s">
        <v>632</v>
      </c>
      <c r="M330" s="25">
        <v>9</v>
      </c>
      <c r="N330" s="25" t="s">
        <v>882</v>
      </c>
      <c r="O330" s="25" t="s">
        <v>882</v>
      </c>
      <c r="P330" s="125" t="s">
        <v>883</v>
      </c>
      <c r="R330" s="25" t="s">
        <v>882</v>
      </c>
      <c r="S330" s="25" t="s">
        <v>882</v>
      </c>
      <c r="T330" s="125" t="s">
        <v>883</v>
      </c>
      <c r="V330" s="25" t="s">
        <v>882</v>
      </c>
      <c r="W330" s="25" t="s">
        <v>882</v>
      </c>
      <c r="X330" s="125" t="s">
        <v>883</v>
      </c>
      <c r="Z330" s="25" t="s">
        <v>882</v>
      </c>
      <c r="AA330" s="25" t="s">
        <v>882</v>
      </c>
      <c r="AB330" s="25" t="s">
        <v>883</v>
      </c>
    </row>
    <row r="331" spans="1:28" ht="15.5">
      <c r="A331">
        <v>10</v>
      </c>
      <c r="B331" s="342">
        <v>0.67556416882579851</v>
      </c>
      <c r="D331" s="36" t="s">
        <v>633</v>
      </c>
      <c r="E331" s="25">
        <v>10</v>
      </c>
      <c r="F331" s="25" t="str">
        <f>IF('SP5-2'!C32="","no number",'SP5-2'!C32)</f>
        <v>no number</v>
      </c>
      <c r="G331" s="25" t="str">
        <f>IF(F331="no number","no number",F331-$F$322)</f>
        <v>no number</v>
      </c>
      <c r="H331" s="125" t="str">
        <f t="shared" si="56"/>
        <v/>
      </c>
      <c r="L331" s="36" t="s">
        <v>633</v>
      </c>
      <c r="M331" s="25">
        <v>10</v>
      </c>
      <c r="N331" s="25" t="s">
        <v>882</v>
      </c>
      <c r="O331" s="25" t="s">
        <v>882</v>
      </c>
      <c r="P331" s="125" t="s">
        <v>883</v>
      </c>
      <c r="R331" s="25" t="s">
        <v>882</v>
      </c>
      <c r="S331" s="25" t="s">
        <v>882</v>
      </c>
      <c r="T331" s="125" t="s">
        <v>883</v>
      </c>
      <c r="V331" s="25" t="s">
        <v>882</v>
      </c>
      <c r="W331" s="25" t="s">
        <v>882</v>
      </c>
      <c r="X331" s="125" t="s">
        <v>883</v>
      </c>
      <c r="Z331" s="25" t="s">
        <v>882</v>
      </c>
      <c r="AA331" s="25" t="s">
        <v>882</v>
      </c>
      <c r="AB331" s="25" t="s">
        <v>883</v>
      </c>
    </row>
    <row r="332" spans="1:28" ht="15.5">
      <c r="A332">
        <v>11</v>
      </c>
      <c r="B332" s="342">
        <v>0.6495809315632679</v>
      </c>
      <c r="D332" s="36" t="s">
        <v>634</v>
      </c>
      <c r="E332" s="25">
        <v>11</v>
      </c>
      <c r="L332" s="36" t="s">
        <v>634</v>
      </c>
      <c r="M332" s="25">
        <v>11</v>
      </c>
    </row>
    <row r="333" spans="1:28" ht="15.5">
      <c r="A333">
        <v>12</v>
      </c>
      <c r="B333" s="342">
        <v>0.62459704958006512</v>
      </c>
      <c r="D333" s="36" t="s">
        <v>635</v>
      </c>
      <c r="E333" s="25">
        <v>12</v>
      </c>
      <c r="L333" s="36" t="s">
        <v>635</v>
      </c>
      <c r="M333" s="25">
        <v>12</v>
      </c>
    </row>
    <row r="334" spans="1:28" ht="15.5">
      <c r="A334">
        <v>13</v>
      </c>
      <c r="B334" s="342">
        <v>0.600574086134678</v>
      </c>
      <c r="D334" s="36" t="s">
        <v>636</v>
      </c>
      <c r="E334" s="25">
        <v>13</v>
      </c>
      <c r="L334" s="36" t="s">
        <v>636</v>
      </c>
      <c r="M334" s="25">
        <v>13</v>
      </c>
    </row>
    <row r="335" spans="1:28" ht="15.5">
      <c r="A335">
        <v>14</v>
      </c>
      <c r="B335" s="342">
        <v>0.57747508282180582</v>
      </c>
      <c r="D335" s="36" t="s">
        <v>637</v>
      </c>
      <c r="E335" s="25">
        <v>14</v>
      </c>
      <c r="L335" s="36" t="s">
        <v>637</v>
      </c>
      <c r="M335" s="25">
        <v>14</v>
      </c>
    </row>
    <row r="336" spans="1:28" ht="15.5">
      <c r="A336">
        <v>15</v>
      </c>
      <c r="B336" s="342">
        <v>0.55526450271327477</v>
      </c>
      <c r="D336" s="36" t="s">
        <v>638</v>
      </c>
      <c r="E336" s="25">
        <v>15</v>
      </c>
      <c r="F336" s="25" t="s">
        <v>359</v>
      </c>
      <c r="G336" s="25" t="s">
        <v>359</v>
      </c>
      <c r="L336" s="36" t="s">
        <v>638</v>
      </c>
      <c r="M336" s="25">
        <v>15</v>
      </c>
      <c r="N336" s="25" t="s">
        <v>359</v>
      </c>
      <c r="O336" s="25" t="s">
        <v>359</v>
      </c>
    </row>
    <row r="337" spans="1:13" ht="15.5">
      <c r="A337">
        <v>16</v>
      </c>
      <c r="B337" s="342">
        <v>0.53390817568584104</v>
      </c>
      <c r="D337" s="36" t="s">
        <v>639</v>
      </c>
      <c r="E337" s="25">
        <v>16</v>
      </c>
      <c r="L337" s="36" t="s">
        <v>639</v>
      </c>
      <c r="M337" s="25">
        <v>16</v>
      </c>
    </row>
    <row r="338" spans="1:13" ht="15.5">
      <c r="A338">
        <v>17</v>
      </c>
      <c r="B338" s="342">
        <v>0.51337324585177024</v>
      </c>
      <c r="D338" s="36" t="s">
        <v>640</v>
      </c>
      <c r="E338" s="25">
        <v>17</v>
      </c>
      <c r="L338" s="36" t="s">
        <v>640</v>
      </c>
      <c r="M338" s="25">
        <v>17</v>
      </c>
    </row>
    <row r="339" spans="1:13" ht="15.5">
      <c r="A339">
        <v>18</v>
      </c>
      <c r="B339" s="342">
        <v>0.49362812101131748</v>
      </c>
      <c r="D339" s="36" t="s">
        <v>641</v>
      </c>
      <c r="E339" s="25">
        <v>18</v>
      </c>
      <c r="L339" s="36" t="s">
        <v>641</v>
      </c>
      <c r="M339" s="25">
        <v>18</v>
      </c>
    </row>
    <row r="340" spans="1:13" ht="15.5">
      <c r="A340">
        <v>19</v>
      </c>
      <c r="B340" s="342">
        <v>0.47464242404934376</v>
      </c>
      <c r="D340" s="36" t="s">
        <v>642</v>
      </c>
      <c r="E340" s="25">
        <v>19</v>
      </c>
      <c r="L340" s="36" t="s">
        <v>642</v>
      </c>
      <c r="M340" s="25">
        <v>19</v>
      </c>
    </row>
    <row r="341" spans="1:13" ht="15.5">
      <c r="A341">
        <v>20</v>
      </c>
      <c r="B341" s="342">
        <v>0.45638694620129205</v>
      </c>
      <c r="D341" s="36" t="s">
        <v>643</v>
      </c>
      <c r="E341" s="25">
        <v>20</v>
      </c>
      <c r="L341" s="36" t="s">
        <v>643</v>
      </c>
      <c r="M341" s="25">
        <v>20</v>
      </c>
    </row>
    <row r="342" spans="1:13" ht="15.5">
      <c r="A342">
        <v>21</v>
      </c>
      <c r="B342" s="342">
        <v>0.43883360211662686</v>
      </c>
      <c r="D342" s="36" t="s">
        <v>644</v>
      </c>
      <c r="E342" s="25">
        <v>21</v>
      </c>
      <c r="L342" s="36" t="s">
        <v>644</v>
      </c>
      <c r="M342" s="25">
        <v>21</v>
      </c>
    </row>
    <row r="343" spans="1:13" ht="15.5">
      <c r="A343">
        <v>22</v>
      </c>
      <c r="B343" s="342">
        <v>0.42195538665060278</v>
      </c>
      <c r="D343" s="36" t="s">
        <v>645</v>
      </c>
      <c r="E343" s="25">
        <v>22</v>
      </c>
      <c r="L343" s="36" t="s">
        <v>645</v>
      </c>
      <c r="M343" s="25">
        <v>22</v>
      </c>
    </row>
    <row r="344" spans="1:13" ht="15.5">
      <c r="A344">
        <v>23</v>
      </c>
      <c r="B344" s="342">
        <v>0.40572633331788732</v>
      </c>
      <c r="D344" s="36" t="s">
        <v>646</v>
      </c>
      <c r="E344" s="25">
        <v>23</v>
      </c>
      <c r="L344" s="36" t="s">
        <v>646</v>
      </c>
      <c r="M344" s="25">
        <v>23</v>
      </c>
    </row>
    <row r="345" spans="1:13" ht="15.5">
      <c r="A345">
        <v>24</v>
      </c>
      <c r="B345" s="342">
        <v>0.39012147434412242</v>
      </c>
      <c r="D345" s="36" t="s">
        <v>647</v>
      </c>
      <c r="E345" s="25">
        <v>24</v>
      </c>
      <c r="L345" s="36" t="s">
        <v>647</v>
      </c>
      <c r="M345" s="25">
        <v>24</v>
      </c>
    </row>
    <row r="346" spans="1:13" ht="15.5">
      <c r="A346">
        <v>25</v>
      </c>
      <c r="B346" s="342">
        <v>0.37511680225396377</v>
      </c>
      <c r="D346" s="36" t="s">
        <v>648</v>
      </c>
      <c r="E346" s="25">
        <v>25</v>
      </c>
      <c r="L346" s="36" t="s">
        <v>648</v>
      </c>
      <c r="M346" s="25">
        <v>25</v>
      </c>
    </row>
    <row r="347" spans="1:13" ht="15.5">
      <c r="A347">
        <v>26</v>
      </c>
      <c r="B347" s="342">
        <v>0.36068923293650368</v>
      </c>
      <c r="D347" s="36" t="s">
        <v>649</v>
      </c>
      <c r="E347" s="25">
        <v>26</v>
      </c>
      <c r="L347" s="36" t="s">
        <v>649</v>
      </c>
      <c r="M347" s="25">
        <v>26</v>
      </c>
    </row>
    <row r="348" spans="1:13" ht="15.5">
      <c r="A348">
        <v>27</v>
      </c>
      <c r="B348" s="342">
        <v>0.3468165701312535</v>
      </c>
      <c r="D348" s="36" t="s">
        <v>650</v>
      </c>
      <c r="E348" s="25">
        <v>27</v>
      </c>
      <c r="L348" s="36" t="s">
        <v>650</v>
      </c>
      <c r="M348" s="25">
        <v>27</v>
      </c>
    </row>
    <row r="349" spans="1:13" ht="15.5">
      <c r="A349">
        <v>28</v>
      </c>
      <c r="B349" s="342">
        <v>0.3334774712800514</v>
      </c>
      <c r="D349" s="36" t="s">
        <v>651</v>
      </c>
      <c r="E349" s="25">
        <v>28</v>
      </c>
      <c r="L349" s="36" t="s">
        <v>651</v>
      </c>
      <c r="M349" s="25">
        <v>28</v>
      </c>
    </row>
    <row r="350" spans="1:13" ht="15.5">
      <c r="A350">
        <v>29</v>
      </c>
      <c r="B350" s="342">
        <v>0.32065141469235708</v>
      </c>
      <c r="D350" s="36" t="s">
        <v>652</v>
      </c>
      <c r="E350" s="25">
        <v>29</v>
      </c>
      <c r="L350" s="36" t="s">
        <v>652</v>
      </c>
      <c r="M350" s="25">
        <v>29</v>
      </c>
    </row>
    <row r="351" spans="1:13" ht="15.5">
      <c r="A351">
        <v>30</v>
      </c>
      <c r="B351" s="342">
        <v>0.30831866797342034</v>
      </c>
      <c r="D351" s="36" t="s">
        <v>653</v>
      </c>
      <c r="E351" s="25">
        <v>30</v>
      </c>
      <c r="L351" s="36" t="s">
        <v>653</v>
      </c>
      <c r="M351" s="25">
        <v>30</v>
      </c>
    </row>
    <row r="352" spans="1:13" ht="15.5">
      <c r="A352">
        <v>31</v>
      </c>
      <c r="B352" s="342">
        <v>0.29646025766675027</v>
      </c>
      <c r="D352" s="36" t="s">
        <v>654</v>
      </c>
      <c r="E352" s="25">
        <v>31</v>
      </c>
      <c r="L352" s="36" t="s">
        <v>654</v>
      </c>
      <c r="M352" s="25">
        <v>31</v>
      </c>
    </row>
    <row r="353" spans="1:13" ht="15.5">
      <c r="A353">
        <v>32</v>
      </c>
      <c r="B353" s="342">
        <v>0.28505794006418295</v>
      </c>
      <c r="D353" s="36" t="s">
        <v>655</v>
      </c>
      <c r="E353" s="25">
        <v>32</v>
      </c>
      <c r="L353" s="36" t="s">
        <v>655</v>
      </c>
      <c r="M353" s="25">
        <v>32</v>
      </c>
    </row>
    <row r="354" spans="1:13" ht="15.5">
      <c r="A354">
        <v>33</v>
      </c>
      <c r="B354" s="342">
        <v>0.27409417313863743</v>
      </c>
      <c r="D354" s="36" t="s">
        <v>656</v>
      </c>
      <c r="E354" s="25">
        <v>33</v>
      </c>
      <c r="L354" s="36" t="s">
        <v>656</v>
      </c>
      <c r="M354" s="25">
        <v>33</v>
      </c>
    </row>
    <row r="355" spans="1:13" ht="15.5">
      <c r="A355">
        <v>34</v>
      </c>
      <c r="B355" s="342">
        <v>0.26355208955638215</v>
      </c>
      <c r="D355" s="36" t="s">
        <v>657</v>
      </c>
      <c r="E355" s="25">
        <v>34</v>
      </c>
      <c r="L355" s="36" t="s">
        <v>657</v>
      </c>
      <c r="M355" s="25">
        <v>34</v>
      </c>
    </row>
    <row r="356" spans="1:13" ht="15.5">
      <c r="A356">
        <v>35</v>
      </c>
      <c r="B356" s="342">
        <v>0.25341547072729048</v>
      </c>
      <c r="D356" s="36" t="s">
        <v>658</v>
      </c>
      <c r="E356" s="25">
        <v>35</v>
      </c>
      <c r="L356" s="36" t="s">
        <v>658</v>
      </c>
      <c r="M356" s="25">
        <v>35</v>
      </c>
    </row>
    <row r="357" spans="1:13" ht="15.5">
      <c r="A357">
        <v>36</v>
      </c>
      <c r="B357" s="342">
        <v>0.24366872185316396</v>
      </c>
      <c r="D357" s="36" t="s">
        <v>659</v>
      </c>
      <c r="E357" s="25">
        <v>36</v>
      </c>
      <c r="L357" s="36" t="s">
        <v>659</v>
      </c>
      <c r="M357" s="25">
        <v>36</v>
      </c>
    </row>
    <row r="358" spans="1:13" ht="15.5">
      <c r="A358">
        <v>37</v>
      </c>
      <c r="B358" s="342">
        <v>0.23429684793573452</v>
      </c>
      <c r="D358" s="36" t="s">
        <v>660</v>
      </c>
      <c r="E358" s="25">
        <v>37</v>
      </c>
      <c r="L358" s="36" t="s">
        <v>660</v>
      </c>
      <c r="M358" s="25">
        <v>37</v>
      </c>
    </row>
    <row r="359" spans="1:13" ht="15.5">
      <c r="A359">
        <v>38</v>
      </c>
      <c r="B359" s="342">
        <v>0.22528543070743706</v>
      </c>
      <c r="D359" s="36" t="s">
        <v>661</v>
      </c>
      <c r="E359" s="25">
        <v>38</v>
      </c>
      <c r="L359" s="36" t="s">
        <v>661</v>
      </c>
      <c r="M359" s="25">
        <v>38</v>
      </c>
    </row>
    <row r="360" spans="1:13" ht="15.5">
      <c r="A360">
        <v>39</v>
      </c>
      <c r="B360" s="342">
        <v>0.21662060644945874</v>
      </c>
      <c r="D360" s="36" t="s">
        <v>662</v>
      </c>
      <c r="E360" s="25">
        <v>39</v>
      </c>
      <c r="L360" s="36" t="s">
        <v>662</v>
      </c>
      <c r="M360" s="25">
        <v>39</v>
      </c>
    </row>
    <row r="361" spans="1:13" ht="15.5">
      <c r="A361">
        <v>40</v>
      </c>
      <c r="B361" s="342">
        <v>0.20828904466294101</v>
      </c>
      <c r="D361" s="36" t="s">
        <v>663</v>
      </c>
      <c r="E361" s="25">
        <v>40</v>
      </c>
      <c r="L361" s="36" t="s">
        <v>663</v>
      </c>
      <c r="M361" s="25">
        <v>40</v>
      </c>
    </row>
    <row r="362" spans="1:13" ht="15.5">
      <c r="A362">
        <v>41</v>
      </c>
      <c r="B362" s="342">
        <v>0.20027792756052021</v>
      </c>
      <c r="D362" s="36" t="s">
        <v>664</v>
      </c>
      <c r="E362" s="25">
        <v>41</v>
      </c>
      <c r="L362" s="36" t="s">
        <v>664</v>
      </c>
      <c r="M362" s="25">
        <v>41</v>
      </c>
    </row>
    <row r="363" spans="1:13" ht="15.5">
      <c r="A363">
        <v>42</v>
      </c>
      <c r="B363" s="342">
        <v>0.19257493034665407</v>
      </c>
      <c r="D363" s="36" t="s">
        <v>665</v>
      </c>
      <c r="E363" s="25">
        <v>42</v>
      </c>
      <c r="L363" s="36" t="s">
        <v>665</v>
      </c>
      <c r="M363" s="25">
        <v>42</v>
      </c>
    </row>
    <row r="364" spans="1:13" ht="15.5">
      <c r="A364">
        <v>43</v>
      </c>
      <c r="B364" s="342">
        <v>0.18516820225639813</v>
      </c>
      <c r="D364" s="36" t="s">
        <v>666</v>
      </c>
      <c r="E364" s="25">
        <v>43</v>
      </c>
      <c r="L364" s="36" t="s">
        <v>666</v>
      </c>
      <c r="M364" s="25">
        <v>43</v>
      </c>
    </row>
    <row r="365" spans="1:13" ht="15.5">
      <c r="A365">
        <v>44</v>
      </c>
      <c r="B365" s="342">
        <v>0.17804634832345972</v>
      </c>
      <c r="D365" s="36" t="s">
        <v>667</v>
      </c>
      <c r="E365" s="25">
        <v>44</v>
      </c>
      <c r="L365" s="36" t="s">
        <v>667</v>
      </c>
      <c r="M365" s="25">
        <v>44</v>
      </c>
    </row>
    <row r="366" spans="1:13" ht="15.5">
      <c r="A366">
        <v>45</v>
      </c>
      <c r="B366" s="342">
        <v>0.17119841184948048</v>
      </c>
      <c r="D366" s="36" t="s">
        <v>668</v>
      </c>
      <c r="E366" s="25">
        <v>45</v>
      </c>
      <c r="L366" s="36" t="s">
        <v>668</v>
      </c>
      <c r="M366" s="25">
        <v>45</v>
      </c>
    </row>
    <row r="367" spans="1:13" ht="15.5">
      <c r="A367">
        <v>46</v>
      </c>
      <c r="B367" s="342">
        <v>0.1646138575475774</v>
      </c>
      <c r="D367" s="36" t="s">
        <v>669</v>
      </c>
      <c r="E367" s="25">
        <v>46</v>
      </c>
      <c r="L367" s="36" t="s">
        <v>669</v>
      </c>
      <c r="M367" s="25">
        <v>46</v>
      </c>
    </row>
    <row r="368" spans="1:13" ht="15.5">
      <c r="A368">
        <v>47</v>
      </c>
      <c r="B368" s="342">
        <v>0.15828255533420904</v>
      </c>
      <c r="D368" s="36" t="s">
        <v>670</v>
      </c>
      <c r="E368" s="25">
        <v>47</v>
      </c>
      <c r="L368" s="36" t="s">
        <v>670</v>
      </c>
      <c r="M368" s="25">
        <v>47</v>
      </c>
    </row>
    <row r="369" spans="1:13" ht="15.5">
      <c r="A369">
        <v>48</v>
      </c>
      <c r="B369" s="342">
        <v>0.15219476474443175</v>
      </c>
      <c r="D369" s="36" t="s">
        <v>671</v>
      </c>
      <c r="E369" s="25">
        <v>48</v>
      </c>
      <c r="L369" s="36" t="s">
        <v>671</v>
      </c>
      <c r="M369" s="25">
        <v>48</v>
      </c>
    </row>
    <row r="370" spans="1:13" ht="15.5">
      <c r="A370">
        <v>49</v>
      </c>
      <c r="B370" s="342">
        <v>0.14634111994656898</v>
      </c>
      <c r="D370" s="36" t="s">
        <v>672</v>
      </c>
      <c r="E370" s="25">
        <v>49</v>
      </c>
      <c r="L370" s="36" t="s">
        <v>672</v>
      </c>
      <c r="M370" s="25">
        <v>49</v>
      </c>
    </row>
    <row r="371" spans="1:13" ht="15.5">
      <c r="A371">
        <v>50</v>
      </c>
      <c r="B371" s="342">
        <v>0.14071261533323939</v>
      </c>
      <c r="D371" s="36" t="s">
        <v>673</v>
      </c>
      <c r="E371" s="25">
        <v>50</v>
      </c>
      <c r="L371" s="36" t="s">
        <v>673</v>
      </c>
      <c r="M371" s="25">
        <v>50</v>
      </c>
    </row>
    <row r="372" spans="1:13" ht="15.5">
      <c r="A372">
        <v>50</v>
      </c>
      <c r="B372" s="342">
        <f t="shared" ref="B372" si="57">1/((1+$H$320)^A372)</f>
        <v>0.14071261533323939</v>
      </c>
    </row>
    <row r="373" spans="1:13" ht="13" thickBot="1">
      <c r="A373" s="50"/>
      <c r="B373" s="50"/>
    </row>
    <row r="374" spans="1:13" ht="13" thickBot="1">
      <c r="A374" s="50"/>
      <c r="B374" s="50"/>
    </row>
    <row r="375" spans="1:13" ht="13" thickBot="1">
      <c r="A375" s="50"/>
      <c r="B375" s="50"/>
    </row>
    <row r="376" spans="1:13" ht="13" thickBot="1">
      <c r="A376" s="50"/>
      <c r="B376" s="50"/>
    </row>
    <row r="377" spans="1:13" ht="13" thickBot="1">
      <c r="A377" s="50"/>
      <c r="B377" s="50"/>
    </row>
    <row r="378" spans="1:13" ht="13" thickBot="1">
      <c r="A378" s="50"/>
      <c r="B378" s="50"/>
    </row>
    <row r="379" spans="1:13" ht="13" thickBot="1">
      <c r="A379" s="50"/>
      <c r="B379" s="50"/>
    </row>
    <row r="380" spans="1:13" ht="13" thickBot="1">
      <c r="A380" s="50"/>
      <c r="B380" s="50"/>
    </row>
    <row r="381" spans="1:13" ht="13" thickBot="1">
      <c r="A381" s="50"/>
      <c r="B381" s="50"/>
    </row>
    <row r="382" spans="1:13" ht="13" thickBot="1">
      <c r="B382" s="50"/>
    </row>
  </sheetData>
  <sheetProtection selectLockedCells="1"/>
  <mergeCells count="39">
    <mergeCell ref="C142:H142"/>
    <mergeCell ref="A160:B160"/>
    <mergeCell ref="C160:H161"/>
    <mergeCell ref="A161:B161"/>
    <mergeCell ref="A248:B248"/>
    <mergeCell ref="C248:H248"/>
    <mergeCell ref="A196:B196"/>
    <mergeCell ref="C196:H196"/>
    <mergeCell ref="A213:B213"/>
    <mergeCell ref="C213:H213"/>
    <mergeCell ref="A231:B231"/>
    <mergeCell ref="C231:H231"/>
    <mergeCell ref="A178:B178"/>
    <mergeCell ref="C178:H178"/>
    <mergeCell ref="A142:B142"/>
    <mergeCell ref="A112:A113"/>
    <mergeCell ref="C112:C113"/>
    <mergeCell ref="D112:D113"/>
    <mergeCell ref="C125:C126"/>
    <mergeCell ref="D125:D126"/>
    <mergeCell ref="C124:H124"/>
    <mergeCell ref="E125:E126"/>
    <mergeCell ref="F125:F126"/>
    <mergeCell ref="H125:H126"/>
    <mergeCell ref="A114:A115"/>
    <mergeCell ref="C114:C115"/>
    <mergeCell ref="D114:D115"/>
    <mergeCell ref="A124:B124"/>
    <mergeCell ref="B3:F3"/>
    <mergeCell ref="B40:I40"/>
    <mergeCell ref="A58:A59"/>
    <mergeCell ref="B58:B59"/>
    <mergeCell ref="A75:A76"/>
    <mergeCell ref="B75:B76"/>
    <mergeCell ref="A93:A94"/>
    <mergeCell ref="B93:B94"/>
    <mergeCell ref="A110:A111"/>
    <mergeCell ref="C110:C111"/>
    <mergeCell ref="D110:D111"/>
  </mergeCells>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4AB9FA-A96B-4820-83EA-A0F08941EBA8}">
  <sheetPr codeName="Sheet15"/>
  <dimension ref="A1"/>
  <sheetViews>
    <sheetView zoomScaleNormal="100" workbookViewId="0">
      <selection activeCell="F41" sqref="F41"/>
    </sheetView>
  </sheetViews>
  <sheetFormatPr defaultColWidth="9" defaultRowHeight="11.5"/>
  <cols>
    <col min="1" max="16384" width="9" style="37"/>
  </cols>
  <sheetData/>
  <pageMargins left="1.1811023622047245" right="0.78740157480314965" top="0.78740157480314965" bottom="0.78740157480314965" header="0.51181102362204722" footer="0.51181102362204722"/>
  <pageSetup paperSize="9" orientation="portrait" verticalDpi="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E6EF73-E000-4F40-9528-0F6164141E6D}">
  <sheetPr codeName="Sheet16"/>
  <dimension ref="A1"/>
  <sheetViews>
    <sheetView zoomScaleNormal="100" workbookViewId="0">
      <selection activeCell="F41" sqref="F41"/>
    </sheetView>
  </sheetViews>
  <sheetFormatPr defaultColWidth="9" defaultRowHeight="11.5"/>
  <cols>
    <col min="1" max="16384" width="9" style="37"/>
  </cols>
  <sheetData/>
  <pageMargins left="1.1811023622047245" right="0.78740157480314965" top="0.78740157480314965" bottom="0.78740157480314965" header="0.51181102362204722" footer="0.51181102362204722"/>
  <pageSetup paperSize="9" orientation="portrait"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3712C-4223-4A3B-BD81-2B44E516A367}">
  <sheetPr codeName="Sheet17"/>
  <dimension ref="A1"/>
  <sheetViews>
    <sheetView zoomScaleNormal="100" workbookViewId="0">
      <selection activeCell="F41" sqref="F41"/>
    </sheetView>
  </sheetViews>
  <sheetFormatPr defaultColWidth="9" defaultRowHeight="11.5"/>
  <cols>
    <col min="1" max="16384" width="9" style="37"/>
  </cols>
  <sheetData/>
  <pageMargins left="1.1811023622047245" right="0.78740157480314965" top="0.78740157480314965" bottom="0.78740157480314965" header="0.51181102362204722" footer="0.51181102362204722"/>
  <pageSetup paperSize="9" orientation="portrait"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E69D0C-04F9-4277-98FD-2CF7D6EA6C39}">
  <sheetPr codeName="Sheet18"/>
  <dimension ref="A1"/>
  <sheetViews>
    <sheetView zoomScaleNormal="100" workbookViewId="0">
      <selection activeCell="F41" sqref="F41"/>
    </sheetView>
  </sheetViews>
  <sheetFormatPr defaultColWidth="9" defaultRowHeight="11.5"/>
  <cols>
    <col min="1" max="16384" width="9" style="37"/>
  </cols>
  <sheetData/>
  <pageMargins left="1.1811023622047245" right="0.78740157480314965" top="0.78740157480314965" bottom="0.78740157480314965" header="0.51181102362204722" footer="0.51181102362204722"/>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I97"/>
  <sheetViews>
    <sheetView topLeftCell="A73" workbookViewId="0">
      <selection activeCell="G19" sqref="G19"/>
    </sheetView>
  </sheetViews>
  <sheetFormatPr defaultColWidth="11" defaultRowHeight="15.5"/>
  <cols>
    <col min="1" max="1" width="44.58203125" customWidth="1"/>
    <col min="2" max="2" width="4.58203125" customWidth="1"/>
    <col min="3" max="3" width="46.83203125" customWidth="1"/>
    <col min="4" max="4" width="4.08203125" customWidth="1"/>
    <col min="5" max="5" width="45.83203125" customWidth="1"/>
    <col min="6" max="6" width="4.58203125" customWidth="1"/>
    <col min="7" max="7" width="47.83203125" customWidth="1"/>
    <col min="8" max="8" width="4.58203125" customWidth="1"/>
    <col min="9" max="9" width="48.5" customWidth="1"/>
  </cols>
  <sheetData>
    <row r="1" spans="1:9">
      <c r="A1" t="s">
        <v>49</v>
      </c>
      <c r="C1" t="s">
        <v>50</v>
      </c>
      <c r="E1" t="s">
        <v>51</v>
      </c>
      <c r="G1" t="s">
        <v>52</v>
      </c>
      <c r="I1" t="s">
        <v>53</v>
      </c>
    </row>
    <row r="2" spans="1:9">
      <c r="A2" t="s">
        <v>30</v>
      </c>
      <c r="C2" t="s">
        <v>54</v>
      </c>
      <c r="E2" t="s">
        <v>55</v>
      </c>
      <c r="G2" t="s">
        <v>56</v>
      </c>
      <c r="I2" t="s">
        <v>47</v>
      </c>
    </row>
    <row r="3" spans="1:9">
      <c r="A3" t="s">
        <v>57</v>
      </c>
      <c r="C3" t="s">
        <v>58</v>
      </c>
      <c r="E3" t="s">
        <v>36</v>
      </c>
      <c r="G3" t="s">
        <v>59</v>
      </c>
      <c r="I3" t="s">
        <v>60</v>
      </c>
    </row>
    <row r="4" spans="1:9">
      <c r="A4" s="19" t="s">
        <v>61</v>
      </c>
      <c r="E4" t="s">
        <v>62</v>
      </c>
      <c r="G4" t="s">
        <v>39</v>
      </c>
      <c r="I4" t="s">
        <v>63</v>
      </c>
    </row>
    <row r="5" spans="1:9">
      <c r="A5" s="19" t="s">
        <v>32</v>
      </c>
      <c r="E5" t="s">
        <v>64</v>
      </c>
      <c r="G5" t="s">
        <v>42</v>
      </c>
      <c r="I5" t="s">
        <v>65</v>
      </c>
    </row>
    <row r="6" spans="1:9">
      <c r="A6" s="19" t="s">
        <v>66</v>
      </c>
      <c r="E6" t="s">
        <v>67</v>
      </c>
      <c r="G6" t="s">
        <v>58</v>
      </c>
      <c r="I6" s="19" t="s">
        <v>68</v>
      </c>
    </row>
    <row r="7" spans="1:9">
      <c r="A7" s="19" t="s">
        <v>69</v>
      </c>
      <c r="E7" t="s">
        <v>70</v>
      </c>
      <c r="I7" t="s">
        <v>71</v>
      </c>
    </row>
    <row r="8" spans="1:9">
      <c r="A8" s="20" t="s">
        <v>58</v>
      </c>
      <c r="C8" t="s">
        <v>72</v>
      </c>
      <c r="E8" t="s">
        <v>58</v>
      </c>
      <c r="I8" t="s">
        <v>73</v>
      </c>
    </row>
    <row r="9" spans="1:9">
      <c r="C9" s="21" t="s">
        <v>74</v>
      </c>
      <c r="I9" t="s">
        <v>45</v>
      </c>
    </row>
    <row r="10" spans="1:9">
      <c r="C10" s="19" t="s">
        <v>75</v>
      </c>
      <c r="I10" t="s">
        <v>58</v>
      </c>
    </row>
    <row r="11" spans="1:9">
      <c r="C11" s="21" t="s">
        <v>31</v>
      </c>
    </row>
    <row r="12" spans="1:9">
      <c r="A12" t="s">
        <v>72</v>
      </c>
      <c r="C12" s="19" t="s">
        <v>76</v>
      </c>
    </row>
    <row r="13" spans="1:9">
      <c r="A13" s="10" t="s">
        <v>77</v>
      </c>
      <c r="C13" s="19" t="s">
        <v>78</v>
      </c>
    </row>
    <row r="14" spans="1:9">
      <c r="A14" s="21" t="s">
        <v>74</v>
      </c>
      <c r="C14" s="21" t="s">
        <v>79</v>
      </c>
    </row>
    <row r="15" spans="1:9">
      <c r="A15" s="19" t="s">
        <v>75</v>
      </c>
      <c r="C15" s="19" t="s">
        <v>80</v>
      </c>
    </row>
    <row r="16" spans="1:9">
      <c r="A16" s="21" t="s">
        <v>31</v>
      </c>
      <c r="C16" s="21" t="s">
        <v>81</v>
      </c>
    </row>
    <row r="17" spans="1:3">
      <c r="A17" s="19" t="s">
        <v>76</v>
      </c>
      <c r="C17" s="19" t="s">
        <v>33</v>
      </c>
    </row>
    <row r="18" spans="1:3">
      <c r="A18" s="10" t="s">
        <v>57</v>
      </c>
      <c r="C18" s="21" t="s">
        <v>82</v>
      </c>
    </row>
    <row r="19" spans="1:3">
      <c r="A19" s="19" t="s">
        <v>78</v>
      </c>
      <c r="C19" s="19" t="s">
        <v>83</v>
      </c>
    </row>
    <row r="20" spans="1:3">
      <c r="A20" s="21" t="s">
        <v>79</v>
      </c>
      <c r="C20" s="20" t="s">
        <v>84</v>
      </c>
    </row>
    <row r="21" spans="1:3">
      <c r="A21" s="19" t="s">
        <v>80</v>
      </c>
      <c r="C21" s="19" t="s">
        <v>85</v>
      </c>
    </row>
    <row r="22" spans="1:3">
      <c r="A22" s="10" t="s">
        <v>61</v>
      </c>
      <c r="C22" s="20" t="s">
        <v>86</v>
      </c>
    </row>
    <row r="23" spans="1:3">
      <c r="A23" s="21" t="s">
        <v>81</v>
      </c>
      <c r="C23" s="19" t="s">
        <v>87</v>
      </c>
    </row>
    <row r="24" spans="1:3">
      <c r="A24" s="10" t="s">
        <v>32</v>
      </c>
      <c r="C24" s="19" t="s">
        <v>88</v>
      </c>
    </row>
    <row r="25" spans="1:3">
      <c r="A25" s="19" t="s">
        <v>33</v>
      </c>
      <c r="C25" s="19" t="s">
        <v>89</v>
      </c>
    </row>
    <row r="26" spans="1:3">
      <c r="A26" s="10" t="s">
        <v>66</v>
      </c>
      <c r="C26" s="20" t="s">
        <v>90</v>
      </c>
    </row>
    <row r="27" spans="1:3">
      <c r="A27" s="21" t="s">
        <v>82</v>
      </c>
      <c r="C27" s="19" t="s">
        <v>91</v>
      </c>
    </row>
    <row r="28" spans="1:3">
      <c r="A28" s="19" t="s">
        <v>83</v>
      </c>
      <c r="C28" s="19" t="s">
        <v>92</v>
      </c>
    </row>
    <row r="29" spans="1:3">
      <c r="A29" s="10" t="s">
        <v>69</v>
      </c>
      <c r="C29" s="19" t="s">
        <v>93</v>
      </c>
    </row>
    <row r="30" spans="1:3">
      <c r="A30" s="20" t="s">
        <v>84</v>
      </c>
      <c r="C30" s="19" t="s">
        <v>94</v>
      </c>
    </row>
    <row r="31" spans="1:3">
      <c r="A31" s="11" t="s">
        <v>54</v>
      </c>
      <c r="C31" s="19" t="s">
        <v>95</v>
      </c>
    </row>
    <row r="32" spans="1:3">
      <c r="A32" s="19" t="s">
        <v>85</v>
      </c>
      <c r="C32" s="20" t="s">
        <v>96</v>
      </c>
    </row>
    <row r="33" spans="1:3">
      <c r="A33" s="20" t="s">
        <v>86</v>
      </c>
      <c r="C33" s="20" t="s">
        <v>97</v>
      </c>
    </row>
    <row r="34" spans="1:3">
      <c r="A34" s="11" t="s">
        <v>55</v>
      </c>
      <c r="C34" s="19" t="s">
        <v>98</v>
      </c>
    </row>
    <row r="35" spans="1:3">
      <c r="A35" s="19" t="s">
        <v>87</v>
      </c>
      <c r="C35" s="20" t="s">
        <v>99</v>
      </c>
    </row>
    <row r="36" spans="1:3">
      <c r="A36" s="19" t="s">
        <v>88</v>
      </c>
      <c r="C36" s="19" t="s">
        <v>40</v>
      </c>
    </row>
    <row r="37" spans="1:3">
      <c r="A37" s="19" t="s">
        <v>89</v>
      </c>
      <c r="C37" s="86" t="s">
        <v>41</v>
      </c>
    </row>
    <row r="38" spans="1:3">
      <c r="A38" s="20" t="s">
        <v>90</v>
      </c>
      <c r="C38" s="19" t="s">
        <v>43</v>
      </c>
    </row>
    <row r="39" spans="1:3">
      <c r="A39" s="11" t="s">
        <v>36</v>
      </c>
      <c r="C39" s="19" t="s">
        <v>100</v>
      </c>
    </row>
    <row r="40" spans="1:3">
      <c r="A40" s="19" t="s">
        <v>91</v>
      </c>
      <c r="C40" s="20" t="s">
        <v>101</v>
      </c>
    </row>
    <row r="41" spans="1:3">
      <c r="A41" s="19" t="s">
        <v>92</v>
      </c>
      <c r="C41" s="19" t="s">
        <v>102</v>
      </c>
    </row>
    <row r="42" spans="1:3">
      <c r="A42" s="19" t="s">
        <v>93</v>
      </c>
      <c r="C42" s="19" t="s">
        <v>103</v>
      </c>
    </row>
    <row r="43" spans="1:3">
      <c r="A43" s="19" t="s">
        <v>94</v>
      </c>
      <c r="C43" s="19" t="s">
        <v>104</v>
      </c>
    </row>
    <row r="44" spans="1:3">
      <c r="A44" s="19" t="s">
        <v>95</v>
      </c>
      <c r="C44" s="19" t="s">
        <v>105</v>
      </c>
    </row>
    <row r="45" spans="1:3">
      <c r="A45" s="20" t="s">
        <v>96</v>
      </c>
      <c r="C45" s="19" t="s">
        <v>106</v>
      </c>
    </row>
    <row r="46" spans="1:3">
      <c r="A46" s="11" t="s">
        <v>56</v>
      </c>
      <c r="C46" s="19" t="s">
        <v>107</v>
      </c>
    </row>
    <row r="47" spans="1:3">
      <c r="A47" s="20" t="s">
        <v>97</v>
      </c>
      <c r="C47" s="19" t="s">
        <v>108</v>
      </c>
    </row>
    <row r="48" spans="1:3">
      <c r="A48" s="11" t="s">
        <v>59</v>
      </c>
      <c r="C48" s="19" t="s">
        <v>109</v>
      </c>
    </row>
    <row r="49" spans="1:3">
      <c r="A49" s="19" t="s">
        <v>98</v>
      </c>
      <c r="C49" s="19" t="s">
        <v>110</v>
      </c>
    </row>
    <row r="50" spans="1:3">
      <c r="A50" s="20" t="s">
        <v>99</v>
      </c>
      <c r="C50" s="20" t="s">
        <v>37</v>
      </c>
    </row>
    <row r="51" spans="1:3">
      <c r="A51" s="11" t="s">
        <v>39</v>
      </c>
      <c r="C51" s="19" t="s">
        <v>111</v>
      </c>
    </row>
    <row r="52" spans="1:3">
      <c r="A52" s="19" t="s">
        <v>40</v>
      </c>
      <c r="C52" s="19" t="s">
        <v>112</v>
      </c>
    </row>
    <row r="53" spans="1:3">
      <c r="A53" s="20" t="s">
        <v>113</v>
      </c>
      <c r="C53" s="19" t="s">
        <v>114</v>
      </c>
    </row>
    <row r="54" spans="1:3">
      <c r="A54" s="11" t="s">
        <v>42</v>
      </c>
      <c r="C54" s="19" t="s">
        <v>115</v>
      </c>
    </row>
    <row r="55" spans="1:3">
      <c r="A55" s="19" t="s">
        <v>43</v>
      </c>
      <c r="C55" s="19" t="s">
        <v>116</v>
      </c>
    </row>
    <row r="56" spans="1:3">
      <c r="A56" s="19" t="s">
        <v>100</v>
      </c>
      <c r="C56" s="19" t="s">
        <v>117</v>
      </c>
    </row>
    <row r="57" spans="1:3">
      <c r="A57" s="20" t="s">
        <v>101</v>
      </c>
      <c r="C57" s="19" t="s">
        <v>118</v>
      </c>
    </row>
    <row r="58" spans="1:3">
      <c r="A58" s="11" t="s">
        <v>47</v>
      </c>
      <c r="C58" s="19" t="s">
        <v>119</v>
      </c>
    </row>
    <row r="59" spans="1:3">
      <c r="A59" s="19" t="s">
        <v>102</v>
      </c>
      <c r="C59" s="19" t="s">
        <v>120</v>
      </c>
    </row>
    <row r="60" spans="1:3">
      <c r="A60" s="19" t="s">
        <v>103</v>
      </c>
      <c r="C60" s="19" t="s">
        <v>121</v>
      </c>
    </row>
    <row r="61" spans="1:3">
      <c r="A61" s="19" t="s">
        <v>104</v>
      </c>
      <c r="C61" s="19" t="s">
        <v>122</v>
      </c>
    </row>
    <row r="62" spans="1:3">
      <c r="A62" s="19" t="s">
        <v>105</v>
      </c>
      <c r="C62" s="19" t="s">
        <v>123</v>
      </c>
    </row>
    <row r="63" spans="1:3">
      <c r="A63" s="19" t="s">
        <v>106</v>
      </c>
      <c r="C63" s="20" t="s">
        <v>124</v>
      </c>
    </row>
    <row r="64" spans="1:3">
      <c r="A64" s="19" t="s">
        <v>107</v>
      </c>
      <c r="C64" s="20" t="s">
        <v>125</v>
      </c>
    </row>
    <row r="65" spans="1:3">
      <c r="A65" s="19" t="s">
        <v>108</v>
      </c>
      <c r="C65" s="19" t="s">
        <v>126</v>
      </c>
    </row>
    <row r="66" spans="1:3">
      <c r="A66" s="19" t="s">
        <v>109</v>
      </c>
      <c r="C66" s="19" t="s">
        <v>127</v>
      </c>
    </row>
    <row r="67" spans="1:3">
      <c r="A67" s="19" t="s">
        <v>110</v>
      </c>
      <c r="C67" s="20" t="s">
        <v>128</v>
      </c>
    </row>
    <row r="68" spans="1:3">
      <c r="A68" s="20" t="s">
        <v>37</v>
      </c>
      <c r="C68" s="19" t="s">
        <v>129</v>
      </c>
    </row>
    <row r="69" spans="1:3">
      <c r="A69" s="11" t="s">
        <v>60</v>
      </c>
      <c r="C69" s="20" t="s">
        <v>130</v>
      </c>
    </row>
    <row r="70" spans="1:3">
      <c r="A70" s="19" t="s">
        <v>111</v>
      </c>
      <c r="C70" s="20" t="s">
        <v>131</v>
      </c>
    </row>
    <row r="71" spans="1:3">
      <c r="A71" s="19" t="s">
        <v>112</v>
      </c>
      <c r="C71" s="20" t="s">
        <v>132</v>
      </c>
    </row>
    <row r="72" spans="1:3">
      <c r="A72" s="19" t="s">
        <v>114</v>
      </c>
      <c r="C72" s="20" t="s">
        <v>46</v>
      </c>
    </row>
    <row r="73" spans="1:3">
      <c r="A73" s="19" t="s">
        <v>115</v>
      </c>
      <c r="C73" s="15" t="s">
        <v>133</v>
      </c>
    </row>
    <row r="74" spans="1:3">
      <c r="A74" s="19" t="s">
        <v>116</v>
      </c>
    </row>
    <row r="75" spans="1:3">
      <c r="A75" s="19" t="s">
        <v>117</v>
      </c>
    </row>
    <row r="76" spans="1:3">
      <c r="A76" s="19" t="s">
        <v>118</v>
      </c>
    </row>
    <row r="77" spans="1:3">
      <c r="A77" s="19" t="s">
        <v>119</v>
      </c>
    </row>
    <row r="78" spans="1:3">
      <c r="A78" s="19" t="s">
        <v>120</v>
      </c>
    </row>
    <row r="79" spans="1:3">
      <c r="A79" s="19" t="s">
        <v>121</v>
      </c>
    </row>
    <row r="80" spans="1:3">
      <c r="A80" s="19" t="s">
        <v>122</v>
      </c>
    </row>
    <row r="81" spans="1:1">
      <c r="A81" s="19" t="s">
        <v>123</v>
      </c>
    </row>
    <row r="82" spans="1:1">
      <c r="A82" s="20" t="s">
        <v>124</v>
      </c>
    </row>
    <row r="83" spans="1:1">
      <c r="A83" s="11" t="s">
        <v>63</v>
      </c>
    </row>
    <row r="84" spans="1:1">
      <c r="A84" s="20" t="s">
        <v>125</v>
      </c>
    </row>
    <row r="85" spans="1:1">
      <c r="A85" s="11" t="s">
        <v>65</v>
      </c>
    </row>
    <row r="86" spans="1:1">
      <c r="A86" s="19" t="s">
        <v>126</v>
      </c>
    </row>
    <row r="87" spans="1:1">
      <c r="A87" s="19" t="s">
        <v>127</v>
      </c>
    </row>
    <row r="88" spans="1:1">
      <c r="A88" s="20" t="s">
        <v>128</v>
      </c>
    </row>
    <row r="89" spans="1:1">
      <c r="A89" s="11" t="s">
        <v>68</v>
      </c>
    </row>
    <row r="90" spans="1:1">
      <c r="A90" s="19" t="s">
        <v>129</v>
      </c>
    </row>
    <row r="91" spans="1:1">
      <c r="A91" s="20" t="s">
        <v>130</v>
      </c>
    </row>
    <row r="92" spans="1:1">
      <c r="A92" s="11" t="s">
        <v>71</v>
      </c>
    </row>
    <row r="93" spans="1:1">
      <c r="A93" s="20" t="s">
        <v>131</v>
      </c>
    </row>
    <row r="94" spans="1:1">
      <c r="A94" s="11" t="s">
        <v>73</v>
      </c>
    </row>
    <row r="95" spans="1:1">
      <c r="A95" s="20" t="s">
        <v>132</v>
      </c>
    </row>
    <row r="96" spans="1:1">
      <c r="A96" s="11" t="s">
        <v>45</v>
      </c>
    </row>
    <row r="97" spans="1:1">
      <c r="A97" s="20" t="s">
        <v>46</v>
      </c>
    </row>
  </sheetData>
  <pageMargins left="0.75" right="0.75" top="1" bottom="1" header="0.5" footer="0.5"/>
  <tableParts count="7">
    <tablePart r:id="rId1"/>
    <tablePart r:id="rId2"/>
    <tablePart r:id="rId3"/>
    <tablePart r:id="rId4"/>
    <tablePart r:id="rId5"/>
    <tablePart r:id="rId6"/>
    <tablePart r:id="rId7"/>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4D227-0EF5-41D5-A20C-DD946C7D3AC3}">
  <sheetPr codeName="Sheet3">
    <pageSetUpPr fitToPage="1"/>
  </sheetPr>
  <dimension ref="A1:N365"/>
  <sheetViews>
    <sheetView topLeftCell="D51" zoomScaleNormal="100" workbookViewId="0">
      <selection activeCell="G19" sqref="G19"/>
    </sheetView>
  </sheetViews>
  <sheetFormatPr defaultRowHeight="12.5"/>
  <cols>
    <col min="1" max="1" width="28.08203125" style="37" hidden="1" customWidth="1"/>
    <col min="2" max="2" width="9.25" style="37" hidden="1" customWidth="1"/>
    <col min="3" max="3" width="5.75" style="37" hidden="1" customWidth="1"/>
    <col min="4" max="4" width="39.83203125" style="141" customWidth="1"/>
    <col min="5" max="5" width="8.75" style="141" bestFit="1" customWidth="1"/>
    <col min="6" max="10" width="13.08203125" style="141" customWidth="1"/>
    <col min="11" max="11" width="3.08203125" style="141" customWidth="1"/>
    <col min="12" max="12" width="100.08203125" style="141" customWidth="1"/>
    <col min="13" max="13" width="2.25" style="141" customWidth="1"/>
    <col min="14" max="256" width="9" style="37"/>
    <col min="257" max="259" width="0" style="37" hidden="1" customWidth="1"/>
    <col min="260" max="260" width="39.83203125" style="37" customWidth="1"/>
    <col min="261" max="261" width="8.75" style="37" bestFit="1" customWidth="1"/>
    <col min="262" max="266" width="13.08203125" style="37" customWidth="1"/>
    <col min="267" max="267" width="3.08203125" style="37" customWidth="1"/>
    <col min="268" max="268" width="100.08203125" style="37" customWidth="1"/>
    <col min="269" max="269" width="2.25" style="37" customWidth="1"/>
    <col min="270" max="512" width="9" style="37"/>
    <col min="513" max="515" width="0" style="37" hidden="1" customWidth="1"/>
    <col min="516" max="516" width="39.83203125" style="37" customWidth="1"/>
    <col min="517" max="517" width="8.75" style="37" bestFit="1" customWidth="1"/>
    <col min="518" max="522" width="13.08203125" style="37" customWidth="1"/>
    <col min="523" max="523" width="3.08203125" style="37" customWidth="1"/>
    <col min="524" max="524" width="100.08203125" style="37" customWidth="1"/>
    <col min="525" max="525" width="2.25" style="37" customWidth="1"/>
    <col min="526" max="768" width="9" style="37"/>
    <col min="769" max="771" width="0" style="37" hidden="1" customWidth="1"/>
    <col min="772" max="772" width="39.83203125" style="37" customWidth="1"/>
    <col min="773" max="773" width="8.75" style="37" bestFit="1" customWidth="1"/>
    <col min="774" max="778" width="13.08203125" style="37" customWidth="1"/>
    <col min="779" max="779" width="3.08203125" style="37" customWidth="1"/>
    <col min="780" max="780" width="100.08203125" style="37" customWidth="1"/>
    <col min="781" max="781" width="2.25" style="37" customWidth="1"/>
    <col min="782" max="1024" width="9" style="37"/>
    <col min="1025" max="1027" width="0" style="37" hidden="1" customWidth="1"/>
    <col min="1028" max="1028" width="39.83203125" style="37" customWidth="1"/>
    <col min="1029" max="1029" width="8.75" style="37" bestFit="1" customWidth="1"/>
    <col min="1030" max="1034" width="13.08203125" style="37" customWidth="1"/>
    <col min="1035" max="1035" width="3.08203125" style="37" customWidth="1"/>
    <col min="1036" max="1036" width="100.08203125" style="37" customWidth="1"/>
    <col min="1037" max="1037" width="2.25" style="37" customWidth="1"/>
    <col min="1038" max="1280" width="9" style="37"/>
    <col min="1281" max="1283" width="0" style="37" hidden="1" customWidth="1"/>
    <col min="1284" max="1284" width="39.83203125" style="37" customWidth="1"/>
    <col min="1285" max="1285" width="8.75" style="37" bestFit="1" customWidth="1"/>
    <col min="1286" max="1290" width="13.08203125" style="37" customWidth="1"/>
    <col min="1291" max="1291" width="3.08203125" style="37" customWidth="1"/>
    <col min="1292" max="1292" width="100.08203125" style="37" customWidth="1"/>
    <col min="1293" max="1293" width="2.25" style="37" customWidth="1"/>
    <col min="1294" max="1536" width="9" style="37"/>
    <col min="1537" max="1539" width="0" style="37" hidden="1" customWidth="1"/>
    <col min="1540" max="1540" width="39.83203125" style="37" customWidth="1"/>
    <col min="1541" max="1541" width="8.75" style="37" bestFit="1" customWidth="1"/>
    <col min="1542" max="1546" width="13.08203125" style="37" customWidth="1"/>
    <col min="1547" max="1547" width="3.08203125" style="37" customWidth="1"/>
    <col min="1548" max="1548" width="100.08203125" style="37" customWidth="1"/>
    <col min="1549" max="1549" width="2.25" style="37" customWidth="1"/>
    <col min="1550" max="1792" width="9" style="37"/>
    <col min="1793" max="1795" width="0" style="37" hidden="1" customWidth="1"/>
    <col min="1796" max="1796" width="39.83203125" style="37" customWidth="1"/>
    <col min="1797" max="1797" width="8.75" style="37" bestFit="1" customWidth="1"/>
    <col min="1798" max="1802" width="13.08203125" style="37" customWidth="1"/>
    <col min="1803" max="1803" width="3.08203125" style="37" customWidth="1"/>
    <col min="1804" max="1804" width="100.08203125" style="37" customWidth="1"/>
    <col min="1805" max="1805" width="2.25" style="37" customWidth="1"/>
    <col min="1806" max="2048" width="9" style="37"/>
    <col min="2049" max="2051" width="0" style="37" hidden="1" customWidth="1"/>
    <col min="2052" max="2052" width="39.83203125" style="37" customWidth="1"/>
    <col min="2053" max="2053" width="8.75" style="37" bestFit="1" customWidth="1"/>
    <col min="2054" max="2058" width="13.08203125" style="37" customWidth="1"/>
    <col min="2059" max="2059" width="3.08203125" style="37" customWidth="1"/>
    <col min="2060" max="2060" width="100.08203125" style="37" customWidth="1"/>
    <col min="2061" max="2061" width="2.25" style="37" customWidth="1"/>
    <col min="2062" max="2304" width="9" style="37"/>
    <col min="2305" max="2307" width="0" style="37" hidden="1" customWidth="1"/>
    <col min="2308" max="2308" width="39.83203125" style="37" customWidth="1"/>
    <col min="2309" max="2309" width="8.75" style="37" bestFit="1" customWidth="1"/>
    <col min="2310" max="2314" width="13.08203125" style="37" customWidth="1"/>
    <col min="2315" max="2315" width="3.08203125" style="37" customWidth="1"/>
    <col min="2316" max="2316" width="100.08203125" style="37" customWidth="1"/>
    <col min="2317" max="2317" width="2.25" style="37" customWidth="1"/>
    <col min="2318" max="2560" width="9" style="37"/>
    <col min="2561" max="2563" width="0" style="37" hidden="1" customWidth="1"/>
    <col min="2564" max="2564" width="39.83203125" style="37" customWidth="1"/>
    <col min="2565" max="2565" width="8.75" style="37" bestFit="1" customWidth="1"/>
    <col min="2566" max="2570" width="13.08203125" style="37" customWidth="1"/>
    <col min="2571" max="2571" width="3.08203125" style="37" customWidth="1"/>
    <col min="2572" max="2572" width="100.08203125" style="37" customWidth="1"/>
    <col min="2573" max="2573" width="2.25" style="37" customWidth="1"/>
    <col min="2574" max="2816" width="9" style="37"/>
    <col min="2817" max="2819" width="0" style="37" hidden="1" customWidth="1"/>
    <col min="2820" max="2820" width="39.83203125" style="37" customWidth="1"/>
    <col min="2821" max="2821" width="8.75" style="37" bestFit="1" customWidth="1"/>
    <col min="2822" max="2826" width="13.08203125" style="37" customWidth="1"/>
    <col min="2827" max="2827" width="3.08203125" style="37" customWidth="1"/>
    <col min="2828" max="2828" width="100.08203125" style="37" customWidth="1"/>
    <col min="2829" max="2829" width="2.25" style="37" customWidth="1"/>
    <col min="2830" max="3072" width="9" style="37"/>
    <col min="3073" max="3075" width="0" style="37" hidden="1" customWidth="1"/>
    <col min="3076" max="3076" width="39.83203125" style="37" customWidth="1"/>
    <col min="3077" max="3077" width="8.75" style="37" bestFit="1" customWidth="1"/>
    <col min="3078" max="3082" width="13.08203125" style="37" customWidth="1"/>
    <col min="3083" max="3083" width="3.08203125" style="37" customWidth="1"/>
    <col min="3084" max="3084" width="100.08203125" style="37" customWidth="1"/>
    <col min="3085" max="3085" width="2.25" style="37" customWidth="1"/>
    <col min="3086" max="3328" width="9" style="37"/>
    <col min="3329" max="3331" width="0" style="37" hidden="1" customWidth="1"/>
    <col min="3332" max="3332" width="39.83203125" style="37" customWidth="1"/>
    <col min="3333" max="3333" width="8.75" style="37" bestFit="1" customWidth="1"/>
    <col min="3334" max="3338" width="13.08203125" style="37" customWidth="1"/>
    <col min="3339" max="3339" width="3.08203125" style="37" customWidth="1"/>
    <col min="3340" max="3340" width="100.08203125" style="37" customWidth="1"/>
    <col min="3341" max="3341" width="2.25" style="37" customWidth="1"/>
    <col min="3342" max="3584" width="9" style="37"/>
    <col min="3585" max="3587" width="0" style="37" hidden="1" customWidth="1"/>
    <col min="3588" max="3588" width="39.83203125" style="37" customWidth="1"/>
    <col min="3589" max="3589" width="8.75" style="37" bestFit="1" customWidth="1"/>
    <col min="3590" max="3594" width="13.08203125" style="37" customWidth="1"/>
    <col min="3595" max="3595" width="3.08203125" style="37" customWidth="1"/>
    <col min="3596" max="3596" width="100.08203125" style="37" customWidth="1"/>
    <col min="3597" max="3597" width="2.25" style="37" customWidth="1"/>
    <col min="3598" max="3840" width="9" style="37"/>
    <col min="3841" max="3843" width="0" style="37" hidden="1" customWidth="1"/>
    <col min="3844" max="3844" width="39.83203125" style="37" customWidth="1"/>
    <col min="3845" max="3845" width="8.75" style="37" bestFit="1" customWidth="1"/>
    <col min="3846" max="3850" width="13.08203125" style="37" customWidth="1"/>
    <col min="3851" max="3851" width="3.08203125" style="37" customWidth="1"/>
    <col min="3852" max="3852" width="100.08203125" style="37" customWidth="1"/>
    <col min="3853" max="3853" width="2.25" style="37" customWidth="1"/>
    <col min="3854" max="4096" width="9" style="37"/>
    <col min="4097" max="4099" width="0" style="37" hidden="1" customWidth="1"/>
    <col min="4100" max="4100" width="39.83203125" style="37" customWidth="1"/>
    <col min="4101" max="4101" width="8.75" style="37" bestFit="1" customWidth="1"/>
    <col min="4102" max="4106" width="13.08203125" style="37" customWidth="1"/>
    <col min="4107" max="4107" width="3.08203125" style="37" customWidth="1"/>
    <col min="4108" max="4108" width="100.08203125" style="37" customWidth="1"/>
    <col min="4109" max="4109" width="2.25" style="37" customWidth="1"/>
    <col min="4110" max="4352" width="9" style="37"/>
    <col min="4353" max="4355" width="0" style="37" hidden="1" customWidth="1"/>
    <col min="4356" max="4356" width="39.83203125" style="37" customWidth="1"/>
    <col min="4357" max="4357" width="8.75" style="37" bestFit="1" customWidth="1"/>
    <col min="4358" max="4362" width="13.08203125" style="37" customWidth="1"/>
    <col min="4363" max="4363" width="3.08203125" style="37" customWidth="1"/>
    <col min="4364" max="4364" width="100.08203125" style="37" customWidth="1"/>
    <col min="4365" max="4365" width="2.25" style="37" customWidth="1"/>
    <col min="4366" max="4608" width="9" style="37"/>
    <col min="4609" max="4611" width="0" style="37" hidden="1" customWidth="1"/>
    <col min="4612" max="4612" width="39.83203125" style="37" customWidth="1"/>
    <col min="4613" max="4613" width="8.75" style="37" bestFit="1" customWidth="1"/>
    <col min="4614" max="4618" width="13.08203125" style="37" customWidth="1"/>
    <col min="4619" max="4619" width="3.08203125" style="37" customWidth="1"/>
    <col min="4620" max="4620" width="100.08203125" style="37" customWidth="1"/>
    <col min="4621" max="4621" width="2.25" style="37" customWidth="1"/>
    <col min="4622" max="4864" width="9" style="37"/>
    <col min="4865" max="4867" width="0" style="37" hidden="1" customWidth="1"/>
    <col min="4868" max="4868" width="39.83203125" style="37" customWidth="1"/>
    <col min="4869" max="4869" width="8.75" style="37" bestFit="1" customWidth="1"/>
    <col min="4870" max="4874" width="13.08203125" style="37" customWidth="1"/>
    <col min="4875" max="4875" width="3.08203125" style="37" customWidth="1"/>
    <col min="4876" max="4876" width="100.08203125" style="37" customWidth="1"/>
    <col min="4877" max="4877" width="2.25" style="37" customWidth="1"/>
    <col min="4878" max="5120" width="9" style="37"/>
    <col min="5121" max="5123" width="0" style="37" hidden="1" customWidth="1"/>
    <col min="5124" max="5124" width="39.83203125" style="37" customWidth="1"/>
    <col min="5125" max="5125" width="8.75" style="37" bestFit="1" customWidth="1"/>
    <col min="5126" max="5130" width="13.08203125" style="37" customWidth="1"/>
    <col min="5131" max="5131" width="3.08203125" style="37" customWidth="1"/>
    <col min="5132" max="5132" width="100.08203125" style="37" customWidth="1"/>
    <col min="5133" max="5133" width="2.25" style="37" customWidth="1"/>
    <col min="5134" max="5376" width="9" style="37"/>
    <col min="5377" max="5379" width="0" style="37" hidden="1" customWidth="1"/>
    <col min="5380" max="5380" width="39.83203125" style="37" customWidth="1"/>
    <col min="5381" max="5381" width="8.75" style="37" bestFit="1" customWidth="1"/>
    <col min="5382" max="5386" width="13.08203125" style="37" customWidth="1"/>
    <col min="5387" max="5387" width="3.08203125" style="37" customWidth="1"/>
    <col min="5388" max="5388" width="100.08203125" style="37" customWidth="1"/>
    <col min="5389" max="5389" width="2.25" style="37" customWidth="1"/>
    <col min="5390" max="5632" width="9" style="37"/>
    <col min="5633" max="5635" width="0" style="37" hidden="1" customWidth="1"/>
    <col min="5636" max="5636" width="39.83203125" style="37" customWidth="1"/>
    <col min="5637" max="5637" width="8.75" style="37" bestFit="1" customWidth="1"/>
    <col min="5638" max="5642" width="13.08203125" style="37" customWidth="1"/>
    <col min="5643" max="5643" width="3.08203125" style="37" customWidth="1"/>
    <col min="5644" max="5644" width="100.08203125" style="37" customWidth="1"/>
    <col min="5645" max="5645" width="2.25" style="37" customWidth="1"/>
    <col min="5646" max="5888" width="9" style="37"/>
    <col min="5889" max="5891" width="0" style="37" hidden="1" customWidth="1"/>
    <col min="5892" max="5892" width="39.83203125" style="37" customWidth="1"/>
    <col min="5893" max="5893" width="8.75" style="37" bestFit="1" customWidth="1"/>
    <col min="5894" max="5898" width="13.08203125" style="37" customWidth="1"/>
    <col min="5899" max="5899" width="3.08203125" style="37" customWidth="1"/>
    <col min="5900" max="5900" width="100.08203125" style="37" customWidth="1"/>
    <col min="5901" max="5901" width="2.25" style="37" customWidth="1"/>
    <col min="5902" max="6144" width="9" style="37"/>
    <col min="6145" max="6147" width="0" style="37" hidden="1" customWidth="1"/>
    <col min="6148" max="6148" width="39.83203125" style="37" customWidth="1"/>
    <col min="6149" max="6149" width="8.75" style="37" bestFit="1" customWidth="1"/>
    <col min="6150" max="6154" width="13.08203125" style="37" customWidth="1"/>
    <col min="6155" max="6155" width="3.08203125" style="37" customWidth="1"/>
    <col min="6156" max="6156" width="100.08203125" style="37" customWidth="1"/>
    <col min="6157" max="6157" width="2.25" style="37" customWidth="1"/>
    <col min="6158" max="6400" width="9" style="37"/>
    <col min="6401" max="6403" width="0" style="37" hidden="1" customWidth="1"/>
    <col min="6404" max="6404" width="39.83203125" style="37" customWidth="1"/>
    <col min="6405" max="6405" width="8.75" style="37" bestFit="1" customWidth="1"/>
    <col min="6406" max="6410" width="13.08203125" style="37" customWidth="1"/>
    <col min="6411" max="6411" width="3.08203125" style="37" customWidth="1"/>
    <col min="6412" max="6412" width="100.08203125" style="37" customWidth="1"/>
    <col min="6413" max="6413" width="2.25" style="37" customWidth="1"/>
    <col min="6414" max="6656" width="9" style="37"/>
    <col min="6657" max="6659" width="0" style="37" hidden="1" customWidth="1"/>
    <col min="6660" max="6660" width="39.83203125" style="37" customWidth="1"/>
    <col min="6661" max="6661" width="8.75" style="37" bestFit="1" customWidth="1"/>
    <col min="6662" max="6666" width="13.08203125" style="37" customWidth="1"/>
    <col min="6667" max="6667" width="3.08203125" style="37" customWidth="1"/>
    <col min="6668" max="6668" width="100.08203125" style="37" customWidth="1"/>
    <col min="6669" max="6669" width="2.25" style="37" customWidth="1"/>
    <col min="6670" max="6912" width="9" style="37"/>
    <col min="6913" max="6915" width="0" style="37" hidden="1" customWidth="1"/>
    <col min="6916" max="6916" width="39.83203125" style="37" customWidth="1"/>
    <col min="6917" max="6917" width="8.75" style="37" bestFit="1" customWidth="1"/>
    <col min="6918" max="6922" width="13.08203125" style="37" customWidth="1"/>
    <col min="6923" max="6923" width="3.08203125" style="37" customWidth="1"/>
    <col min="6924" max="6924" width="100.08203125" style="37" customWidth="1"/>
    <col min="6925" max="6925" width="2.25" style="37" customWidth="1"/>
    <col min="6926" max="7168" width="9" style="37"/>
    <col min="7169" max="7171" width="0" style="37" hidden="1" customWidth="1"/>
    <col min="7172" max="7172" width="39.83203125" style="37" customWidth="1"/>
    <col min="7173" max="7173" width="8.75" style="37" bestFit="1" customWidth="1"/>
    <col min="7174" max="7178" width="13.08203125" style="37" customWidth="1"/>
    <col min="7179" max="7179" width="3.08203125" style="37" customWidth="1"/>
    <col min="7180" max="7180" width="100.08203125" style="37" customWidth="1"/>
    <col min="7181" max="7181" width="2.25" style="37" customWidth="1"/>
    <col min="7182" max="7424" width="9" style="37"/>
    <col min="7425" max="7427" width="0" style="37" hidden="1" customWidth="1"/>
    <col min="7428" max="7428" width="39.83203125" style="37" customWidth="1"/>
    <col min="7429" max="7429" width="8.75" style="37" bestFit="1" customWidth="1"/>
    <col min="7430" max="7434" width="13.08203125" style="37" customWidth="1"/>
    <col min="7435" max="7435" width="3.08203125" style="37" customWidth="1"/>
    <col min="7436" max="7436" width="100.08203125" style="37" customWidth="1"/>
    <col min="7437" max="7437" width="2.25" style="37" customWidth="1"/>
    <col min="7438" max="7680" width="9" style="37"/>
    <col min="7681" max="7683" width="0" style="37" hidden="1" customWidth="1"/>
    <col min="7684" max="7684" width="39.83203125" style="37" customWidth="1"/>
    <col min="7685" max="7685" width="8.75" style="37" bestFit="1" customWidth="1"/>
    <col min="7686" max="7690" width="13.08203125" style="37" customWidth="1"/>
    <col min="7691" max="7691" width="3.08203125" style="37" customWidth="1"/>
    <col min="7692" max="7692" width="100.08203125" style="37" customWidth="1"/>
    <col min="7693" max="7693" width="2.25" style="37" customWidth="1"/>
    <col min="7694" max="7936" width="9" style="37"/>
    <col min="7937" max="7939" width="0" style="37" hidden="1" customWidth="1"/>
    <col min="7940" max="7940" width="39.83203125" style="37" customWidth="1"/>
    <col min="7941" max="7941" width="8.75" style="37" bestFit="1" customWidth="1"/>
    <col min="7942" max="7946" width="13.08203125" style="37" customWidth="1"/>
    <col min="7947" max="7947" width="3.08203125" style="37" customWidth="1"/>
    <col min="7948" max="7948" width="100.08203125" style="37" customWidth="1"/>
    <col min="7949" max="7949" width="2.25" style="37" customWidth="1"/>
    <col min="7950" max="8192" width="9" style="37"/>
    <col min="8193" max="8195" width="0" style="37" hidden="1" customWidth="1"/>
    <col min="8196" max="8196" width="39.83203125" style="37" customWidth="1"/>
    <col min="8197" max="8197" width="8.75" style="37" bestFit="1" customWidth="1"/>
    <col min="8198" max="8202" width="13.08203125" style="37" customWidth="1"/>
    <col min="8203" max="8203" width="3.08203125" style="37" customWidth="1"/>
    <col min="8204" max="8204" width="100.08203125" style="37" customWidth="1"/>
    <col min="8205" max="8205" width="2.25" style="37" customWidth="1"/>
    <col min="8206" max="8448" width="9" style="37"/>
    <col min="8449" max="8451" width="0" style="37" hidden="1" customWidth="1"/>
    <col min="8452" max="8452" width="39.83203125" style="37" customWidth="1"/>
    <col min="8453" max="8453" width="8.75" style="37" bestFit="1" customWidth="1"/>
    <col min="8454" max="8458" width="13.08203125" style="37" customWidth="1"/>
    <col min="8459" max="8459" width="3.08203125" style="37" customWidth="1"/>
    <col min="8460" max="8460" width="100.08203125" style="37" customWidth="1"/>
    <col min="8461" max="8461" width="2.25" style="37" customWidth="1"/>
    <col min="8462" max="8704" width="9" style="37"/>
    <col min="8705" max="8707" width="0" style="37" hidden="1" customWidth="1"/>
    <col min="8708" max="8708" width="39.83203125" style="37" customWidth="1"/>
    <col min="8709" max="8709" width="8.75" style="37" bestFit="1" customWidth="1"/>
    <col min="8710" max="8714" width="13.08203125" style="37" customWidth="1"/>
    <col min="8715" max="8715" width="3.08203125" style="37" customWidth="1"/>
    <col min="8716" max="8716" width="100.08203125" style="37" customWidth="1"/>
    <col min="8717" max="8717" width="2.25" style="37" customWidth="1"/>
    <col min="8718" max="8960" width="9" style="37"/>
    <col min="8961" max="8963" width="0" style="37" hidden="1" customWidth="1"/>
    <col min="8964" max="8964" width="39.83203125" style="37" customWidth="1"/>
    <col min="8965" max="8965" width="8.75" style="37" bestFit="1" customWidth="1"/>
    <col min="8966" max="8970" width="13.08203125" style="37" customWidth="1"/>
    <col min="8971" max="8971" width="3.08203125" style="37" customWidth="1"/>
    <col min="8972" max="8972" width="100.08203125" style="37" customWidth="1"/>
    <col min="8973" max="8973" width="2.25" style="37" customWidth="1"/>
    <col min="8974" max="9216" width="9" style="37"/>
    <col min="9217" max="9219" width="0" style="37" hidden="1" customWidth="1"/>
    <col min="9220" max="9220" width="39.83203125" style="37" customWidth="1"/>
    <col min="9221" max="9221" width="8.75" style="37" bestFit="1" customWidth="1"/>
    <col min="9222" max="9226" width="13.08203125" style="37" customWidth="1"/>
    <col min="9227" max="9227" width="3.08203125" style="37" customWidth="1"/>
    <col min="9228" max="9228" width="100.08203125" style="37" customWidth="1"/>
    <col min="9229" max="9229" width="2.25" style="37" customWidth="1"/>
    <col min="9230" max="9472" width="9" style="37"/>
    <col min="9473" max="9475" width="0" style="37" hidden="1" customWidth="1"/>
    <col min="9476" max="9476" width="39.83203125" style="37" customWidth="1"/>
    <col min="9477" max="9477" width="8.75" style="37" bestFit="1" customWidth="1"/>
    <col min="9478" max="9482" width="13.08203125" style="37" customWidth="1"/>
    <col min="9483" max="9483" width="3.08203125" style="37" customWidth="1"/>
    <col min="9484" max="9484" width="100.08203125" style="37" customWidth="1"/>
    <col min="9485" max="9485" width="2.25" style="37" customWidth="1"/>
    <col min="9486" max="9728" width="9" style="37"/>
    <col min="9729" max="9731" width="0" style="37" hidden="1" customWidth="1"/>
    <col min="9732" max="9732" width="39.83203125" style="37" customWidth="1"/>
    <col min="9733" max="9733" width="8.75" style="37" bestFit="1" customWidth="1"/>
    <col min="9734" max="9738" width="13.08203125" style="37" customWidth="1"/>
    <col min="9739" max="9739" width="3.08203125" style="37" customWidth="1"/>
    <col min="9740" max="9740" width="100.08203125" style="37" customWidth="1"/>
    <col min="9741" max="9741" width="2.25" style="37" customWidth="1"/>
    <col min="9742" max="9984" width="9" style="37"/>
    <col min="9985" max="9987" width="0" style="37" hidden="1" customWidth="1"/>
    <col min="9988" max="9988" width="39.83203125" style="37" customWidth="1"/>
    <col min="9989" max="9989" width="8.75" style="37" bestFit="1" customWidth="1"/>
    <col min="9990" max="9994" width="13.08203125" style="37" customWidth="1"/>
    <col min="9995" max="9995" width="3.08203125" style="37" customWidth="1"/>
    <col min="9996" max="9996" width="100.08203125" style="37" customWidth="1"/>
    <col min="9997" max="9997" width="2.25" style="37" customWidth="1"/>
    <col min="9998" max="10240" width="9" style="37"/>
    <col min="10241" max="10243" width="0" style="37" hidden="1" customWidth="1"/>
    <col min="10244" max="10244" width="39.83203125" style="37" customWidth="1"/>
    <col min="10245" max="10245" width="8.75" style="37" bestFit="1" customWidth="1"/>
    <col min="10246" max="10250" width="13.08203125" style="37" customWidth="1"/>
    <col min="10251" max="10251" width="3.08203125" style="37" customWidth="1"/>
    <col min="10252" max="10252" width="100.08203125" style="37" customWidth="1"/>
    <col min="10253" max="10253" width="2.25" style="37" customWidth="1"/>
    <col min="10254" max="10496" width="9" style="37"/>
    <col min="10497" max="10499" width="0" style="37" hidden="1" customWidth="1"/>
    <col min="10500" max="10500" width="39.83203125" style="37" customWidth="1"/>
    <col min="10501" max="10501" width="8.75" style="37" bestFit="1" customWidth="1"/>
    <col min="10502" max="10506" width="13.08203125" style="37" customWidth="1"/>
    <col min="10507" max="10507" width="3.08203125" style="37" customWidth="1"/>
    <col min="10508" max="10508" width="100.08203125" style="37" customWidth="1"/>
    <col min="10509" max="10509" width="2.25" style="37" customWidth="1"/>
    <col min="10510" max="10752" width="9" style="37"/>
    <col min="10753" max="10755" width="0" style="37" hidden="1" customWidth="1"/>
    <col min="10756" max="10756" width="39.83203125" style="37" customWidth="1"/>
    <col min="10757" max="10757" width="8.75" style="37" bestFit="1" customWidth="1"/>
    <col min="10758" max="10762" width="13.08203125" style="37" customWidth="1"/>
    <col min="10763" max="10763" width="3.08203125" style="37" customWidth="1"/>
    <col min="10764" max="10764" width="100.08203125" style="37" customWidth="1"/>
    <col min="10765" max="10765" width="2.25" style="37" customWidth="1"/>
    <col min="10766" max="11008" width="9" style="37"/>
    <col min="11009" max="11011" width="0" style="37" hidden="1" customWidth="1"/>
    <col min="11012" max="11012" width="39.83203125" style="37" customWidth="1"/>
    <col min="11013" max="11013" width="8.75" style="37" bestFit="1" customWidth="1"/>
    <col min="11014" max="11018" width="13.08203125" style="37" customWidth="1"/>
    <col min="11019" max="11019" width="3.08203125" style="37" customWidth="1"/>
    <col min="11020" max="11020" width="100.08203125" style="37" customWidth="1"/>
    <col min="11021" max="11021" width="2.25" style="37" customWidth="1"/>
    <col min="11022" max="11264" width="9" style="37"/>
    <col min="11265" max="11267" width="0" style="37" hidden="1" customWidth="1"/>
    <col min="11268" max="11268" width="39.83203125" style="37" customWidth="1"/>
    <col min="11269" max="11269" width="8.75" style="37" bestFit="1" customWidth="1"/>
    <col min="11270" max="11274" width="13.08203125" style="37" customWidth="1"/>
    <col min="11275" max="11275" width="3.08203125" style="37" customWidth="1"/>
    <col min="11276" max="11276" width="100.08203125" style="37" customWidth="1"/>
    <col min="11277" max="11277" width="2.25" style="37" customWidth="1"/>
    <col min="11278" max="11520" width="9" style="37"/>
    <col min="11521" max="11523" width="0" style="37" hidden="1" customWidth="1"/>
    <col min="11524" max="11524" width="39.83203125" style="37" customWidth="1"/>
    <col min="11525" max="11525" width="8.75" style="37" bestFit="1" customWidth="1"/>
    <col min="11526" max="11530" width="13.08203125" style="37" customWidth="1"/>
    <col min="11531" max="11531" width="3.08203125" style="37" customWidth="1"/>
    <col min="11532" max="11532" width="100.08203125" style="37" customWidth="1"/>
    <col min="11533" max="11533" width="2.25" style="37" customWidth="1"/>
    <col min="11534" max="11776" width="9" style="37"/>
    <col min="11777" max="11779" width="0" style="37" hidden="1" customWidth="1"/>
    <col min="11780" max="11780" width="39.83203125" style="37" customWidth="1"/>
    <col min="11781" max="11781" width="8.75" style="37" bestFit="1" customWidth="1"/>
    <col min="11782" max="11786" width="13.08203125" style="37" customWidth="1"/>
    <col min="11787" max="11787" width="3.08203125" style="37" customWidth="1"/>
    <col min="11788" max="11788" width="100.08203125" style="37" customWidth="1"/>
    <col min="11789" max="11789" width="2.25" style="37" customWidth="1"/>
    <col min="11790" max="12032" width="9" style="37"/>
    <col min="12033" max="12035" width="0" style="37" hidden="1" customWidth="1"/>
    <col min="12036" max="12036" width="39.83203125" style="37" customWidth="1"/>
    <col min="12037" max="12037" width="8.75" style="37" bestFit="1" customWidth="1"/>
    <col min="12038" max="12042" width="13.08203125" style="37" customWidth="1"/>
    <col min="12043" max="12043" width="3.08203125" style="37" customWidth="1"/>
    <col min="12044" max="12044" width="100.08203125" style="37" customWidth="1"/>
    <col min="12045" max="12045" width="2.25" style="37" customWidth="1"/>
    <col min="12046" max="12288" width="9" style="37"/>
    <col min="12289" max="12291" width="0" style="37" hidden="1" customWidth="1"/>
    <col min="12292" max="12292" width="39.83203125" style="37" customWidth="1"/>
    <col min="12293" max="12293" width="8.75" style="37" bestFit="1" customWidth="1"/>
    <col min="12294" max="12298" width="13.08203125" style="37" customWidth="1"/>
    <col min="12299" max="12299" width="3.08203125" style="37" customWidth="1"/>
    <col min="12300" max="12300" width="100.08203125" style="37" customWidth="1"/>
    <col min="12301" max="12301" width="2.25" style="37" customWidth="1"/>
    <col min="12302" max="12544" width="9" style="37"/>
    <col min="12545" max="12547" width="0" style="37" hidden="1" customWidth="1"/>
    <col min="12548" max="12548" width="39.83203125" style="37" customWidth="1"/>
    <col min="12549" max="12549" width="8.75" style="37" bestFit="1" customWidth="1"/>
    <col min="12550" max="12554" width="13.08203125" style="37" customWidth="1"/>
    <col min="12555" max="12555" width="3.08203125" style="37" customWidth="1"/>
    <col min="12556" max="12556" width="100.08203125" style="37" customWidth="1"/>
    <col min="12557" max="12557" width="2.25" style="37" customWidth="1"/>
    <col min="12558" max="12800" width="9" style="37"/>
    <col min="12801" max="12803" width="0" style="37" hidden="1" customWidth="1"/>
    <col min="12804" max="12804" width="39.83203125" style="37" customWidth="1"/>
    <col min="12805" max="12805" width="8.75" style="37" bestFit="1" customWidth="1"/>
    <col min="12806" max="12810" width="13.08203125" style="37" customWidth="1"/>
    <col min="12811" max="12811" width="3.08203125" style="37" customWidth="1"/>
    <col min="12812" max="12812" width="100.08203125" style="37" customWidth="1"/>
    <col min="12813" max="12813" width="2.25" style="37" customWidth="1"/>
    <col min="12814" max="13056" width="9" style="37"/>
    <col min="13057" max="13059" width="0" style="37" hidden="1" customWidth="1"/>
    <col min="13060" max="13060" width="39.83203125" style="37" customWidth="1"/>
    <col min="13061" max="13061" width="8.75" style="37" bestFit="1" customWidth="1"/>
    <col min="13062" max="13066" width="13.08203125" style="37" customWidth="1"/>
    <col min="13067" max="13067" width="3.08203125" style="37" customWidth="1"/>
    <col min="13068" max="13068" width="100.08203125" style="37" customWidth="1"/>
    <col min="13069" max="13069" width="2.25" style="37" customWidth="1"/>
    <col min="13070" max="13312" width="9" style="37"/>
    <col min="13313" max="13315" width="0" style="37" hidden="1" customWidth="1"/>
    <col min="13316" max="13316" width="39.83203125" style="37" customWidth="1"/>
    <col min="13317" max="13317" width="8.75" style="37" bestFit="1" customWidth="1"/>
    <col min="13318" max="13322" width="13.08203125" style="37" customWidth="1"/>
    <col min="13323" max="13323" width="3.08203125" style="37" customWidth="1"/>
    <col min="13324" max="13324" width="100.08203125" style="37" customWidth="1"/>
    <col min="13325" max="13325" width="2.25" style="37" customWidth="1"/>
    <col min="13326" max="13568" width="9" style="37"/>
    <col min="13569" max="13571" width="0" style="37" hidden="1" customWidth="1"/>
    <col min="13572" max="13572" width="39.83203125" style="37" customWidth="1"/>
    <col min="13573" max="13573" width="8.75" style="37" bestFit="1" customWidth="1"/>
    <col min="13574" max="13578" width="13.08203125" style="37" customWidth="1"/>
    <col min="13579" max="13579" width="3.08203125" style="37" customWidth="1"/>
    <col min="13580" max="13580" width="100.08203125" style="37" customWidth="1"/>
    <col min="13581" max="13581" width="2.25" style="37" customWidth="1"/>
    <col min="13582" max="13824" width="9" style="37"/>
    <col min="13825" max="13827" width="0" style="37" hidden="1" customWidth="1"/>
    <col min="13828" max="13828" width="39.83203125" style="37" customWidth="1"/>
    <col min="13829" max="13829" width="8.75" style="37" bestFit="1" customWidth="1"/>
    <col min="13830" max="13834" width="13.08203125" style="37" customWidth="1"/>
    <col min="13835" max="13835" width="3.08203125" style="37" customWidth="1"/>
    <col min="13836" max="13836" width="100.08203125" style="37" customWidth="1"/>
    <col min="13837" max="13837" width="2.25" style="37" customWidth="1"/>
    <col min="13838" max="14080" width="9" style="37"/>
    <col min="14081" max="14083" width="0" style="37" hidden="1" customWidth="1"/>
    <col min="14084" max="14084" width="39.83203125" style="37" customWidth="1"/>
    <col min="14085" max="14085" width="8.75" style="37" bestFit="1" customWidth="1"/>
    <col min="14086" max="14090" width="13.08203125" style="37" customWidth="1"/>
    <col min="14091" max="14091" width="3.08203125" style="37" customWidth="1"/>
    <col min="14092" max="14092" width="100.08203125" style="37" customWidth="1"/>
    <col min="14093" max="14093" width="2.25" style="37" customWidth="1"/>
    <col min="14094" max="14336" width="9" style="37"/>
    <col min="14337" max="14339" width="0" style="37" hidden="1" customWidth="1"/>
    <col min="14340" max="14340" width="39.83203125" style="37" customWidth="1"/>
    <col min="14341" max="14341" width="8.75" style="37" bestFit="1" customWidth="1"/>
    <col min="14342" max="14346" width="13.08203125" style="37" customWidth="1"/>
    <col min="14347" max="14347" width="3.08203125" style="37" customWidth="1"/>
    <col min="14348" max="14348" width="100.08203125" style="37" customWidth="1"/>
    <col min="14349" max="14349" width="2.25" style="37" customWidth="1"/>
    <col min="14350" max="14592" width="9" style="37"/>
    <col min="14593" max="14595" width="0" style="37" hidden="1" customWidth="1"/>
    <col min="14596" max="14596" width="39.83203125" style="37" customWidth="1"/>
    <col min="14597" max="14597" width="8.75" style="37" bestFit="1" customWidth="1"/>
    <col min="14598" max="14602" width="13.08203125" style="37" customWidth="1"/>
    <col min="14603" max="14603" width="3.08203125" style="37" customWidth="1"/>
    <col min="14604" max="14604" width="100.08203125" style="37" customWidth="1"/>
    <col min="14605" max="14605" width="2.25" style="37" customWidth="1"/>
    <col min="14606" max="14848" width="9" style="37"/>
    <col min="14849" max="14851" width="0" style="37" hidden="1" customWidth="1"/>
    <col min="14852" max="14852" width="39.83203125" style="37" customWidth="1"/>
    <col min="14853" max="14853" width="8.75" style="37" bestFit="1" customWidth="1"/>
    <col min="14854" max="14858" width="13.08203125" style="37" customWidth="1"/>
    <col min="14859" max="14859" width="3.08203125" style="37" customWidth="1"/>
    <col min="14860" max="14860" width="100.08203125" style="37" customWidth="1"/>
    <col min="14861" max="14861" width="2.25" style="37" customWidth="1"/>
    <col min="14862" max="15104" width="9" style="37"/>
    <col min="15105" max="15107" width="0" style="37" hidden="1" customWidth="1"/>
    <col min="15108" max="15108" width="39.83203125" style="37" customWidth="1"/>
    <col min="15109" max="15109" width="8.75" style="37" bestFit="1" customWidth="1"/>
    <col min="15110" max="15114" width="13.08203125" style="37" customWidth="1"/>
    <col min="15115" max="15115" width="3.08203125" style="37" customWidth="1"/>
    <col min="15116" max="15116" width="100.08203125" style="37" customWidth="1"/>
    <col min="15117" max="15117" width="2.25" style="37" customWidth="1"/>
    <col min="15118" max="15360" width="9" style="37"/>
    <col min="15361" max="15363" width="0" style="37" hidden="1" customWidth="1"/>
    <col min="15364" max="15364" width="39.83203125" style="37" customWidth="1"/>
    <col min="15365" max="15365" width="8.75" style="37" bestFit="1" customWidth="1"/>
    <col min="15366" max="15370" width="13.08203125" style="37" customWidth="1"/>
    <col min="15371" max="15371" width="3.08203125" style="37" customWidth="1"/>
    <col min="15372" max="15372" width="100.08203125" style="37" customWidth="1"/>
    <col min="15373" max="15373" width="2.25" style="37" customWidth="1"/>
    <col min="15374" max="15616" width="9" style="37"/>
    <col min="15617" max="15619" width="0" style="37" hidden="1" customWidth="1"/>
    <col min="15620" max="15620" width="39.83203125" style="37" customWidth="1"/>
    <col min="15621" max="15621" width="8.75" style="37" bestFit="1" customWidth="1"/>
    <col min="15622" max="15626" width="13.08203125" style="37" customWidth="1"/>
    <col min="15627" max="15627" width="3.08203125" style="37" customWidth="1"/>
    <col min="15628" max="15628" width="100.08203125" style="37" customWidth="1"/>
    <col min="15629" max="15629" width="2.25" style="37" customWidth="1"/>
    <col min="15630" max="15872" width="9" style="37"/>
    <col min="15873" max="15875" width="0" style="37" hidden="1" customWidth="1"/>
    <col min="15876" max="15876" width="39.83203125" style="37" customWidth="1"/>
    <col min="15877" max="15877" width="8.75" style="37" bestFit="1" customWidth="1"/>
    <col min="15878" max="15882" width="13.08203125" style="37" customWidth="1"/>
    <col min="15883" max="15883" width="3.08203125" style="37" customWidth="1"/>
    <col min="15884" max="15884" width="100.08203125" style="37" customWidth="1"/>
    <col min="15885" max="15885" width="2.25" style="37" customWidth="1"/>
    <col min="15886" max="16128" width="9" style="37"/>
    <col min="16129" max="16131" width="0" style="37" hidden="1" customWidth="1"/>
    <col min="16132" max="16132" width="39.83203125" style="37" customWidth="1"/>
    <col min="16133" max="16133" width="8.75" style="37" bestFit="1" customWidth="1"/>
    <col min="16134" max="16138" width="13.08203125" style="37" customWidth="1"/>
    <col min="16139" max="16139" width="3.08203125" style="37" customWidth="1"/>
    <col min="16140" max="16140" width="100.08203125" style="37" customWidth="1"/>
    <col min="16141" max="16141" width="2.25" style="37" customWidth="1"/>
    <col min="16142" max="16384" width="9" style="37"/>
  </cols>
  <sheetData>
    <row r="1" spans="1:14" ht="14.5">
      <c r="A1" s="35" t="s">
        <v>147</v>
      </c>
      <c r="B1" s="35" t="s">
        <v>148</v>
      </c>
      <c r="C1" s="34" t="s">
        <v>149</v>
      </c>
      <c r="D1" s="140" t="s">
        <v>150</v>
      </c>
      <c r="F1" s="142" t="s">
        <v>151</v>
      </c>
      <c r="J1" s="143" t="s">
        <v>152</v>
      </c>
      <c r="N1" s="144"/>
    </row>
    <row r="2" spans="1:14" ht="14.5">
      <c r="A2" s="27" t="s">
        <v>153</v>
      </c>
      <c r="B2" s="27"/>
      <c r="C2" s="32">
        <f>F8</f>
        <v>0</v>
      </c>
      <c r="D2" s="145" t="s">
        <v>154</v>
      </c>
      <c r="E2" s="146"/>
      <c r="F2" s="146"/>
      <c r="G2" s="146"/>
      <c r="H2" s="146"/>
      <c r="I2" s="146"/>
      <c r="J2" s="146"/>
      <c r="K2" s="146"/>
      <c r="L2" s="147" t="s">
        <v>763</v>
      </c>
      <c r="M2" s="146"/>
      <c r="N2" s="148"/>
    </row>
    <row r="3" spans="1:14" ht="13">
      <c r="A3" s="27" t="s">
        <v>155</v>
      </c>
      <c r="B3" s="27"/>
      <c r="C3" s="30">
        <f>F10</f>
        <v>2023</v>
      </c>
      <c r="D3" s="149" t="s">
        <v>156</v>
      </c>
      <c r="E3" s="149"/>
      <c r="F3" s="445">
        <f>'SP5-1'!E11</f>
        <v>0</v>
      </c>
      <c r="G3" s="445"/>
      <c r="H3" s="445"/>
      <c r="I3" s="150"/>
      <c r="J3" s="150"/>
      <c r="L3" s="151"/>
      <c r="N3" s="144"/>
    </row>
    <row r="4" spans="1:14" ht="13">
      <c r="A4" s="27" t="s">
        <v>157</v>
      </c>
      <c r="B4" s="27"/>
      <c r="C4" s="30">
        <f>F12</f>
        <v>0</v>
      </c>
      <c r="D4" s="149" t="s">
        <v>158</v>
      </c>
      <c r="E4" s="149"/>
      <c r="F4" s="445">
        <f>'SP5-1'!E12</f>
        <v>0</v>
      </c>
      <c r="G4" s="445"/>
      <c r="H4" s="445"/>
      <c r="I4" s="152"/>
      <c r="J4" s="150"/>
      <c r="L4" s="151"/>
      <c r="N4" s="144"/>
    </row>
    <row r="5" spans="1:14" ht="13">
      <c r="A5" s="27" t="s">
        <v>159</v>
      </c>
      <c r="B5" s="27" t="s">
        <v>160</v>
      </c>
      <c r="C5" s="30">
        <f>F22</f>
        <v>0</v>
      </c>
      <c r="D5" s="149"/>
      <c r="E5" s="149"/>
      <c r="F5" s="149"/>
      <c r="G5" s="149"/>
      <c r="H5" s="150"/>
      <c r="I5" s="150"/>
      <c r="J5" s="150"/>
      <c r="L5" s="153"/>
      <c r="N5" s="144"/>
    </row>
    <row r="6" spans="1:14" ht="12.75" customHeight="1">
      <c r="A6" s="27" t="s">
        <v>159</v>
      </c>
      <c r="B6" s="27" t="s">
        <v>161</v>
      </c>
      <c r="C6" s="30">
        <f>G22</f>
        <v>0</v>
      </c>
      <c r="D6" s="149" t="s">
        <v>162</v>
      </c>
      <c r="E6" s="149"/>
      <c r="F6" s="445">
        <f>'SP5-1'!C7</f>
        <v>0</v>
      </c>
      <c r="G6" s="445"/>
      <c r="H6" s="445"/>
      <c r="I6" s="150"/>
      <c r="J6" s="150"/>
      <c r="L6" s="151"/>
      <c r="N6" s="144"/>
    </row>
    <row r="7" spans="1:14" ht="12.75" customHeight="1">
      <c r="A7" s="27" t="s">
        <v>163</v>
      </c>
      <c r="B7" s="27" t="s">
        <v>160</v>
      </c>
      <c r="C7" s="30">
        <f>F23</f>
        <v>0</v>
      </c>
      <c r="D7" s="149" t="s">
        <v>164</v>
      </c>
      <c r="E7" s="149"/>
      <c r="F7" s="445">
        <f>'SP5-1'!C8</f>
        <v>0</v>
      </c>
      <c r="G7" s="445"/>
      <c r="H7" s="445"/>
      <c r="I7" s="150"/>
      <c r="J7" s="150"/>
      <c r="L7" s="151"/>
      <c r="N7" s="144"/>
    </row>
    <row r="8" spans="1:14" ht="13">
      <c r="A8" s="27" t="s">
        <v>163</v>
      </c>
      <c r="B8" s="27" t="s">
        <v>161</v>
      </c>
      <c r="C8" s="30">
        <f>G23</f>
        <v>0</v>
      </c>
      <c r="D8" s="149" t="s">
        <v>165</v>
      </c>
      <c r="E8" s="154" t="s">
        <v>166</v>
      </c>
      <c r="F8" s="155">
        <f>'SP5-1'!I27</f>
        <v>0</v>
      </c>
      <c r="G8" s="149"/>
      <c r="H8" s="149"/>
      <c r="L8" s="151"/>
      <c r="N8" s="144"/>
    </row>
    <row r="9" spans="1:14" ht="13">
      <c r="A9" s="27" t="s">
        <v>163</v>
      </c>
      <c r="B9" s="27" t="s">
        <v>167</v>
      </c>
      <c r="C9" s="30">
        <f>H23</f>
        <v>0</v>
      </c>
      <c r="D9" s="149"/>
      <c r="E9" s="154"/>
      <c r="F9" s="149"/>
      <c r="G9" s="149"/>
      <c r="H9" s="150"/>
      <c r="I9" s="150"/>
      <c r="J9" s="150"/>
      <c r="L9" s="153"/>
      <c r="N9" s="144"/>
    </row>
    <row r="10" spans="1:14" ht="13">
      <c r="A10" s="27" t="s">
        <v>168</v>
      </c>
      <c r="B10" s="27" t="s">
        <v>160</v>
      </c>
      <c r="C10" s="30">
        <f>F24</f>
        <v>0</v>
      </c>
      <c r="D10" s="149" t="s">
        <v>169</v>
      </c>
      <c r="E10" s="154" t="s">
        <v>170</v>
      </c>
      <c r="F10" s="156">
        <f>'SP5-1'!I21</f>
        <v>2023</v>
      </c>
      <c r="G10" s="149"/>
      <c r="H10" s="150"/>
      <c r="I10" s="150"/>
      <c r="J10" s="150"/>
      <c r="L10" s="151"/>
      <c r="N10" s="144"/>
    </row>
    <row r="11" spans="1:14" ht="13">
      <c r="A11" s="27" t="s">
        <v>168</v>
      </c>
      <c r="B11" s="27" t="s">
        <v>161</v>
      </c>
      <c r="C11" s="30">
        <f>G24</f>
        <v>0</v>
      </c>
      <c r="D11" s="149" t="s">
        <v>171</v>
      </c>
      <c r="E11" s="154" t="s">
        <v>172</v>
      </c>
      <c r="F11" s="156">
        <f>'SP5-1'!I22</f>
        <v>0</v>
      </c>
      <c r="G11" s="149"/>
      <c r="H11" s="150"/>
      <c r="I11" s="150"/>
      <c r="J11" s="150"/>
      <c r="L11" s="151"/>
      <c r="N11" s="144"/>
    </row>
    <row r="12" spans="1:14" ht="13">
      <c r="A12" s="27" t="s">
        <v>168</v>
      </c>
      <c r="B12" s="27" t="s">
        <v>167</v>
      </c>
      <c r="C12" s="30">
        <f>H24</f>
        <v>0</v>
      </c>
      <c r="D12" s="149" t="s">
        <v>173</v>
      </c>
      <c r="E12" s="154" t="s">
        <v>170</v>
      </c>
      <c r="F12" s="156">
        <f>'SP5-1'!I28</f>
        <v>0</v>
      </c>
      <c r="G12" s="149"/>
      <c r="H12" s="150"/>
      <c r="I12" s="150"/>
      <c r="J12" s="150"/>
      <c r="L12" s="151"/>
      <c r="N12" s="144"/>
    </row>
    <row r="13" spans="1:14" ht="13">
      <c r="A13" s="27" t="s">
        <v>174</v>
      </c>
      <c r="B13" s="27" t="s">
        <v>160</v>
      </c>
      <c r="C13" s="33">
        <f>F25</f>
        <v>0</v>
      </c>
      <c r="D13" s="149"/>
      <c r="E13" s="149"/>
      <c r="F13" s="149"/>
      <c r="G13" s="149"/>
      <c r="H13" s="157"/>
      <c r="I13" s="157"/>
      <c r="J13" s="157"/>
      <c r="L13" s="153"/>
      <c r="N13" s="144"/>
    </row>
    <row r="14" spans="1:14" ht="13">
      <c r="A14" s="27" t="s">
        <v>174</v>
      </c>
      <c r="B14" s="27" t="s">
        <v>161</v>
      </c>
      <c r="C14" s="28">
        <f>G25</f>
        <v>0</v>
      </c>
      <c r="D14" s="149" t="s">
        <v>175</v>
      </c>
      <c r="E14" s="149"/>
      <c r="F14" s="445">
        <f>'SP5-1'!E16</f>
        <v>0</v>
      </c>
      <c r="G14" s="445"/>
      <c r="H14" s="445"/>
      <c r="I14" s="445"/>
      <c r="J14" s="445"/>
      <c r="L14" s="151"/>
      <c r="N14" s="144"/>
    </row>
    <row r="15" spans="1:14" ht="12.75" customHeight="1">
      <c r="A15" s="27" t="s">
        <v>174</v>
      </c>
      <c r="B15" s="27" t="s">
        <v>167</v>
      </c>
      <c r="C15" s="33">
        <f>H25</f>
        <v>0</v>
      </c>
      <c r="D15" s="149" t="s">
        <v>176</v>
      </c>
      <c r="E15" s="149"/>
      <c r="F15" s="445">
        <f>'SP5-1'!E14</f>
        <v>0</v>
      </c>
      <c r="G15" s="445"/>
      <c r="H15" s="445"/>
      <c r="I15" s="445"/>
      <c r="J15" s="445"/>
      <c r="L15" s="151"/>
      <c r="N15" s="144"/>
    </row>
    <row r="16" spans="1:14" ht="12.75" customHeight="1">
      <c r="A16" s="27" t="s">
        <v>177</v>
      </c>
      <c r="B16" s="27" t="s">
        <v>160</v>
      </c>
      <c r="C16" s="33">
        <f>F26</f>
        <v>0</v>
      </c>
      <c r="D16" s="149" t="s">
        <v>178</v>
      </c>
      <c r="E16" s="149"/>
      <c r="F16" s="445">
        <f>'SP5-1'!E18</f>
        <v>0</v>
      </c>
      <c r="G16" s="445"/>
      <c r="H16" s="445"/>
      <c r="I16" s="445"/>
      <c r="J16" s="445"/>
      <c r="L16" s="151"/>
      <c r="N16" s="144"/>
    </row>
    <row r="17" spans="1:14" ht="12.75" customHeight="1">
      <c r="A17" s="27" t="s">
        <v>177</v>
      </c>
      <c r="B17" s="27" t="s">
        <v>161</v>
      </c>
      <c r="C17" s="28">
        <f>G26</f>
        <v>0</v>
      </c>
      <c r="D17" s="149" t="s">
        <v>179</v>
      </c>
      <c r="E17" s="149"/>
      <c r="F17" s="445"/>
      <c r="G17" s="445"/>
      <c r="H17" s="445"/>
      <c r="I17" s="445"/>
      <c r="J17" s="445"/>
      <c r="L17" s="151"/>
      <c r="N17" s="144"/>
    </row>
    <row r="18" spans="1:14" ht="12.75" customHeight="1">
      <c r="A18" s="27" t="s">
        <v>180</v>
      </c>
      <c r="B18" s="27" t="s">
        <v>160</v>
      </c>
      <c r="C18" s="33">
        <f>F27</f>
        <v>0</v>
      </c>
      <c r="D18" s="149" t="s">
        <v>181</v>
      </c>
      <c r="E18" s="149"/>
      <c r="F18" s="445">
        <f>'SP5-1'!E19</f>
        <v>0</v>
      </c>
      <c r="G18" s="445"/>
      <c r="H18" s="445"/>
      <c r="I18" s="445"/>
      <c r="J18" s="445"/>
      <c r="L18" s="151"/>
      <c r="N18" s="144"/>
    </row>
    <row r="19" spans="1:14" ht="12.75" customHeight="1">
      <c r="A19" s="27" t="s">
        <v>180</v>
      </c>
      <c r="B19" s="27" t="s">
        <v>161</v>
      </c>
      <c r="C19" s="28">
        <f>G27</f>
        <v>0</v>
      </c>
      <c r="D19" s="149" t="s">
        <v>182</v>
      </c>
      <c r="E19" s="149"/>
      <c r="F19" s="445">
        <f>'SP5-1'!E13</f>
        <v>0</v>
      </c>
      <c r="G19" s="445"/>
      <c r="H19" s="445"/>
      <c r="I19" s="445"/>
      <c r="J19" s="445"/>
      <c r="L19" s="151"/>
      <c r="N19" s="144"/>
    </row>
    <row r="20" spans="1:14" ht="13">
      <c r="A20" s="27" t="s">
        <v>180</v>
      </c>
      <c r="B20" s="27" t="s">
        <v>167</v>
      </c>
      <c r="C20" s="28">
        <f>H27</f>
        <v>0</v>
      </c>
      <c r="D20" s="149"/>
      <c r="E20" s="149"/>
      <c r="F20" s="149"/>
      <c r="G20" s="149"/>
      <c r="H20" s="149"/>
      <c r="I20" s="149"/>
      <c r="L20" s="153"/>
      <c r="N20" s="144"/>
    </row>
    <row r="21" spans="1:14" ht="13">
      <c r="A21" s="27" t="s">
        <v>183</v>
      </c>
      <c r="B21" s="27" t="s">
        <v>160</v>
      </c>
      <c r="C21" s="33">
        <f>F28</f>
        <v>0</v>
      </c>
      <c r="D21" s="158" t="s">
        <v>184</v>
      </c>
      <c r="E21" s="149"/>
      <c r="F21" s="158" t="s">
        <v>185</v>
      </c>
      <c r="G21" s="158" t="s">
        <v>186</v>
      </c>
      <c r="H21" s="158" t="s">
        <v>187</v>
      </c>
      <c r="I21" s="149"/>
      <c r="L21" s="153"/>
      <c r="N21" s="144"/>
    </row>
    <row r="22" spans="1:14" ht="13">
      <c r="A22" s="27" t="s">
        <v>183</v>
      </c>
      <c r="B22" s="27" t="s">
        <v>161</v>
      </c>
      <c r="C22" s="28">
        <f>G28</f>
        <v>0</v>
      </c>
      <c r="D22" s="149" t="s">
        <v>188</v>
      </c>
      <c r="E22" s="154" t="s">
        <v>189</v>
      </c>
      <c r="F22" s="159">
        <f>'SP5-1'!I29</f>
        <v>0</v>
      </c>
      <c r="G22" s="160">
        <f>'SP5-1'!I30</f>
        <v>0</v>
      </c>
      <c r="H22" s="149"/>
      <c r="I22" s="149"/>
      <c r="L22" s="151"/>
      <c r="N22" s="144"/>
    </row>
    <row r="23" spans="1:14" ht="13">
      <c r="A23" s="27" t="s">
        <v>190</v>
      </c>
      <c r="B23" s="161"/>
      <c r="C23" s="162">
        <f>F29</f>
        <v>0</v>
      </c>
      <c r="D23" s="149" t="s">
        <v>191</v>
      </c>
      <c r="E23" s="154" t="s">
        <v>192</v>
      </c>
      <c r="F23" s="159">
        <v>0</v>
      </c>
      <c r="G23" s="160">
        <v>0</v>
      </c>
      <c r="H23" s="159">
        <v>0</v>
      </c>
      <c r="I23" s="149"/>
      <c r="L23" s="151"/>
      <c r="N23" s="144"/>
    </row>
    <row r="24" spans="1:14" ht="13">
      <c r="A24" s="27" t="s">
        <v>193</v>
      </c>
      <c r="B24" s="27"/>
      <c r="C24" s="30">
        <f>F30</f>
        <v>0</v>
      </c>
      <c r="D24" s="149" t="s">
        <v>194</v>
      </c>
      <c r="E24" s="154" t="s">
        <v>192</v>
      </c>
      <c r="F24" s="159">
        <v>0</v>
      </c>
      <c r="G24" s="160">
        <v>0</v>
      </c>
      <c r="H24" s="159">
        <v>0</v>
      </c>
      <c r="I24" s="149"/>
      <c r="K24" s="163"/>
      <c r="L24" s="151"/>
      <c r="N24" s="144"/>
    </row>
    <row r="25" spans="1:14" ht="13">
      <c r="A25" s="27" t="s">
        <v>195</v>
      </c>
      <c r="B25" s="27" t="s">
        <v>196</v>
      </c>
      <c r="C25" s="32">
        <f>F33</f>
        <v>0</v>
      </c>
      <c r="D25" s="149" t="s">
        <v>197</v>
      </c>
      <c r="E25" s="154" t="s">
        <v>192</v>
      </c>
      <c r="F25" s="159">
        <v>0</v>
      </c>
      <c r="G25" s="160">
        <v>0</v>
      </c>
      <c r="H25" s="159">
        <v>0</v>
      </c>
      <c r="I25" s="149"/>
      <c r="L25" s="151"/>
      <c r="N25" s="144"/>
    </row>
    <row r="26" spans="1:14" ht="13">
      <c r="A26" s="27" t="s">
        <v>195</v>
      </c>
      <c r="B26" s="27" t="s">
        <v>198</v>
      </c>
      <c r="C26" s="32">
        <f>G33</f>
        <v>0</v>
      </c>
      <c r="D26" s="149" t="s">
        <v>199</v>
      </c>
      <c r="E26" s="154" t="s">
        <v>192</v>
      </c>
      <c r="F26" s="159">
        <v>0</v>
      </c>
      <c r="G26" s="160">
        <v>0</v>
      </c>
      <c r="H26" s="149"/>
      <c r="I26" s="149"/>
      <c r="L26" s="151"/>
      <c r="N26" s="144"/>
    </row>
    <row r="27" spans="1:14" ht="13">
      <c r="A27" s="27" t="s">
        <v>200</v>
      </c>
      <c r="B27" s="27" t="s">
        <v>196</v>
      </c>
      <c r="C27" s="32">
        <f>F34</f>
        <v>0</v>
      </c>
      <c r="D27" s="149" t="s">
        <v>201</v>
      </c>
      <c r="E27" s="154" t="s">
        <v>202</v>
      </c>
      <c r="F27" s="159">
        <v>0</v>
      </c>
      <c r="G27" s="160">
        <v>0</v>
      </c>
      <c r="H27" s="159">
        <v>0</v>
      </c>
      <c r="I27" s="149"/>
      <c r="L27" s="151"/>
      <c r="N27" s="144"/>
    </row>
    <row r="28" spans="1:14" ht="13">
      <c r="A28" s="27" t="s">
        <v>200</v>
      </c>
      <c r="B28" s="27" t="s">
        <v>198</v>
      </c>
      <c r="C28" s="32">
        <f>G34</f>
        <v>0</v>
      </c>
      <c r="D28" s="149" t="s">
        <v>203</v>
      </c>
      <c r="E28" s="154" t="s">
        <v>189</v>
      </c>
      <c r="F28" s="159">
        <v>0</v>
      </c>
      <c r="G28" s="160">
        <v>0</v>
      </c>
      <c r="H28" s="149"/>
      <c r="I28" s="149"/>
      <c r="L28" s="151"/>
      <c r="N28" s="144"/>
    </row>
    <row r="29" spans="1:14" ht="13">
      <c r="A29" s="27" t="s">
        <v>204</v>
      </c>
      <c r="B29" s="27" t="s">
        <v>196</v>
      </c>
      <c r="C29" s="32">
        <f>F35</f>
        <v>0</v>
      </c>
      <c r="D29" s="149" t="s">
        <v>203</v>
      </c>
      <c r="E29" s="154" t="s">
        <v>205</v>
      </c>
      <c r="F29" s="164">
        <v>0</v>
      </c>
      <c r="G29" s="149"/>
      <c r="H29" s="149"/>
      <c r="I29" s="149"/>
      <c r="L29" s="151"/>
      <c r="N29" s="144"/>
    </row>
    <row r="30" spans="1:14" ht="13">
      <c r="A30" s="27" t="s">
        <v>204</v>
      </c>
      <c r="B30" s="27" t="s">
        <v>198</v>
      </c>
      <c r="C30" s="32">
        <f>G35</f>
        <v>0</v>
      </c>
      <c r="D30" s="149" t="s">
        <v>206</v>
      </c>
      <c r="E30" s="149"/>
      <c r="F30" s="165">
        <f>'SP5-6'!N8</f>
        <v>0</v>
      </c>
      <c r="G30" s="149"/>
      <c r="H30" s="149"/>
      <c r="I30" s="149"/>
      <c r="L30" s="151"/>
      <c r="N30" s="144"/>
    </row>
    <row r="31" spans="1:14" ht="13">
      <c r="A31" s="27" t="s">
        <v>207</v>
      </c>
      <c r="B31" s="27" t="s">
        <v>196</v>
      </c>
      <c r="C31" s="28">
        <f>F36</f>
        <v>0</v>
      </c>
      <c r="D31" s="149"/>
      <c r="E31" s="149"/>
      <c r="F31" s="149"/>
      <c r="G31" s="149"/>
      <c r="H31" s="149"/>
      <c r="I31" s="149"/>
      <c r="L31" s="153"/>
      <c r="N31" s="144"/>
    </row>
    <row r="32" spans="1:14" ht="13">
      <c r="A32" s="27" t="s">
        <v>207</v>
      </c>
      <c r="B32" s="27" t="s">
        <v>198</v>
      </c>
      <c r="C32" s="28">
        <f>G36</f>
        <v>0</v>
      </c>
      <c r="D32" s="149"/>
      <c r="E32" s="149"/>
      <c r="F32" s="158" t="s">
        <v>208</v>
      </c>
      <c r="G32" s="158" t="s">
        <v>209</v>
      </c>
      <c r="H32" s="149"/>
      <c r="I32" s="149"/>
      <c r="L32" s="153"/>
      <c r="N32" s="144"/>
    </row>
    <row r="33" spans="1:14" ht="13">
      <c r="A33" s="27" t="s">
        <v>210</v>
      </c>
      <c r="B33" s="27" t="s">
        <v>196</v>
      </c>
      <c r="C33" s="28">
        <f>F37</f>
        <v>0</v>
      </c>
      <c r="D33" s="149" t="s">
        <v>211</v>
      </c>
      <c r="E33" s="154" t="s">
        <v>212</v>
      </c>
      <c r="F33" s="156">
        <v>0</v>
      </c>
      <c r="G33" s="156">
        <v>0</v>
      </c>
      <c r="H33" s="149"/>
      <c r="I33" s="149"/>
      <c r="L33" s="151"/>
      <c r="N33" s="144"/>
    </row>
    <row r="34" spans="1:14" ht="13">
      <c r="A34" s="27" t="s">
        <v>210</v>
      </c>
      <c r="B34" s="27" t="s">
        <v>198</v>
      </c>
      <c r="C34" s="28">
        <f>G37</f>
        <v>0</v>
      </c>
      <c r="D34" s="149" t="s">
        <v>213</v>
      </c>
      <c r="E34" s="154" t="s">
        <v>214</v>
      </c>
      <c r="F34" s="156">
        <f>'SP5-1'!E32</f>
        <v>0</v>
      </c>
      <c r="G34" s="156">
        <v>0</v>
      </c>
      <c r="H34" s="149"/>
      <c r="I34" s="149"/>
      <c r="L34" s="151"/>
      <c r="N34" s="144"/>
    </row>
    <row r="35" spans="1:14" ht="13">
      <c r="A35" s="27" t="s">
        <v>215</v>
      </c>
      <c r="B35" s="27" t="s">
        <v>196</v>
      </c>
      <c r="C35" s="32">
        <f>F38</f>
        <v>0</v>
      </c>
      <c r="D35" s="149" t="s">
        <v>216</v>
      </c>
      <c r="E35" s="154" t="s">
        <v>214</v>
      </c>
      <c r="F35" s="156">
        <v>0</v>
      </c>
      <c r="G35" s="156">
        <v>0</v>
      </c>
      <c r="H35" s="149"/>
      <c r="I35" s="149"/>
      <c r="L35" s="151"/>
      <c r="N35" s="144"/>
    </row>
    <row r="36" spans="1:14" ht="13">
      <c r="A36" s="27" t="s">
        <v>215</v>
      </c>
      <c r="B36" s="27" t="s">
        <v>198</v>
      </c>
      <c r="C36" s="32">
        <f>G38</f>
        <v>0</v>
      </c>
      <c r="D36" s="149" t="s">
        <v>217</v>
      </c>
      <c r="E36" s="154" t="s">
        <v>218</v>
      </c>
      <c r="F36" s="166">
        <v>0</v>
      </c>
      <c r="G36" s="166">
        <v>0</v>
      </c>
      <c r="H36" s="149"/>
      <c r="I36" s="149"/>
      <c r="L36" s="151"/>
      <c r="N36" s="144"/>
    </row>
    <row r="37" spans="1:14" ht="13">
      <c r="A37" s="27" t="s">
        <v>219</v>
      </c>
      <c r="B37" s="27" t="s">
        <v>220</v>
      </c>
      <c r="C37" s="31">
        <f>F41</f>
        <v>0</v>
      </c>
      <c r="D37" s="149" t="s">
        <v>221</v>
      </c>
      <c r="E37" s="154" t="s">
        <v>222</v>
      </c>
      <c r="F37" s="166">
        <v>0</v>
      </c>
      <c r="G37" s="166">
        <v>0</v>
      </c>
      <c r="H37" s="149"/>
      <c r="I37" s="149"/>
      <c r="L37" s="151"/>
      <c r="N37" s="144"/>
    </row>
    <row r="38" spans="1:14" ht="13">
      <c r="A38" s="27" t="s">
        <v>219</v>
      </c>
      <c r="B38" s="27" t="s">
        <v>223</v>
      </c>
      <c r="C38" s="31">
        <f>G41</f>
        <v>0</v>
      </c>
      <c r="D38" s="149" t="s">
        <v>224</v>
      </c>
      <c r="E38" s="154" t="s">
        <v>225</v>
      </c>
      <c r="F38" s="156">
        <v>0</v>
      </c>
      <c r="G38" s="156">
        <v>0</v>
      </c>
      <c r="H38" s="149"/>
      <c r="I38" s="149"/>
      <c r="L38" s="151"/>
      <c r="N38" s="144"/>
    </row>
    <row r="39" spans="1:14" ht="13">
      <c r="A39" s="27" t="s">
        <v>226</v>
      </c>
      <c r="B39" s="27" t="s">
        <v>220</v>
      </c>
      <c r="C39" s="31">
        <f>H41</f>
        <v>0</v>
      </c>
      <c r="D39" s="149"/>
      <c r="E39" s="149"/>
      <c r="F39" s="149"/>
      <c r="G39" s="149"/>
      <c r="H39" s="149"/>
      <c r="I39" s="149"/>
      <c r="L39" s="153"/>
      <c r="N39" s="144"/>
    </row>
    <row r="40" spans="1:14" ht="13">
      <c r="A40" s="27" t="s">
        <v>226</v>
      </c>
      <c r="B40" s="27" t="s">
        <v>223</v>
      </c>
      <c r="C40" s="31">
        <f>I41</f>
        <v>0</v>
      </c>
      <c r="D40" s="149"/>
      <c r="E40" s="149"/>
      <c r="F40" s="158" t="s">
        <v>227</v>
      </c>
      <c r="G40" s="158" t="s">
        <v>228</v>
      </c>
      <c r="H40" s="158" t="s">
        <v>229</v>
      </c>
      <c r="I40" s="158" t="s">
        <v>230</v>
      </c>
      <c r="L40" s="153"/>
      <c r="N40" s="144"/>
    </row>
    <row r="41" spans="1:14" ht="13">
      <c r="A41" s="27" t="s">
        <v>231</v>
      </c>
      <c r="B41" s="27"/>
      <c r="C41" s="30">
        <f>F42</f>
        <v>0</v>
      </c>
      <c r="D41" s="149" t="s">
        <v>232</v>
      </c>
      <c r="E41" s="149"/>
      <c r="F41" s="167"/>
      <c r="G41" s="167"/>
      <c r="H41" s="167"/>
      <c r="I41" s="167"/>
      <c r="L41" s="153"/>
      <c r="N41" s="144"/>
    </row>
    <row r="42" spans="1:14" ht="13">
      <c r="A42" s="27" t="s">
        <v>233</v>
      </c>
      <c r="B42" s="27" t="s">
        <v>234</v>
      </c>
      <c r="C42" s="29">
        <f>F47</f>
        <v>0</v>
      </c>
      <c r="D42" s="149" t="s">
        <v>235</v>
      </c>
      <c r="E42" s="154" t="s">
        <v>236</v>
      </c>
      <c r="F42" s="168">
        <v>0</v>
      </c>
      <c r="G42" s="149"/>
      <c r="H42" s="149"/>
      <c r="I42" s="149"/>
      <c r="L42" s="151"/>
      <c r="N42" s="144"/>
    </row>
    <row r="43" spans="1:14" ht="13">
      <c r="A43" s="27" t="s">
        <v>233</v>
      </c>
      <c r="B43" s="27" t="s">
        <v>237</v>
      </c>
      <c r="C43" s="29">
        <f>G47</f>
        <v>0</v>
      </c>
      <c r="D43" s="149"/>
      <c r="E43" s="154"/>
      <c r="F43" s="149"/>
      <c r="G43" s="149"/>
      <c r="H43" s="149"/>
      <c r="I43" s="149"/>
      <c r="L43" s="153"/>
      <c r="N43" s="144"/>
    </row>
    <row r="44" spans="1:14" ht="13">
      <c r="A44" s="27" t="s">
        <v>233</v>
      </c>
      <c r="B44" s="27" t="s">
        <v>238</v>
      </c>
      <c r="C44" s="29">
        <f>H47</f>
        <v>0</v>
      </c>
      <c r="D44" s="149" t="s">
        <v>239</v>
      </c>
      <c r="E44" s="154" t="s">
        <v>240</v>
      </c>
      <c r="F44" s="169"/>
      <c r="G44" s="169"/>
      <c r="H44" s="149"/>
      <c r="I44" s="149"/>
      <c r="L44" s="151"/>
      <c r="N44" s="144"/>
    </row>
    <row r="45" spans="1:14" ht="13">
      <c r="A45" s="27" t="s">
        <v>233</v>
      </c>
      <c r="B45" s="27" t="s">
        <v>241</v>
      </c>
      <c r="C45" s="29">
        <f>I47</f>
        <v>0</v>
      </c>
      <c r="D45" s="149"/>
      <c r="E45" s="149"/>
      <c r="F45" s="149"/>
      <c r="G45" s="149"/>
      <c r="H45" s="149"/>
      <c r="I45" s="149"/>
      <c r="L45" s="153"/>
      <c r="N45" s="144"/>
    </row>
    <row r="46" spans="1:14" ht="13">
      <c r="A46" s="27" t="s">
        <v>242</v>
      </c>
      <c r="B46" s="27" t="s">
        <v>234</v>
      </c>
      <c r="C46" s="29" t="str">
        <f>F48</f>
        <v/>
      </c>
      <c r="D46" s="149"/>
      <c r="E46" s="149"/>
      <c r="F46" s="158" t="s">
        <v>243</v>
      </c>
      <c r="G46" s="158" t="s">
        <v>244</v>
      </c>
      <c r="H46" s="158" t="s">
        <v>245</v>
      </c>
      <c r="I46" s="158" t="s">
        <v>246</v>
      </c>
      <c r="L46" s="153"/>
      <c r="N46" s="144"/>
    </row>
    <row r="47" spans="1:14" ht="13">
      <c r="A47" s="27" t="s">
        <v>242</v>
      </c>
      <c r="B47" s="27" t="s">
        <v>237</v>
      </c>
      <c r="C47" s="29" t="str">
        <f>G48</f>
        <v/>
      </c>
      <c r="D47" s="149" t="s">
        <v>764</v>
      </c>
      <c r="E47" s="149"/>
      <c r="F47" s="170">
        <f>'SP5-6'!J14</f>
        <v>0</v>
      </c>
      <c r="G47" s="170">
        <f>'SP5-6'!L14</f>
        <v>0</v>
      </c>
      <c r="H47" s="170">
        <f>'SP5-6'!N14</f>
        <v>0</v>
      </c>
      <c r="I47" s="170">
        <f>'SP5-6'!P14</f>
        <v>0</v>
      </c>
      <c r="L47" s="151"/>
      <c r="N47" s="144"/>
    </row>
    <row r="48" spans="1:14" ht="13">
      <c r="A48" s="27" t="s">
        <v>242</v>
      </c>
      <c r="B48" s="27" t="s">
        <v>238</v>
      </c>
      <c r="C48" s="29" t="str">
        <f>H48</f>
        <v/>
      </c>
      <c r="D48" s="149" t="s">
        <v>247</v>
      </c>
      <c r="E48" s="149"/>
      <c r="F48" s="170" t="str">
        <f>'SP5-6'!J23</f>
        <v/>
      </c>
      <c r="G48" s="170" t="str">
        <f>'SP5-6'!L23</f>
        <v/>
      </c>
      <c r="H48" s="170" t="str">
        <f>'SP5-6'!N23</f>
        <v/>
      </c>
      <c r="I48" s="170" t="str">
        <f>'SP5-6'!P23</f>
        <v/>
      </c>
      <c r="L48" s="151"/>
      <c r="N48" s="144"/>
    </row>
    <row r="49" spans="1:14" ht="13">
      <c r="A49" s="27" t="s">
        <v>242</v>
      </c>
      <c r="B49" s="27" t="s">
        <v>241</v>
      </c>
      <c r="C49" s="29" t="str">
        <f>I48</f>
        <v/>
      </c>
      <c r="D49" s="149" t="s">
        <v>248</v>
      </c>
      <c r="E49" s="149"/>
      <c r="F49" s="170" t="str">
        <f>'SP5-6'!J33</f>
        <v/>
      </c>
      <c r="G49" s="170" t="str">
        <f>'SP5-6'!L33</f>
        <v/>
      </c>
      <c r="H49" s="170" t="str">
        <f>'SP5-6'!N33</f>
        <v/>
      </c>
      <c r="I49" s="170" t="str">
        <f>'SP5-6'!P33</f>
        <v/>
      </c>
      <c r="L49" s="151"/>
      <c r="N49" s="144"/>
    </row>
    <row r="50" spans="1:14" ht="13">
      <c r="A50" s="27" t="s">
        <v>249</v>
      </c>
      <c r="B50" s="27" t="s">
        <v>234</v>
      </c>
      <c r="C50" s="29" t="str">
        <f>F49</f>
        <v/>
      </c>
      <c r="D50" s="149"/>
      <c r="E50" s="149"/>
      <c r="F50" s="149"/>
      <c r="G50" s="149"/>
      <c r="H50" s="149"/>
      <c r="I50" s="149"/>
      <c r="L50" s="153"/>
      <c r="N50" s="144"/>
    </row>
    <row r="51" spans="1:14" ht="13">
      <c r="A51" s="27" t="s">
        <v>249</v>
      </c>
      <c r="B51" s="27" t="s">
        <v>237</v>
      </c>
      <c r="C51" s="29" t="str">
        <f>G49</f>
        <v/>
      </c>
      <c r="D51" s="149" t="s">
        <v>250</v>
      </c>
      <c r="E51" s="154" t="s">
        <v>251</v>
      </c>
      <c r="F51" s="171">
        <v>0</v>
      </c>
      <c r="G51" s="149"/>
      <c r="H51" s="172" t="s">
        <v>252</v>
      </c>
      <c r="I51" s="169" t="e">
        <f>'SP5-1'!H52</f>
        <v>#VALUE!</v>
      </c>
      <c r="L51" s="151"/>
      <c r="N51" s="144"/>
    </row>
    <row r="52" spans="1:14" ht="13">
      <c r="A52" s="27" t="s">
        <v>249</v>
      </c>
      <c r="B52" s="27" t="s">
        <v>238</v>
      </c>
      <c r="C52" s="29" t="str">
        <f>H49</f>
        <v/>
      </c>
      <c r="D52" s="149" t="s">
        <v>253</v>
      </c>
      <c r="E52" s="154" t="s">
        <v>254</v>
      </c>
      <c r="F52" s="171">
        <v>0</v>
      </c>
      <c r="G52" s="149"/>
      <c r="H52" s="172" t="s">
        <v>255</v>
      </c>
      <c r="I52" s="173">
        <f>'SP5-1'!D51</f>
        <v>0</v>
      </c>
      <c r="L52" s="151"/>
      <c r="N52" s="144"/>
    </row>
    <row r="53" spans="1:14" ht="13">
      <c r="A53" s="27" t="s">
        <v>249</v>
      </c>
      <c r="B53" s="27" t="s">
        <v>241</v>
      </c>
      <c r="C53" s="29" t="str">
        <f>I49</f>
        <v/>
      </c>
      <c r="D53" s="149" t="s">
        <v>256</v>
      </c>
      <c r="E53" s="154" t="s">
        <v>225</v>
      </c>
      <c r="F53" s="171">
        <v>0</v>
      </c>
      <c r="G53" s="149"/>
      <c r="H53" s="172" t="s">
        <v>257</v>
      </c>
      <c r="I53" s="173" t="e">
        <f>'SP5-1'!H50</f>
        <v>#DIV/0!</v>
      </c>
      <c r="L53" s="151"/>
      <c r="N53" s="144"/>
    </row>
    <row r="54" spans="1:14" ht="13">
      <c r="A54" s="27" t="s">
        <v>258</v>
      </c>
      <c r="B54" s="27"/>
      <c r="C54" s="26">
        <f>F51</f>
        <v>0</v>
      </c>
      <c r="D54" s="149"/>
      <c r="E54" s="154"/>
      <c r="F54" s="149"/>
      <c r="G54" s="149"/>
      <c r="H54" s="149"/>
      <c r="I54" s="149"/>
      <c r="L54" s="153"/>
      <c r="N54" s="144"/>
    </row>
    <row r="55" spans="1:14" ht="13">
      <c r="A55" s="27" t="s">
        <v>259</v>
      </c>
      <c r="B55" s="27"/>
      <c r="C55" s="26">
        <f>F52</f>
        <v>0</v>
      </c>
      <c r="D55" s="158" t="s">
        <v>260</v>
      </c>
      <c r="E55" s="154"/>
      <c r="F55" s="158" t="s">
        <v>261</v>
      </c>
      <c r="G55" s="158" t="s">
        <v>262</v>
      </c>
      <c r="H55" s="149"/>
      <c r="I55" s="149"/>
      <c r="L55" s="153"/>
      <c r="N55" s="144"/>
    </row>
    <row r="56" spans="1:14" ht="13">
      <c r="A56" s="27" t="s">
        <v>263</v>
      </c>
      <c r="B56" s="27"/>
      <c r="C56" s="26">
        <f>F53</f>
        <v>0</v>
      </c>
      <c r="D56" s="149" t="s">
        <v>264</v>
      </c>
      <c r="E56" s="154" t="s">
        <v>265</v>
      </c>
      <c r="F56" s="171">
        <v>0</v>
      </c>
      <c r="G56" s="171">
        <f>'SP5-3 (1)'!K7</f>
        <v>0</v>
      </c>
      <c r="H56" s="149"/>
      <c r="I56" s="149"/>
      <c r="L56" s="151"/>
      <c r="N56" s="144"/>
    </row>
    <row r="57" spans="1:14" ht="13">
      <c r="A57" s="27" t="s">
        <v>266</v>
      </c>
      <c r="B57" s="27" t="s">
        <v>267</v>
      </c>
      <c r="C57" s="26">
        <f>F56</f>
        <v>0</v>
      </c>
      <c r="D57" s="149"/>
      <c r="E57" s="149"/>
      <c r="F57" s="149"/>
      <c r="G57" s="149"/>
      <c r="H57" s="149"/>
      <c r="I57" s="149"/>
      <c r="L57" s="151"/>
      <c r="N57" s="144"/>
    </row>
    <row r="58" spans="1:14" ht="13">
      <c r="A58" s="27" t="s">
        <v>266</v>
      </c>
      <c r="B58" s="27" t="s">
        <v>268</v>
      </c>
      <c r="C58" s="26">
        <f>G56</f>
        <v>0</v>
      </c>
      <c r="D58" s="149" t="s">
        <v>269</v>
      </c>
      <c r="E58" s="154" t="s">
        <v>265</v>
      </c>
      <c r="F58" s="171">
        <v>0</v>
      </c>
      <c r="G58" s="171">
        <f>'SP5-3 (1)'!Q7</f>
        <v>0</v>
      </c>
      <c r="H58" s="149"/>
      <c r="I58" s="149"/>
      <c r="L58" s="151"/>
      <c r="N58" s="144"/>
    </row>
    <row r="59" spans="1:14" ht="13">
      <c r="A59" s="27" t="s">
        <v>270</v>
      </c>
      <c r="B59" s="27" t="s">
        <v>267</v>
      </c>
      <c r="C59" s="26">
        <f>F58</f>
        <v>0</v>
      </c>
      <c r="D59" s="149" t="s">
        <v>271</v>
      </c>
      <c r="E59" s="154" t="s">
        <v>265</v>
      </c>
      <c r="F59" s="171">
        <f>'SP5-2'!Q33</f>
        <v>0</v>
      </c>
      <c r="G59" s="171">
        <f>'SP5-3 (1)'!Q8+'SP5-3 (1)'!Q10+'SP5-3 (1)'!Q23+'SP5-3 (1)'!Q25</f>
        <v>0</v>
      </c>
      <c r="H59" s="149"/>
      <c r="I59" s="149"/>
      <c r="L59" s="151"/>
      <c r="N59" s="144"/>
    </row>
    <row r="60" spans="1:14" ht="13">
      <c r="A60" s="27" t="s">
        <v>270</v>
      </c>
      <c r="B60" s="27" t="s">
        <v>268</v>
      </c>
      <c r="C60" s="26">
        <f>G58</f>
        <v>0</v>
      </c>
      <c r="D60" s="149" t="s">
        <v>272</v>
      </c>
      <c r="E60" s="154" t="s">
        <v>265</v>
      </c>
      <c r="F60" s="171">
        <f>'SP5-1'!M35</f>
        <v>0</v>
      </c>
      <c r="G60" s="171">
        <f>'SP5-1'!M36</f>
        <v>0</v>
      </c>
      <c r="H60" s="149"/>
      <c r="I60" s="149"/>
      <c r="L60" s="151"/>
      <c r="N60" s="144"/>
    </row>
    <row r="61" spans="1:14" ht="13">
      <c r="A61" s="27" t="s">
        <v>273</v>
      </c>
      <c r="B61" s="27" t="s">
        <v>267</v>
      </c>
      <c r="C61" s="26">
        <f>F59</f>
        <v>0</v>
      </c>
      <c r="D61" s="149"/>
      <c r="E61" s="154"/>
      <c r="F61" s="149"/>
      <c r="G61" s="149"/>
      <c r="H61" s="149"/>
      <c r="I61" s="149"/>
      <c r="L61" s="153"/>
      <c r="N61" s="144"/>
    </row>
    <row r="62" spans="1:14" ht="13">
      <c r="A62" s="27" t="s">
        <v>273</v>
      </c>
      <c r="B62" s="27" t="s">
        <v>268</v>
      </c>
      <c r="C62" s="26">
        <f>G59</f>
        <v>0</v>
      </c>
      <c r="D62" s="149" t="s">
        <v>274</v>
      </c>
      <c r="E62" s="154" t="s">
        <v>265</v>
      </c>
      <c r="F62" s="174">
        <v>0</v>
      </c>
      <c r="G62" s="149"/>
      <c r="H62" s="149"/>
      <c r="I62" s="149"/>
      <c r="L62" s="151"/>
      <c r="N62" s="144"/>
    </row>
    <row r="63" spans="1:14" ht="13">
      <c r="A63" s="27" t="s">
        <v>275</v>
      </c>
      <c r="B63" s="27" t="s">
        <v>267</v>
      </c>
      <c r="C63" s="26">
        <f>F60</f>
        <v>0</v>
      </c>
      <c r="D63" s="149" t="s">
        <v>276</v>
      </c>
      <c r="E63" s="154" t="s">
        <v>265</v>
      </c>
      <c r="F63" s="174">
        <v>0</v>
      </c>
      <c r="G63" s="149"/>
      <c r="H63" s="149"/>
      <c r="I63" s="149"/>
      <c r="L63" s="175"/>
      <c r="N63" s="144"/>
    </row>
    <row r="64" spans="1:14" ht="13">
      <c r="A64" s="27" t="s">
        <v>275</v>
      </c>
      <c r="B64" s="27" t="s">
        <v>268</v>
      </c>
      <c r="C64" s="26">
        <f>G60</f>
        <v>0</v>
      </c>
      <c r="D64" s="149"/>
      <c r="E64" s="154"/>
      <c r="F64" s="149"/>
      <c r="G64" s="149"/>
      <c r="H64" s="149"/>
      <c r="I64" s="149"/>
      <c r="L64" s="153"/>
      <c r="N64" s="144"/>
    </row>
    <row r="65" spans="1:14" ht="13">
      <c r="A65" s="27" t="s">
        <v>277</v>
      </c>
      <c r="B65" s="27"/>
      <c r="C65" s="26">
        <f>F62</f>
        <v>0</v>
      </c>
      <c r="D65" s="158" t="s">
        <v>765</v>
      </c>
      <c r="E65" s="154"/>
      <c r="F65" s="149"/>
      <c r="G65" s="149"/>
      <c r="H65" s="176" t="s">
        <v>278</v>
      </c>
      <c r="I65" s="149"/>
      <c r="L65" s="153"/>
      <c r="N65" s="144"/>
    </row>
    <row r="66" spans="1:14" ht="13">
      <c r="A66" s="27" t="s">
        <v>279</v>
      </c>
      <c r="B66" s="27"/>
      <c r="C66" s="26">
        <f>F63</f>
        <v>0</v>
      </c>
      <c r="D66" s="149" t="s">
        <v>280</v>
      </c>
      <c r="E66" s="154" t="s">
        <v>265</v>
      </c>
      <c r="F66" s="171">
        <f>'SP5-1'!M38</f>
        <v>0</v>
      </c>
      <c r="G66" s="154" t="s">
        <v>265</v>
      </c>
      <c r="H66" s="165">
        <f>'SP5-1'!D50</f>
        <v>0</v>
      </c>
      <c r="I66" s="149"/>
      <c r="L66" s="151"/>
      <c r="N66" s="144"/>
    </row>
    <row r="67" spans="1:14" ht="13">
      <c r="A67" s="27" t="s">
        <v>281</v>
      </c>
      <c r="B67" s="27" t="s">
        <v>282</v>
      </c>
      <c r="C67" s="26">
        <f>F66</f>
        <v>0</v>
      </c>
      <c r="D67" s="149" t="s">
        <v>283</v>
      </c>
      <c r="E67" s="154" t="s">
        <v>265</v>
      </c>
      <c r="F67" s="171">
        <f>'SP5-1'!M39</f>
        <v>0</v>
      </c>
      <c r="G67" s="154" t="s">
        <v>265</v>
      </c>
      <c r="H67" s="173">
        <f>'SP5-1'!D51</f>
        <v>0</v>
      </c>
      <c r="I67" s="149"/>
      <c r="L67" s="151"/>
      <c r="N67" s="144"/>
    </row>
    <row r="68" spans="1:14" ht="13">
      <c r="A68" s="27" t="s">
        <v>284</v>
      </c>
      <c r="B68" s="27" t="s">
        <v>282</v>
      </c>
      <c r="C68" s="26">
        <f t="shared" ref="C68:C85" si="0">F67</f>
        <v>0</v>
      </c>
      <c r="D68" s="149" t="s">
        <v>285</v>
      </c>
      <c r="E68" s="154" t="s">
        <v>265</v>
      </c>
      <c r="F68" s="171">
        <f>'SP5-1'!M40</f>
        <v>0</v>
      </c>
      <c r="G68" s="154" t="s">
        <v>265</v>
      </c>
      <c r="H68" s="173">
        <f>'SP5-1'!D52</f>
        <v>0</v>
      </c>
      <c r="I68" s="149"/>
      <c r="L68" s="151"/>
      <c r="N68" s="144"/>
    </row>
    <row r="69" spans="1:14" ht="13">
      <c r="A69" s="27" t="s">
        <v>286</v>
      </c>
      <c r="B69" s="27" t="s">
        <v>282</v>
      </c>
      <c r="C69" s="26">
        <f t="shared" si="0"/>
        <v>0</v>
      </c>
      <c r="D69" s="149" t="s">
        <v>287</v>
      </c>
      <c r="E69" s="154" t="s">
        <v>265</v>
      </c>
      <c r="F69" s="171">
        <v>0</v>
      </c>
      <c r="G69" s="154" t="s">
        <v>265</v>
      </c>
      <c r="H69" s="173"/>
      <c r="I69" s="149"/>
      <c r="L69" s="151"/>
      <c r="N69" s="144"/>
    </row>
    <row r="70" spans="1:14" ht="13">
      <c r="A70" s="27" t="s">
        <v>288</v>
      </c>
      <c r="B70" s="27" t="s">
        <v>282</v>
      </c>
      <c r="C70" s="26">
        <f t="shared" si="0"/>
        <v>0</v>
      </c>
      <c r="D70" s="149" t="s">
        <v>289</v>
      </c>
      <c r="E70" s="154" t="s">
        <v>265</v>
      </c>
      <c r="F70" s="171">
        <v>0</v>
      </c>
      <c r="G70" s="154" t="s">
        <v>265</v>
      </c>
      <c r="H70" s="173"/>
      <c r="I70" s="149"/>
      <c r="L70" s="151"/>
      <c r="N70" s="144"/>
    </row>
    <row r="71" spans="1:14" ht="13">
      <c r="A71" s="27" t="s">
        <v>290</v>
      </c>
      <c r="B71" s="27" t="s">
        <v>282</v>
      </c>
      <c r="C71" s="26">
        <f t="shared" si="0"/>
        <v>0</v>
      </c>
      <c r="D71" s="149" t="s">
        <v>291</v>
      </c>
      <c r="E71" s="154" t="s">
        <v>265</v>
      </c>
      <c r="F71" s="171">
        <v>0</v>
      </c>
      <c r="G71" s="154" t="s">
        <v>265</v>
      </c>
      <c r="H71" s="173"/>
      <c r="I71" s="149"/>
      <c r="L71" s="151"/>
      <c r="N71" s="144"/>
    </row>
    <row r="72" spans="1:14" ht="13">
      <c r="A72" s="27" t="s">
        <v>292</v>
      </c>
      <c r="B72" s="27" t="s">
        <v>282</v>
      </c>
      <c r="C72" s="26">
        <f t="shared" si="0"/>
        <v>0</v>
      </c>
      <c r="D72" s="149" t="s">
        <v>293</v>
      </c>
      <c r="E72" s="154" t="s">
        <v>265</v>
      </c>
      <c r="F72" s="171">
        <v>0</v>
      </c>
      <c r="G72" s="154" t="s">
        <v>265</v>
      </c>
      <c r="H72" s="173"/>
      <c r="I72" s="149"/>
      <c r="L72" s="151"/>
      <c r="N72" s="144"/>
    </row>
    <row r="73" spans="1:14" ht="13">
      <c r="A73" s="27" t="s">
        <v>294</v>
      </c>
      <c r="B73" s="27" t="s">
        <v>282</v>
      </c>
      <c r="C73" s="26">
        <f t="shared" si="0"/>
        <v>0</v>
      </c>
      <c r="D73" s="149" t="s">
        <v>295</v>
      </c>
      <c r="E73" s="154" t="s">
        <v>265</v>
      </c>
      <c r="F73" s="171">
        <v>0</v>
      </c>
      <c r="G73" s="154" t="s">
        <v>265</v>
      </c>
      <c r="H73" s="173"/>
      <c r="I73" s="149"/>
      <c r="L73" s="151"/>
      <c r="N73" s="144"/>
    </row>
    <row r="74" spans="1:14" ht="13">
      <c r="A74" s="27" t="s">
        <v>296</v>
      </c>
      <c r="B74" s="27" t="s">
        <v>282</v>
      </c>
      <c r="C74" s="26">
        <f t="shared" si="0"/>
        <v>0</v>
      </c>
      <c r="D74" s="149" t="s">
        <v>297</v>
      </c>
      <c r="E74" s="154" t="s">
        <v>265</v>
      </c>
      <c r="F74" s="171">
        <v>0</v>
      </c>
      <c r="G74" s="154" t="s">
        <v>265</v>
      </c>
      <c r="H74" s="173"/>
      <c r="I74" s="149"/>
      <c r="L74" s="151"/>
      <c r="N74" s="144"/>
    </row>
    <row r="75" spans="1:14" ht="13">
      <c r="A75" s="27" t="s">
        <v>298</v>
      </c>
      <c r="B75" s="27" t="s">
        <v>282</v>
      </c>
      <c r="C75" s="26">
        <f t="shared" si="0"/>
        <v>0</v>
      </c>
      <c r="D75" s="149" t="s">
        <v>674</v>
      </c>
      <c r="E75" s="154" t="s">
        <v>265</v>
      </c>
      <c r="F75" s="171">
        <v>0</v>
      </c>
      <c r="G75" s="154" t="s">
        <v>265</v>
      </c>
      <c r="H75" s="173"/>
      <c r="I75" s="149"/>
      <c r="L75" s="151"/>
      <c r="N75" s="144"/>
    </row>
    <row r="76" spans="1:14" ht="13">
      <c r="A76" s="27" t="s">
        <v>299</v>
      </c>
      <c r="B76" s="27" t="s">
        <v>282</v>
      </c>
      <c r="C76" s="26">
        <f t="shared" si="0"/>
        <v>0</v>
      </c>
      <c r="D76" s="149" t="s">
        <v>300</v>
      </c>
      <c r="E76" s="154" t="s">
        <v>265</v>
      </c>
      <c r="F76" s="171">
        <v>0</v>
      </c>
      <c r="G76" s="154" t="s">
        <v>265</v>
      </c>
      <c r="H76" s="173"/>
      <c r="I76" s="149"/>
      <c r="L76" s="151"/>
      <c r="N76" s="144"/>
    </row>
    <row r="77" spans="1:14" ht="13">
      <c r="A77" s="27" t="s">
        <v>301</v>
      </c>
      <c r="B77" s="27" t="s">
        <v>282</v>
      </c>
      <c r="C77" s="26">
        <f t="shared" si="0"/>
        <v>0</v>
      </c>
      <c r="D77" s="149" t="s">
        <v>302</v>
      </c>
      <c r="E77" s="154" t="s">
        <v>265</v>
      </c>
      <c r="F77" s="171">
        <v>0</v>
      </c>
      <c r="G77" s="154" t="s">
        <v>265</v>
      </c>
      <c r="H77" s="173"/>
      <c r="I77" s="149"/>
      <c r="L77" s="151"/>
      <c r="N77" s="144"/>
    </row>
    <row r="78" spans="1:14" ht="13">
      <c r="A78" s="27" t="s">
        <v>303</v>
      </c>
      <c r="B78" s="27" t="s">
        <v>282</v>
      </c>
      <c r="C78" s="26">
        <f t="shared" si="0"/>
        <v>0</v>
      </c>
      <c r="D78" s="149" t="s">
        <v>304</v>
      </c>
      <c r="E78" s="154" t="s">
        <v>265</v>
      </c>
      <c r="F78" s="171">
        <v>0</v>
      </c>
      <c r="G78" s="154" t="s">
        <v>265</v>
      </c>
      <c r="H78" s="173"/>
      <c r="I78" s="149"/>
      <c r="L78" s="151"/>
      <c r="N78" s="144"/>
    </row>
    <row r="79" spans="1:14" ht="13">
      <c r="A79" s="27" t="s">
        <v>305</v>
      </c>
      <c r="B79" s="27" t="s">
        <v>282</v>
      </c>
      <c r="C79" s="26">
        <f t="shared" si="0"/>
        <v>0</v>
      </c>
      <c r="D79" s="149" t="s">
        <v>306</v>
      </c>
      <c r="E79" s="154" t="s">
        <v>265</v>
      </c>
      <c r="F79" s="171">
        <v>0</v>
      </c>
      <c r="G79" s="154" t="s">
        <v>265</v>
      </c>
      <c r="H79" s="173"/>
      <c r="I79" s="149"/>
      <c r="L79" s="151"/>
      <c r="N79" s="144"/>
    </row>
    <row r="80" spans="1:14" ht="13">
      <c r="A80" s="27" t="s">
        <v>307</v>
      </c>
      <c r="B80" s="27" t="s">
        <v>282</v>
      </c>
      <c r="C80" s="26">
        <f t="shared" si="0"/>
        <v>0</v>
      </c>
      <c r="D80" s="149" t="s">
        <v>308</v>
      </c>
      <c r="E80" s="154" t="s">
        <v>265</v>
      </c>
      <c r="F80" s="171">
        <v>0</v>
      </c>
      <c r="G80" s="154" t="s">
        <v>265</v>
      </c>
      <c r="H80" s="173"/>
      <c r="I80" s="149"/>
      <c r="L80" s="151"/>
      <c r="N80" s="144"/>
    </row>
    <row r="81" spans="1:14" ht="13">
      <c r="A81" s="27" t="s">
        <v>309</v>
      </c>
      <c r="B81" s="27" t="s">
        <v>282</v>
      </c>
      <c r="C81" s="26">
        <f t="shared" si="0"/>
        <v>0</v>
      </c>
      <c r="D81" s="149" t="s">
        <v>310</v>
      </c>
      <c r="E81" s="154" t="s">
        <v>265</v>
      </c>
      <c r="F81" s="171">
        <v>0</v>
      </c>
      <c r="G81" s="154" t="s">
        <v>265</v>
      </c>
      <c r="H81" s="173"/>
      <c r="I81" s="149"/>
      <c r="L81" s="151"/>
      <c r="N81" s="144"/>
    </row>
    <row r="82" spans="1:14" ht="13">
      <c r="A82" s="27" t="s">
        <v>311</v>
      </c>
      <c r="B82" s="27" t="s">
        <v>282</v>
      </c>
      <c r="C82" s="26">
        <f t="shared" si="0"/>
        <v>0</v>
      </c>
      <c r="D82" s="149" t="s">
        <v>312</v>
      </c>
      <c r="E82" s="154" t="s">
        <v>265</v>
      </c>
      <c r="F82" s="171">
        <v>0</v>
      </c>
      <c r="G82" s="154" t="s">
        <v>265</v>
      </c>
      <c r="H82" s="173"/>
      <c r="I82" s="149"/>
      <c r="L82" s="151"/>
      <c r="N82" s="144"/>
    </row>
    <row r="83" spans="1:14" ht="13">
      <c r="A83" s="27" t="s">
        <v>313</v>
      </c>
      <c r="B83" s="27" t="s">
        <v>282</v>
      </c>
      <c r="C83" s="26">
        <f t="shared" si="0"/>
        <v>0</v>
      </c>
      <c r="D83" s="149" t="s">
        <v>314</v>
      </c>
      <c r="E83" s="154" t="s">
        <v>265</v>
      </c>
      <c r="F83" s="171">
        <v>0</v>
      </c>
      <c r="G83" s="154" t="s">
        <v>265</v>
      </c>
      <c r="H83" s="173"/>
      <c r="I83" s="149"/>
      <c r="L83" s="151"/>
      <c r="N83" s="144"/>
    </row>
    <row r="84" spans="1:14" ht="13">
      <c r="A84" s="27" t="s">
        <v>315</v>
      </c>
      <c r="B84" s="27" t="s">
        <v>282</v>
      </c>
      <c r="C84" s="26">
        <f t="shared" si="0"/>
        <v>0</v>
      </c>
      <c r="D84" s="149" t="s">
        <v>766</v>
      </c>
      <c r="E84" s="154" t="s">
        <v>265</v>
      </c>
      <c r="F84" s="169">
        <f>SUM(F66:F83)</f>
        <v>0</v>
      </c>
      <c r="G84" s="154" t="s">
        <v>265</v>
      </c>
      <c r="H84" s="177">
        <f>SUM(H66:H83)</f>
        <v>0</v>
      </c>
      <c r="I84" s="149"/>
      <c r="L84" s="151"/>
      <c r="N84" s="144"/>
    </row>
    <row r="85" spans="1:14" ht="13">
      <c r="A85" s="27" t="s">
        <v>316</v>
      </c>
      <c r="B85" s="27" t="s">
        <v>282</v>
      </c>
      <c r="C85" s="26">
        <f t="shared" si="0"/>
        <v>0</v>
      </c>
      <c r="D85" s="178"/>
      <c r="E85" s="149"/>
      <c r="F85" s="149"/>
      <c r="G85" s="149"/>
      <c r="H85" s="149"/>
      <c r="I85" s="149"/>
      <c r="L85" s="153"/>
      <c r="N85" s="144"/>
    </row>
    <row r="86" spans="1:14" ht="12.75" customHeight="1">
      <c r="A86" s="27" t="s">
        <v>317</v>
      </c>
      <c r="B86" s="27"/>
      <c r="C86" s="28">
        <f>F88</f>
        <v>0</v>
      </c>
      <c r="D86" s="149" t="s">
        <v>318</v>
      </c>
      <c r="E86" s="149"/>
      <c r="F86" s="446"/>
      <c r="G86" s="447"/>
      <c r="H86" s="447"/>
      <c r="I86" s="447"/>
      <c r="J86" s="448"/>
      <c r="L86" s="151"/>
      <c r="N86" s="144"/>
    </row>
    <row r="87" spans="1:14" ht="13">
      <c r="A87" s="27" t="s">
        <v>319</v>
      </c>
      <c r="B87" s="27"/>
      <c r="C87" s="28">
        <f>F89</f>
        <v>0</v>
      </c>
      <c r="D87" s="149"/>
      <c r="E87" s="149"/>
      <c r="F87" s="149"/>
      <c r="G87" s="149"/>
      <c r="H87" s="149"/>
      <c r="I87" s="149"/>
      <c r="L87" s="153"/>
      <c r="N87" s="144"/>
    </row>
    <row r="88" spans="1:14" ht="13">
      <c r="A88" s="27" t="s">
        <v>320</v>
      </c>
      <c r="B88" s="27"/>
      <c r="C88" s="28">
        <f>F90</f>
        <v>0</v>
      </c>
      <c r="D88" s="149" t="s">
        <v>321</v>
      </c>
      <c r="E88" s="149"/>
      <c r="F88" s="166">
        <f>'SP5-1'!M41</f>
        <v>0</v>
      </c>
      <c r="G88" s="149"/>
      <c r="H88" s="149"/>
      <c r="I88" s="149"/>
      <c r="L88" s="151"/>
      <c r="N88" s="144"/>
    </row>
    <row r="89" spans="1:14" ht="13">
      <c r="A89" s="27" t="s">
        <v>322</v>
      </c>
      <c r="B89" s="27" t="s">
        <v>323</v>
      </c>
      <c r="C89" s="28">
        <f>F92</f>
        <v>0</v>
      </c>
      <c r="D89" s="149" t="s">
        <v>324</v>
      </c>
      <c r="E89" s="149"/>
      <c r="F89" s="166">
        <v>0</v>
      </c>
      <c r="G89" s="149"/>
      <c r="H89" s="149"/>
      <c r="I89" s="149"/>
      <c r="L89" s="151"/>
      <c r="N89" s="144"/>
    </row>
    <row r="90" spans="1:14" ht="13">
      <c r="A90" s="27" t="s">
        <v>322</v>
      </c>
      <c r="B90" s="27" t="s">
        <v>325</v>
      </c>
      <c r="C90" s="28">
        <f>G92</f>
        <v>0</v>
      </c>
      <c r="D90" s="149" t="s">
        <v>326</v>
      </c>
      <c r="E90" s="149"/>
      <c r="F90" s="166">
        <f>'SP5-1'!M43</f>
        <v>0</v>
      </c>
      <c r="G90" s="149"/>
      <c r="H90" s="149"/>
      <c r="I90" s="149"/>
      <c r="L90" s="151"/>
      <c r="N90" s="144"/>
    </row>
    <row r="91" spans="1:14" ht="25.5">
      <c r="A91" s="179" t="s">
        <v>327</v>
      </c>
      <c r="B91" s="27"/>
      <c r="C91" s="26" t="e">
        <f>I51</f>
        <v>#VALUE!</v>
      </c>
      <c r="D91" s="149"/>
      <c r="E91" s="149"/>
      <c r="F91" s="149"/>
      <c r="G91" s="149"/>
      <c r="H91" s="149"/>
      <c r="I91" s="149"/>
      <c r="L91" s="153"/>
      <c r="N91" s="144"/>
    </row>
    <row r="92" spans="1:14" ht="13">
      <c r="A92" s="27" t="s">
        <v>328</v>
      </c>
      <c r="B92" s="27"/>
      <c r="C92" s="26">
        <f>I52</f>
        <v>0</v>
      </c>
      <c r="D92" s="149" t="s">
        <v>329</v>
      </c>
      <c r="E92" s="149"/>
      <c r="F92" s="166">
        <v>0</v>
      </c>
      <c r="G92" s="166">
        <v>0</v>
      </c>
      <c r="H92" s="149"/>
      <c r="I92" s="149"/>
      <c r="L92" s="151"/>
      <c r="N92" s="144"/>
    </row>
    <row r="93" spans="1:14">
      <c r="A93" s="27" t="s">
        <v>330</v>
      </c>
      <c r="B93" s="27"/>
      <c r="C93" s="26" t="e">
        <f>I53</f>
        <v>#DIV/0!</v>
      </c>
      <c r="N93" s="144"/>
    </row>
    <row r="94" spans="1:14">
      <c r="A94" s="27" t="s">
        <v>281</v>
      </c>
      <c r="B94" s="27" t="s">
        <v>331</v>
      </c>
      <c r="C94" s="26">
        <f>H66</f>
        <v>0</v>
      </c>
      <c r="N94" s="144"/>
    </row>
    <row r="95" spans="1:14">
      <c r="A95" s="27" t="s">
        <v>284</v>
      </c>
      <c r="B95" s="27" t="s">
        <v>331</v>
      </c>
      <c r="C95" s="26">
        <f t="shared" ref="C95:C112" si="1">H67</f>
        <v>0</v>
      </c>
      <c r="N95" s="144"/>
    </row>
    <row r="96" spans="1:14">
      <c r="A96" s="27" t="s">
        <v>286</v>
      </c>
      <c r="B96" s="27" t="s">
        <v>331</v>
      </c>
      <c r="C96" s="26">
        <f t="shared" si="1"/>
        <v>0</v>
      </c>
      <c r="N96" s="144"/>
    </row>
    <row r="97" spans="1:14">
      <c r="A97" s="27" t="s">
        <v>288</v>
      </c>
      <c r="B97" s="27" t="s">
        <v>331</v>
      </c>
      <c r="C97" s="26">
        <f t="shared" si="1"/>
        <v>0</v>
      </c>
      <c r="N97" s="144"/>
    </row>
    <row r="98" spans="1:14">
      <c r="A98" s="27" t="s">
        <v>290</v>
      </c>
      <c r="B98" s="27" t="s">
        <v>331</v>
      </c>
      <c r="C98" s="26">
        <f t="shared" si="1"/>
        <v>0</v>
      </c>
      <c r="N98" s="144"/>
    </row>
    <row r="99" spans="1:14" ht="14.5" hidden="1">
      <c r="A99" s="27" t="s">
        <v>292</v>
      </c>
      <c r="B99" s="27" t="s">
        <v>331</v>
      </c>
      <c r="C99" s="26">
        <f t="shared" si="1"/>
        <v>0</v>
      </c>
      <c r="D99" s="140" t="s">
        <v>332</v>
      </c>
      <c r="N99" s="144"/>
    </row>
    <row r="100" spans="1:14" hidden="1">
      <c r="A100" s="27" t="s">
        <v>294</v>
      </c>
      <c r="B100" s="27" t="s">
        <v>331</v>
      </c>
      <c r="C100" s="26">
        <f t="shared" si="1"/>
        <v>0</v>
      </c>
      <c r="D100" s="141" t="s">
        <v>333</v>
      </c>
      <c r="N100" s="144"/>
    </row>
    <row r="101" spans="1:14" hidden="1">
      <c r="A101" s="27" t="s">
        <v>296</v>
      </c>
      <c r="B101" s="27" t="s">
        <v>331</v>
      </c>
      <c r="C101" s="26">
        <f t="shared" si="1"/>
        <v>0</v>
      </c>
      <c r="D101" s="141" t="s">
        <v>334</v>
      </c>
      <c r="N101" s="144"/>
    </row>
    <row r="102" spans="1:14" hidden="1">
      <c r="A102" s="27" t="s">
        <v>298</v>
      </c>
      <c r="B102" s="27" t="s">
        <v>331</v>
      </c>
      <c r="C102" s="26">
        <f t="shared" si="1"/>
        <v>0</v>
      </c>
      <c r="D102" s="141" t="s">
        <v>335</v>
      </c>
      <c r="N102" s="144"/>
    </row>
    <row r="103" spans="1:14" hidden="1">
      <c r="A103" s="27" t="s">
        <v>299</v>
      </c>
      <c r="B103" s="27" t="s">
        <v>331</v>
      </c>
      <c r="C103" s="26">
        <f t="shared" si="1"/>
        <v>0</v>
      </c>
      <c r="D103" s="141" t="s">
        <v>336</v>
      </c>
      <c r="N103" s="144"/>
    </row>
    <row r="104" spans="1:14" hidden="1">
      <c r="A104" s="27" t="s">
        <v>301</v>
      </c>
      <c r="B104" s="27" t="s">
        <v>331</v>
      </c>
      <c r="C104" s="26">
        <f t="shared" si="1"/>
        <v>0</v>
      </c>
      <c r="D104" s="141" t="s">
        <v>337</v>
      </c>
      <c r="N104" s="144"/>
    </row>
    <row r="105" spans="1:14">
      <c r="A105" s="27" t="s">
        <v>303</v>
      </c>
      <c r="B105" s="27" t="s">
        <v>331</v>
      </c>
      <c r="C105" s="26">
        <f t="shared" si="1"/>
        <v>0</v>
      </c>
      <c r="N105" s="144"/>
    </row>
    <row r="106" spans="1:14">
      <c r="A106" s="27" t="s">
        <v>305</v>
      </c>
      <c r="B106" s="27" t="s">
        <v>331</v>
      </c>
      <c r="C106" s="26">
        <f t="shared" si="1"/>
        <v>0</v>
      </c>
      <c r="N106" s="144"/>
    </row>
    <row r="107" spans="1:14">
      <c r="A107" s="27" t="s">
        <v>307</v>
      </c>
      <c r="B107" s="27" t="s">
        <v>331</v>
      </c>
      <c r="C107" s="26">
        <f t="shared" si="1"/>
        <v>0</v>
      </c>
      <c r="N107" s="144"/>
    </row>
    <row r="108" spans="1:14">
      <c r="A108" s="27" t="s">
        <v>309</v>
      </c>
      <c r="B108" s="27" t="s">
        <v>331</v>
      </c>
      <c r="C108" s="26">
        <f t="shared" si="1"/>
        <v>0</v>
      </c>
      <c r="N108" s="144"/>
    </row>
    <row r="109" spans="1:14">
      <c r="A109" s="27" t="s">
        <v>311</v>
      </c>
      <c r="B109" s="27" t="s">
        <v>331</v>
      </c>
      <c r="C109" s="26">
        <f t="shared" si="1"/>
        <v>0</v>
      </c>
      <c r="N109" s="144"/>
    </row>
    <row r="110" spans="1:14">
      <c r="A110" s="27" t="s">
        <v>313</v>
      </c>
      <c r="B110" s="27" t="s">
        <v>331</v>
      </c>
      <c r="C110" s="26">
        <f t="shared" si="1"/>
        <v>0</v>
      </c>
      <c r="N110" s="144"/>
    </row>
    <row r="111" spans="1:14">
      <c r="A111" s="27" t="s">
        <v>315</v>
      </c>
      <c r="B111" s="27" t="s">
        <v>331</v>
      </c>
      <c r="C111" s="26">
        <f t="shared" si="1"/>
        <v>0</v>
      </c>
      <c r="N111" s="144"/>
    </row>
    <row r="112" spans="1:14">
      <c r="A112" s="27" t="s">
        <v>316</v>
      </c>
      <c r="B112" s="27" t="s">
        <v>331</v>
      </c>
      <c r="C112" s="26">
        <f t="shared" si="1"/>
        <v>0</v>
      </c>
      <c r="N112" s="144"/>
    </row>
    <row r="113" spans="14:14">
      <c r="N113" s="144"/>
    </row>
    <row r="114" spans="14:14">
      <c r="N114" s="144"/>
    </row>
    <row r="115" spans="14:14">
      <c r="N115" s="144"/>
    </row>
    <row r="116" spans="14:14">
      <c r="N116" s="144"/>
    </row>
    <row r="117" spans="14:14">
      <c r="N117" s="144"/>
    </row>
    <row r="118" spans="14:14">
      <c r="N118" s="144"/>
    </row>
    <row r="119" spans="14:14">
      <c r="N119" s="144"/>
    </row>
    <row r="120" spans="14:14">
      <c r="N120" s="144"/>
    </row>
    <row r="121" spans="14:14">
      <c r="N121" s="144"/>
    </row>
    <row r="122" spans="14:14">
      <c r="N122" s="144"/>
    </row>
    <row r="123" spans="14:14">
      <c r="N123" s="144"/>
    </row>
    <row r="124" spans="14:14">
      <c r="N124" s="144"/>
    </row>
    <row r="125" spans="14:14">
      <c r="N125" s="144"/>
    </row>
    <row r="126" spans="14:14">
      <c r="N126" s="144"/>
    </row>
    <row r="127" spans="14:14">
      <c r="N127" s="144"/>
    </row>
    <row r="128" spans="14:14">
      <c r="N128" s="144"/>
    </row>
    <row r="129" spans="14:14">
      <c r="N129" s="144"/>
    </row>
    <row r="130" spans="14:14">
      <c r="N130" s="144"/>
    </row>
    <row r="131" spans="14:14">
      <c r="N131" s="144"/>
    </row>
    <row r="132" spans="14:14">
      <c r="N132" s="144"/>
    </row>
    <row r="133" spans="14:14">
      <c r="N133" s="144"/>
    </row>
    <row r="134" spans="14:14">
      <c r="N134" s="144"/>
    </row>
    <row r="135" spans="14:14">
      <c r="N135" s="144"/>
    </row>
    <row r="136" spans="14:14">
      <c r="N136" s="144"/>
    </row>
    <row r="137" spans="14:14">
      <c r="N137" s="144"/>
    </row>
    <row r="138" spans="14:14">
      <c r="N138" s="144"/>
    </row>
    <row r="139" spans="14:14">
      <c r="N139" s="144"/>
    </row>
    <row r="140" spans="14:14">
      <c r="N140" s="144"/>
    </row>
    <row r="141" spans="14:14">
      <c r="N141" s="144"/>
    </row>
    <row r="142" spans="14:14">
      <c r="N142" s="144"/>
    </row>
    <row r="143" spans="14:14">
      <c r="N143" s="144"/>
    </row>
    <row r="144" spans="14:14">
      <c r="N144" s="144"/>
    </row>
    <row r="145" spans="14:14">
      <c r="N145" s="144"/>
    </row>
    <row r="146" spans="14:14">
      <c r="N146" s="144"/>
    </row>
    <row r="147" spans="14:14">
      <c r="N147" s="144"/>
    </row>
    <row r="148" spans="14:14">
      <c r="N148" s="144"/>
    </row>
    <row r="149" spans="14:14">
      <c r="N149" s="144"/>
    </row>
    <row r="150" spans="14:14">
      <c r="N150" s="144"/>
    </row>
    <row r="151" spans="14:14">
      <c r="N151" s="144"/>
    </row>
    <row r="152" spans="14:14">
      <c r="N152" s="144"/>
    </row>
    <row r="153" spans="14:14">
      <c r="N153" s="144"/>
    </row>
    <row r="154" spans="14:14">
      <c r="N154" s="144"/>
    </row>
    <row r="155" spans="14:14">
      <c r="N155" s="144"/>
    </row>
    <row r="156" spans="14:14">
      <c r="N156" s="144"/>
    </row>
    <row r="157" spans="14:14">
      <c r="N157" s="144"/>
    </row>
    <row r="158" spans="14:14">
      <c r="N158" s="144"/>
    </row>
    <row r="159" spans="14:14">
      <c r="N159" s="144"/>
    </row>
    <row r="160" spans="14:14">
      <c r="N160" s="144"/>
    </row>
    <row r="161" spans="14:14">
      <c r="N161" s="144"/>
    </row>
    <row r="162" spans="14:14">
      <c r="N162" s="144"/>
    </row>
    <row r="163" spans="14:14">
      <c r="N163" s="144"/>
    </row>
    <row r="164" spans="14:14">
      <c r="N164" s="144"/>
    </row>
    <row r="165" spans="14:14">
      <c r="N165" s="144"/>
    </row>
    <row r="166" spans="14:14">
      <c r="N166" s="144"/>
    </row>
    <row r="167" spans="14:14">
      <c r="N167" s="144"/>
    </row>
    <row r="168" spans="14:14">
      <c r="N168" s="144"/>
    </row>
    <row r="169" spans="14:14">
      <c r="N169" s="144"/>
    </row>
    <row r="170" spans="14:14">
      <c r="N170" s="144"/>
    </row>
    <row r="171" spans="14:14">
      <c r="N171" s="144"/>
    </row>
    <row r="172" spans="14:14">
      <c r="N172" s="144"/>
    </row>
    <row r="173" spans="14:14">
      <c r="N173" s="144"/>
    </row>
    <row r="174" spans="14:14">
      <c r="N174" s="144"/>
    </row>
    <row r="175" spans="14:14">
      <c r="N175" s="144"/>
    </row>
    <row r="176" spans="14:14">
      <c r="N176" s="144"/>
    </row>
    <row r="177" spans="14:14">
      <c r="N177" s="144"/>
    </row>
    <row r="178" spans="14:14">
      <c r="N178" s="144"/>
    </row>
    <row r="179" spans="14:14">
      <c r="N179" s="144"/>
    </row>
    <row r="180" spans="14:14">
      <c r="N180" s="144"/>
    </row>
    <row r="181" spans="14:14">
      <c r="N181" s="144"/>
    </row>
    <row r="182" spans="14:14">
      <c r="N182" s="144"/>
    </row>
    <row r="183" spans="14:14">
      <c r="N183" s="144"/>
    </row>
    <row r="184" spans="14:14">
      <c r="N184" s="144"/>
    </row>
    <row r="185" spans="14:14">
      <c r="N185" s="144"/>
    </row>
    <row r="186" spans="14:14">
      <c r="N186" s="144"/>
    </row>
    <row r="187" spans="14:14">
      <c r="N187" s="144"/>
    </row>
    <row r="188" spans="14:14">
      <c r="N188" s="144"/>
    </row>
    <row r="189" spans="14:14">
      <c r="N189" s="144"/>
    </row>
    <row r="190" spans="14:14">
      <c r="N190" s="144"/>
    </row>
    <row r="191" spans="14:14">
      <c r="N191" s="144"/>
    </row>
    <row r="192" spans="14:14">
      <c r="N192" s="144"/>
    </row>
    <row r="193" spans="14:14">
      <c r="N193" s="144"/>
    </row>
    <row r="194" spans="14:14">
      <c r="N194" s="144"/>
    </row>
    <row r="195" spans="14:14">
      <c r="N195" s="144"/>
    </row>
    <row r="196" spans="14:14">
      <c r="N196" s="144"/>
    </row>
    <row r="197" spans="14:14">
      <c r="N197" s="144"/>
    </row>
    <row r="198" spans="14:14">
      <c r="N198" s="144"/>
    </row>
    <row r="199" spans="14:14">
      <c r="N199" s="144"/>
    </row>
    <row r="200" spans="14:14">
      <c r="N200" s="144"/>
    </row>
    <row r="201" spans="14:14">
      <c r="N201" s="144"/>
    </row>
    <row r="202" spans="14:14">
      <c r="N202" s="144"/>
    </row>
    <row r="203" spans="14:14">
      <c r="N203" s="144"/>
    </row>
    <row r="204" spans="14:14">
      <c r="N204" s="144"/>
    </row>
    <row r="205" spans="14:14">
      <c r="N205" s="144"/>
    </row>
    <row r="206" spans="14:14">
      <c r="N206" s="144"/>
    </row>
    <row r="207" spans="14:14">
      <c r="N207" s="144"/>
    </row>
    <row r="208" spans="14:14">
      <c r="N208" s="144"/>
    </row>
    <row r="209" spans="14:14">
      <c r="N209" s="144"/>
    </row>
    <row r="210" spans="14:14">
      <c r="N210" s="144"/>
    </row>
    <row r="211" spans="14:14">
      <c r="N211" s="144"/>
    </row>
    <row r="212" spans="14:14">
      <c r="N212" s="144"/>
    </row>
    <row r="213" spans="14:14">
      <c r="N213" s="144"/>
    </row>
    <row r="214" spans="14:14">
      <c r="N214" s="144"/>
    </row>
    <row r="215" spans="14:14">
      <c r="N215" s="144"/>
    </row>
    <row r="216" spans="14:14">
      <c r="N216" s="144"/>
    </row>
    <row r="217" spans="14:14">
      <c r="N217" s="144"/>
    </row>
    <row r="218" spans="14:14">
      <c r="N218" s="144"/>
    </row>
    <row r="219" spans="14:14">
      <c r="N219" s="144"/>
    </row>
    <row r="220" spans="14:14">
      <c r="N220" s="144"/>
    </row>
    <row r="221" spans="14:14">
      <c r="N221" s="144"/>
    </row>
    <row r="222" spans="14:14">
      <c r="N222" s="144"/>
    </row>
    <row r="223" spans="14:14">
      <c r="N223" s="144"/>
    </row>
    <row r="224" spans="14:14">
      <c r="N224" s="144"/>
    </row>
    <row r="225" spans="14:14">
      <c r="N225" s="144"/>
    </row>
    <row r="226" spans="14:14">
      <c r="N226" s="144"/>
    </row>
    <row r="227" spans="14:14">
      <c r="N227" s="144"/>
    </row>
    <row r="228" spans="14:14">
      <c r="N228" s="144"/>
    </row>
    <row r="229" spans="14:14">
      <c r="N229" s="144"/>
    </row>
    <row r="230" spans="14:14">
      <c r="N230" s="144"/>
    </row>
    <row r="231" spans="14:14">
      <c r="N231" s="144"/>
    </row>
    <row r="232" spans="14:14">
      <c r="N232" s="144"/>
    </row>
    <row r="233" spans="14:14">
      <c r="N233" s="144"/>
    </row>
    <row r="234" spans="14:14">
      <c r="N234" s="144"/>
    </row>
    <row r="235" spans="14:14">
      <c r="N235" s="144"/>
    </row>
    <row r="236" spans="14:14">
      <c r="N236" s="144"/>
    </row>
    <row r="237" spans="14:14">
      <c r="N237" s="144"/>
    </row>
    <row r="238" spans="14:14">
      <c r="N238" s="144"/>
    </row>
    <row r="239" spans="14:14">
      <c r="N239" s="144"/>
    </row>
    <row r="240" spans="14:14">
      <c r="N240" s="144"/>
    </row>
    <row r="241" spans="14:14">
      <c r="N241" s="144"/>
    </row>
    <row r="242" spans="14:14">
      <c r="N242" s="144"/>
    </row>
    <row r="243" spans="14:14">
      <c r="N243" s="144"/>
    </row>
    <row r="244" spans="14:14">
      <c r="N244" s="144"/>
    </row>
    <row r="245" spans="14:14">
      <c r="N245" s="144"/>
    </row>
    <row r="246" spans="14:14">
      <c r="N246" s="144"/>
    </row>
    <row r="247" spans="14:14">
      <c r="N247" s="144"/>
    </row>
    <row r="248" spans="14:14">
      <c r="N248" s="144"/>
    </row>
    <row r="249" spans="14:14">
      <c r="N249" s="144"/>
    </row>
    <row r="250" spans="14:14">
      <c r="N250" s="144"/>
    </row>
    <row r="251" spans="14:14">
      <c r="N251" s="144"/>
    </row>
    <row r="252" spans="14:14">
      <c r="N252" s="144"/>
    </row>
    <row r="253" spans="14:14">
      <c r="N253" s="144"/>
    </row>
    <row r="254" spans="14:14">
      <c r="N254" s="144"/>
    </row>
    <row r="255" spans="14:14">
      <c r="N255" s="144"/>
    </row>
    <row r="256" spans="14:14">
      <c r="N256" s="144"/>
    </row>
    <row r="257" spans="14:14">
      <c r="N257" s="144"/>
    </row>
    <row r="258" spans="14:14">
      <c r="N258" s="144"/>
    </row>
    <row r="259" spans="14:14">
      <c r="N259" s="144"/>
    </row>
    <row r="260" spans="14:14">
      <c r="N260" s="144"/>
    </row>
    <row r="261" spans="14:14">
      <c r="N261" s="144"/>
    </row>
    <row r="262" spans="14:14">
      <c r="N262" s="144"/>
    </row>
    <row r="263" spans="14:14">
      <c r="N263" s="144"/>
    </row>
    <row r="264" spans="14:14">
      <c r="N264" s="144"/>
    </row>
    <row r="265" spans="14:14">
      <c r="N265" s="144"/>
    </row>
    <row r="266" spans="14:14">
      <c r="N266" s="144"/>
    </row>
    <row r="267" spans="14:14">
      <c r="N267" s="144"/>
    </row>
    <row r="268" spans="14:14">
      <c r="N268" s="144"/>
    </row>
    <row r="269" spans="14:14">
      <c r="N269" s="144"/>
    </row>
    <row r="270" spans="14:14">
      <c r="N270" s="144"/>
    </row>
    <row r="271" spans="14:14">
      <c r="N271" s="144"/>
    </row>
    <row r="272" spans="14:14">
      <c r="N272" s="144"/>
    </row>
    <row r="273" spans="14:14">
      <c r="N273" s="144"/>
    </row>
    <row r="274" spans="14:14">
      <c r="N274" s="144"/>
    </row>
    <row r="275" spans="14:14">
      <c r="N275" s="144"/>
    </row>
    <row r="276" spans="14:14">
      <c r="N276" s="144"/>
    </row>
    <row r="277" spans="14:14">
      <c r="N277" s="144"/>
    </row>
    <row r="278" spans="14:14">
      <c r="N278" s="144"/>
    </row>
    <row r="279" spans="14:14">
      <c r="N279" s="144"/>
    </row>
    <row r="280" spans="14:14">
      <c r="N280" s="144"/>
    </row>
    <row r="281" spans="14:14">
      <c r="N281" s="144"/>
    </row>
    <row r="282" spans="14:14">
      <c r="N282" s="144"/>
    </row>
    <row r="283" spans="14:14">
      <c r="N283" s="144"/>
    </row>
    <row r="284" spans="14:14">
      <c r="N284" s="144"/>
    </row>
    <row r="285" spans="14:14">
      <c r="N285" s="144"/>
    </row>
    <row r="286" spans="14:14">
      <c r="N286" s="144"/>
    </row>
    <row r="287" spans="14:14">
      <c r="N287" s="144"/>
    </row>
    <row r="288" spans="14:14">
      <c r="N288" s="144"/>
    </row>
    <row r="289" spans="14:14">
      <c r="N289" s="144"/>
    </row>
    <row r="290" spans="14:14">
      <c r="N290" s="144"/>
    </row>
    <row r="291" spans="14:14">
      <c r="N291" s="144"/>
    </row>
    <row r="292" spans="14:14">
      <c r="N292" s="144"/>
    </row>
    <row r="293" spans="14:14">
      <c r="N293" s="144"/>
    </row>
    <row r="294" spans="14:14">
      <c r="N294" s="144"/>
    </row>
    <row r="295" spans="14:14">
      <c r="N295" s="144"/>
    </row>
    <row r="296" spans="14:14">
      <c r="N296" s="144"/>
    </row>
    <row r="297" spans="14:14">
      <c r="N297" s="144"/>
    </row>
    <row r="298" spans="14:14">
      <c r="N298" s="144"/>
    </row>
    <row r="299" spans="14:14">
      <c r="N299" s="144"/>
    </row>
    <row r="300" spans="14:14">
      <c r="N300" s="144"/>
    </row>
    <row r="301" spans="14:14">
      <c r="N301" s="144"/>
    </row>
    <row r="302" spans="14:14">
      <c r="N302" s="144"/>
    </row>
    <row r="303" spans="14:14">
      <c r="N303" s="144"/>
    </row>
    <row r="304" spans="14:14">
      <c r="N304" s="144"/>
    </row>
    <row r="305" spans="14:14">
      <c r="N305" s="144"/>
    </row>
    <row r="306" spans="14:14">
      <c r="N306" s="144"/>
    </row>
    <row r="307" spans="14:14">
      <c r="N307" s="144"/>
    </row>
    <row r="308" spans="14:14">
      <c r="N308" s="144"/>
    </row>
    <row r="309" spans="14:14">
      <c r="N309" s="144"/>
    </row>
    <row r="310" spans="14:14">
      <c r="N310" s="144"/>
    </row>
    <row r="311" spans="14:14">
      <c r="N311" s="144"/>
    </row>
    <row r="312" spans="14:14">
      <c r="N312" s="144"/>
    </row>
    <row r="313" spans="14:14">
      <c r="N313" s="144"/>
    </row>
    <row r="314" spans="14:14">
      <c r="N314" s="144"/>
    </row>
    <row r="315" spans="14:14">
      <c r="N315" s="144"/>
    </row>
    <row r="316" spans="14:14">
      <c r="N316" s="144"/>
    </row>
    <row r="317" spans="14:14">
      <c r="N317" s="144"/>
    </row>
    <row r="318" spans="14:14">
      <c r="N318" s="144"/>
    </row>
    <row r="319" spans="14:14">
      <c r="N319" s="144"/>
    </row>
    <row r="320" spans="14:14">
      <c r="N320" s="144"/>
    </row>
    <row r="321" spans="14:14">
      <c r="N321" s="144"/>
    </row>
    <row r="322" spans="14:14">
      <c r="N322" s="144"/>
    </row>
    <row r="323" spans="14:14">
      <c r="N323" s="144"/>
    </row>
    <row r="324" spans="14:14">
      <c r="N324" s="144"/>
    </row>
    <row r="325" spans="14:14">
      <c r="N325" s="144"/>
    </row>
    <row r="326" spans="14:14">
      <c r="N326" s="144"/>
    </row>
    <row r="327" spans="14:14">
      <c r="N327" s="144"/>
    </row>
    <row r="328" spans="14:14">
      <c r="N328" s="144"/>
    </row>
    <row r="329" spans="14:14">
      <c r="N329" s="144"/>
    </row>
    <row r="330" spans="14:14">
      <c r="N330" s="144"/>
    </row>
    <row r="331" spans="14:14">
      <c r="N331" s="144"/>
    </row>
    <row r="332" spans="14:14">
      <c r="N332" s="144"/>
    </row>
    <row r="333" spans="14:14">
      <c r="N333" s="144"/>
    </row>
    <row r="334" spans="14:14">
      <c r="N334" s="144"/>
    </row>
    <row r="335" spans="14:14">
      <c r="N335" s="144"/>
    </row>
    <row r="336" spans="14:14">
      <c r="N336" s="144"/>
    </row>
    <row r="337" spans="14:14">
      <c r="N337" s="144"/>
    </row>
    <row r="338" spans="14:14">
      <c r="N338" s="144"/>
    </row>
    <row r="339" spans="14:14">
      <c r="N339" s="144"/>
    </row>
    <row r="340" spans="14:14">
      <c r="N340" s="144"/>
    </row>
    <row r="341" spans="14:14">
      <c r="N341" s="144"/>
    </row>
    <row r="342" spans="14:14">
      <c r="N342" s="144"/>
    </row>
    <row r="343" spans="14:14">
      <c r="N343" s="144"/>
    </row>
    <row r="344" spans="14:14">
      <c r="N344" s="144"/>
    </row>
    <row r="345" spans="14:14">
      <c r="N345" s="144"/>
    </row>
    <row r="346" spans="14:14">
      <c r="N346" s="144"/>
    </row>
    <row r="347" spans="14:14">
      <c r="N347" s="144"/>
    </row>
    <row r="348" spans="14:14">
      <c r="N348" s="144"/>
    </row>
    <row r="349" spans="14:14">
      <c r="N349" s="144"/>
    </row>
    <row r="350" spans="14:14">
      <c r="N350" s="144"/>
    </row>
    <row r="351" spans="14:14">
      <c r="N351" s="144"/>
    </row>
    <row r="352" spans="14:14">
      <c r="N352" s="144"/>
    </row>
    <row r="353" spans="14:14">
      <c r="N353" s="144"/>
    </row>
    <row r="354" spans="14:14">
      <c r="N354" s="144"/>
    </row>
    <row r="355" spans="14:14">
      <c r="N355" s="144"/>
    </row>
    <row r="356" spans="14:14">
      <c r="N356" s="144"/>
    </row>
    <row r="357" spans="14:14">
      <c r="N357" s="144"/>
    </row>
    <row r="358" spans="14:14">
      <c r="N358" s="144"/>
    </row>
    <row r="359" spans="14:14">
      <c r="N359" s="144"/>
    </row>
    <row r="360" spans="14:14">
      <c r="N360" s="144"/>
    </row>
    <row r="361" spans="14:14">
      <c r="N361" s="144"/>
    </row>
    <row r="362" spans="14:14">
      <c r="N362" s="144"/>
    </row>
    <row r="363" spans="14:14">
      <c r="N363" s="144"/>
    </row>
    <row r="364" spans="14:14">
      <c r="N364" s="144"/>
    </row>
    <row r="365" spans="14:14">
      <c r="N365" s="144"/>
    </row>
  </sheetData>
  <sheetProtection selectLockedCells="1"/>
  <mergeCells count="11">
    <mergeCell ref="F15:J15"/>
    <mergeCell ref="F3:H3"/>
    <mergeCell ref="F4:H4"/>
    <mergeCell ref="F6:H6"/>
    <mergeCell ref="F7:H7"/>
    <mergeCell ref="F14:J14"/>
    <mergeCell ref="F16:J16"/>
    <mergeCell ref="F17:J17"/>
    <mergeCell ref="F18:J18"/>
    <mergeCell ref="F19:J19"/>
    <mergeCell ref="F86:J86"/>
  </mergeCells>
  <pageMargins left="1.1811023622047245" right="0.78740157480314965" top="0.78740157480314965" bottom="0.78740157480314965" header="0.51181102362204722" footer="0.51181102362204722"/>
  <pageSetup paperSize="9" scale="62" orientation="portrait" r:id="rId1"/>
  <headerFooter alignWithMargins="0">
    <oddHeader>&amp;L&amp;F&amp;R&amp;A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C1AE2C-BA12-4752-BCC4-302F316473C3}">
  <sheetPr codeName="Sheet4">
    <tabColor theme="0"/>
    <pageSetUpPr fitToPage="1"/>
  </sheetPr>
  <dimension ref="B1:CE49"/>
  <sheetViews>
    <sheetView showRowColHeaders="0" tabSelected="1" topLeftCell="A4" zoomScale="90" zoomScaleNormal="90" workbookViewId="0">
      <selection activeCell="E54" sqref="E54"/>
    </sheetView>
  </sheetViews>
  <sheetFormatPr defaultRowHeight="13.5"/>
  <cols>
    <col min="1" max="1" width="3.58203125" style="180" customWidth="1"/>
    <col min="2" max="2" width="2.08203125" style="180" customWidth="1"/>
    <col min="3" max="3" width="30.58203125" style="180" customWidth="1"/>
    <col min="4" max="4" width="45.58203125" style="180" customWidth="1"/>
    <col min="5" max="5" width="21.5" style="180" customWidth="1"/>
    <col min="6" max="14" width="9" style="180"/>
    <col min="15" max="15" width="9.25" style="180" customWidth="1"/>
    <col min="16" max="256" width="9" style="180"/>
    <col min="257" max="257" width="3.58203125" style="180" customWidth="1"/>
    <col min="258" max="258" width="2.08203125" style="180" customWidth="1"/>
    <col min="259" max="259" width="26.75" style="180" customWidth="1"/>
    <col min="260" max="260" width="45.58203125" style="180" customWidth="1"/>
    <col min="261" max="261" width="21.5" style="180" customWidth="1"/>
    <col min="262" max="270" width="9" style="180"/>
    <col min="271" max="271" width="9.25" style="180" customWidth="1"/>
    <col min="272" max="512" width="9" style="180"/>
    <col min="513" max="513" width="3.58203125" style="180" customWidth="1"/>
    <col min="514" max="514" width="2.08203125" style="180" customWidth="1"/>
    <col min="515" max="515" width="26.75" style="180" customWidth="1"/>
    <col min="516" max="516" width="45.58203125" style="180" customWidth="1"/>
    <col min="517" max="517" width="21.5" style="180" customWidth="1"/>
    <col min="518" max="526" width="9" style="180"/>
    <col min="527" max="527" width="9.25" style="180" customWidth="1"/>
    <col min="528" max="768" width="9" style="180"/>
    <col min="769" max="769" width="3.58203125" style="180" customWidth="1"/>
    <col min="770" max="770" width="2.08203125" style="180" customWidth="1"/>
    <col min="771" max="771" width="26.75" style="180" customWidth="1"/>
    <col min="772" max="772" width="45.58203125" style="180" customWidth="1"/>
    <col min="773" max="773" width="21.5" style="180" customWidth="1"/>
    <col min="774" max="782" width="9" style="180"/>
    <col min="783" max="783" width="9.25" style="180" customWidth="1"/>
    <col min="784" max="1024" width="9" style="180"/>
    <col min="1025" max="1025" width="3.58203125" style="180" customWidth="1"/>
    <col min="1026" max="1026" width="2.08203125" style="180" customWidth="1"/>
    <col min="1027" max="1027" width="26.75" style="180" customWidth="1"/>
    <col min="1028" max="1028" width="45.58203125" style="180" customWidth="1"/>
    <col min="1029" max="1029" width="21.5" style="180" customWidth="1"/>
    <col min="1030" max="1038" width="9" style="180"/>
    <col min="1039" max="1039" width="9.25" style="180" customWidth="1"/>
    <col min="1040" max="1280" width="9" style="180"/>
    <col min="1281" max="1281" width="3.58203125" style="180" customWidth="1"/>
    <col min="1282" max="1282" width="2.08203125" style="180" customWidth="1"/>
    <col min="1283" max="1283" width="26.75" style="180" customWidth="1"/>
    <col min="1284" max="1284" width="45.58203125" style="180" customWidth="1"/>
    <col min="1285" max="1285" width="21.5" style="180" customWidth="1"/>
    <col min="1286" max="1294" width="9" style="180"/>
    <col min="1295" max="1295" width="9.25" style="180" customWidth="1"/>
    <col min="1296" max="1536" width="9" style="180"/>
    <col min="1537" max="1537" width="3.58203125" style="180" customWidth="1"/>
    <col min="1538" max="1538" width="2.08203125" style="180" customWidth="1"/>
    <col min="1539" max="1539" width="26.75" style="180" customWidth="1"/>
    <col min="1540" max="1540" width="45.58203125" style="180" customWidth="1"/>
    <col min="1541" max="1541" width="21.5" style="180" customWidth="1"/>
    <col min="1542" max="1550" width="9" style="180"/>
    <col min="1551" max="1551" width="9.25" style="180" customWidth="1"/>
    <col min="1552" max="1792" width="9" style="180"/>
    <col min="1793" max="1793" width="3.58203125" style="180" customWidth="1"/>
    <col min="1794" max="1794" width="2.08203125" style="180" customWidth="1"/>
    <col min="1795" max="1795" width="26.75" style="180" customWidth="1"/>
    <col min="1796" max="1796" width="45.58203125" style="180" customWidth="1"/>
    <col min="1797" max="1797" width="21.5" style="180" customWidth="1"/>
    <col min="1798" max="1806" width="9" style="180"/>
    <col min="1807" max="1807" width="9.25" style="180" customWidth="1"/>
    <col min="1808" max="2048" width="9" style="180"/>
    <col min="2049" max="2049" width="3.58203125" style="180" customWidth="1"/>
    <col min="2050" max="2050" width="2.08203125" style="180" customWidth="1"/>
    <col min="2051" max="2051" width="26.75" style="180" customWidth="1"/>
    <col min="2052" max="2052" width="45.58203125" style="180" customWidth="1"/>
    <col min="2053" max="2053" width="21.5" style="180" customWidth="1"/>
    <col min="2054" max="2062" width="9" style="180"/>
    <col min="2063" max="2063" width="9.25" style="180" customWidth="1"/>
    <col min="2064" max="2304" width="9" style="180"/>
    <col min="2305" max="2305" width="3.58203125" style="180" customWidth="1"/>
    <col min="2306" max="2306" width="2.08203125" style="180" customWidth="1"/>
    <col min="2307" max="2307" width="26.75" style="180" customWidth="1"/>
    <col min="2308" max="2308" width="45.58203125" style="180" customWidth="1"/>
    <col min="2309" max="2309" width="21.5" style="180" customWidth="1"/>
    <col min="2310" max="2318" width="9" style="180"/>
    <col min="2319" max="2319" width="9.25" style="180" customWidth="1"/>
    <col min="2320" max="2560" width="9" style="180"/>
    <col min="2561" max="2561" width="3.58203125" style="180" customWidth="1"/>
    <col min="2562" max="2562" width="2.08203125" style="180" customWidth="1"/>
    <col min="2563" max="2563" width="26.75" style="180" customWidth="1"/>
    <col min="2564" max="2564" width="45.58203125" style="180" customWidth="1"/>
    <col min="2565" max="2565" width="21.5" style="180" customWidth="1"/>
    <col min="2566" max="2574" width="9" style="180"/>
    <col min="2575" max="2575" width="9.25" style="180" customWidth="1"/>
    <col min="2576" max="2816" width="9" style="180"/>
    <col min="2817" max="2817" width="3.58203125" style="180" customWidth="1"/>
    <col min="2818" max="2818" width="2.08203125" style="180" customWidth="1"/>
    <col min="2819" max="2819" width="26.75" style="180" customWidth="1"/>
    <col min="2820" max="2820" width="45.58203125" style="180" customWidth="1"/>
    <col min="2821" max="2821" width="21.5" style="180" customWidth="1"/>
    <col min="2822" max="2830" width="9" style="180"/>
    <col min="2831" max="2831" width="9.25" style="180" customWidth="1"/>
    <col min="2832" max="3072" width="9" style="180"/>
    <col min="3073" max="3073" width="3.58203125" style="180" customWidth="1"/>
    <col min="3074" max="3074" width="2.08203125" style="180" customWidth="1"/>
    <col min="3075" max="3075" width="26.75" style="180" customWidth="1"/>
    <col min="3076" max="3076" width="45.58203125" style="180" customWidth="1"/>
    <col min="3077" max="3077" width="21.5" style="180" customWidth="1"/>
    <col min="3078" max="3086" width="9" style="180"/>
    <col min="3087" max="3087" width="9.25" style="180" customWidth="1"/>
    <col min="3088" max="3328" width="9" style="180"/>
    <col min="3329" max="3329" width="3.58203125" style="180" customWidth="1"/>
    <col min="3330" max="3330" width="2.08203125" style="180" customWidth="1"/>
    <col min="3331" max="3331" width="26.75" style="180" customWidth="1"/>
    <col min="3332" max="3332" width="45.58203125" style="180" customWidth="1"/>
    <col min="3333" max="3333" width="21.5" style="180" customWidth="1"/>
    <col min="3334" max="3342" width="9" style="180"/>
    <col min="3343" max="3343" width="9.25" style="180" customWidth="1"/>
    <col min="3344" max="3584" width="9" style="180"/>
    <col min="3585" max="3585" width="3.58203125" style="180" customWidth="1"/>
    <col min="3586" max="3586" width="2.08203125" style="180" customWidth="1"/>
    <col min="3587" max="3587" width="26.75" style="180" customWidth="1"/>
    <col min="3588" max="3588" width="45.58203125" style="180" customWidth="1"/>
    <col min="3589" max="3589" width="21.5" style="180" customWidth="1"/>
    <col min="3590" max="3598" width="9" style="180"/>
    <col min="3599" max="3599" width="9.25" style="180" customWidth="1"/>
    <col min="3600" max="3840" width="9" style="180"/>
    <col min="3841" max="3841" width="3.58203125" style="180" customWidth="1"/>
    <col min="3842" max="3842" width="2.08203125" style="180" customWidth="1"/>
    <col min="3843" max="3843" width="26.75" style="180" customWidth="1"/>
    <col min="3844" max="3844" width="45.58203125" style="180" customWidth="1"/>
    <col min="3845" max="3845" width="21.5" style="180" customWidth="1"/>
    <col min="3846" max="3854" width="9" style="180"/>
    <col min="3855" max="3855" width="9.25" style="180" customWidth="1"/>
    <col min="3856" max="4096" width="9" style="180"/>
    <col min="4097" max="4097" width="3.58203125" style="180" customWidth="1"/>
    <col min="4098" max="4098" width="2.08203125" style="180" customWidth="1"/>
    <col min="4099" max="4099" width="26.75" style="180" customWidth="1"/>
    <col min="4100" max="4100" width="45.58203125" style="180" customWidth="1"/>
    <col min="4101" max="4101" width="21.5" style="180" customWidth="1"/>
    <col min="4102" max="4110" width="9" style="180"/>
    <col min="4111" max="4111" width="9.25" style="180" customWidth="1"/>
    <col min="4112" max="4352" width="9" style="180"/>
    <col min="4353" max="4353" width="3.58203125" style="180" customWidth="1"/>
    <col min="4354" max="4354" width="2.08203125" style="180" customWidth="1"/>
    <col min="4355" max="4355" width="26.75" style="180" customWidth="1"/>
    <col min="4356" max="4356" width="45.58203125" style="180" customWidth="1"/>
    <col min="4357" max="4357" width="21.5" style="180" customWidth="1"/>
    <col min="4358" max="4366" width="9" style="180"/>
    <col min="4367" max="4367" width="9.25" style="180" customWidth="1"/>
    <col min="4368" max="4608" width="9" style="180"/>
    <col min="4609" max="4609" width="3.58203125" style="180" customWidth="1"/>
    <col min="4610" max="4610" width="2.08203125" style="180" customWidth="1"/>
    <col min="4611" max="4611" width="26.75" style="180" customWidth="1"/>
    <col min="4612" max="4612" width="45.58203125" style="180" customWidth="1"/>
    <col min="4613" max="4613" width="21.5" style="180" customWidth="1"/>
    <col min="4614" max="4622" width="9" style="180"/>
    <col min="4623" max="4623" width="9.25" style="180" customWidth="1"/>
    <col min="4624" max="4864" width="9" style="180"/>
    <col min="4865" max="4865" width="3.58203125" style="180" customWidth="1"/>
    <col min="4866" max="4866" width="2.08203125" style="180" customWidth="1"/>
    <col min="4867" max="4867" width="26.75" style="180" customWidth="1"/>
    <col min="4868" max="4868" width="45.58203125" style="180" customWidth="1"/>
    <col min="4869" max="4869" width="21.5" style="180" customWidth="1"/>
    <col min="4870" max="4878" width="9" style="180"/>
    <col min="4879" max="4879" width="9.25" style="180" customWidth="1"/>
    <col min="4880" max="5120" width="9" style="180"/>
    <col min="5121" max="5121" width="3.58203125" style="180" customWidth="1"/>
    <col min="5122" max="5122" width="2.08203125" style="180" customWidth="1"/>
    <col min="5123" max="5123" width="26.75" style="180" customWidth="1"/>
    <col min="5124" max="5124" width="45.58203125" style="180" customWidth="1"/>
    <col min="5125" max="5125" width="21.5" style="180" customWidth="1"/>
    <col min="5126" max="5134" width="9" style="180"/>
    <col min="5135" max="5135" width="9.25" style="180" customWidth="1"/>
    <col min="5136" max="5376" width="9" style="180"/>
    <col min="5377" max="5377" width="3.58203125" style="180" customWidth="1"/>
    <col min="5378" max="5378" width="2.08203125" style="180" customWidth="1"/>
    <col min="5379" max="5379" width="26.75" style="180" customWidth="1"/>
    <col min="5380" max="5380" width="45.58203125" style="180" customWidth="1"/>
    <col min="5381" max="5381" width="21.5" style="180" customWidth="1"/>
    <col min="5382" max="5390" width="9" style="180"/>
    <col min="5391" max="5391" width="9.25" style="180" customWidth="1"/>
    <col min="5392" max="5632" width="9" style="180"/>
    <col min="5633" max="5633" width="3.58203125" style="180" customWidth="1"/>
    <col min="5634" max="5634" width="2.08203125" style="180" customWidth="1"/>
    <col min="5635" max="5635" width="26.75" style="180" customWidth="1"/>
    <col min="5636" max="5636" width="45.58203125" style="180" customWidth="1"/>
    <col min="5637" max="5637" width="21.5" style="180" customWidth="1"/>
    <col min="5638" max="5646" width="9" style="180"/>
    <col min="5647" max="5647" width="9.25" style="180" customWidth="1"/>
    <col min="5648" max="5888" width="9" style="180"/>
    <col min="5889" max="5889" width="3.58203125" style="180" customWidth="1"/>
    <col min="5890" max="5890" width="2.08203125" style="180" customWidth="1"/>
    <col min="5891" max="5891" width="26.75" style="180" customWidth="1"/>
    <col min="5892" max="5892" width="45.58203125" style="180" customWidth="1"/>
    <col min="5893" max="5893" width="21.5" style="180" customWidth="1"/>
    <col min="5894" max="5902" width="9" style="180"/>
    <col min="5903" max="5903" width="9.25" style="180" customWidth="1"/>
    <col min="5904" max="6144" width="9" style="180"/>
    <col min="6145" max="6145" width="3.58203125" style="180" customWidth="1"/>
    <col min="6146" max="6146" width="2.08203125" style="180" customWidth="1"/>
    <col min="6147" max="6147" width="26.75" style="180" customWidth="1"/>
    <col min="6148" max="6148" width="45.58203125" style="180" customWidth="1"/>
    <col min="6149" max="6149" width="21.5" style="180" customWidth="1"/>
    <col min="6150" max="6158" width="9" style="180"/>
    <col min="6159" max="6159" width="9.25" style="180" customWidth="1"/>
    <col min="6160" max="6400" width="9" style="180"/>
    <col min="6401" max="6401" width="3.58203125" style="180" customWidth="1"/>
    <col min="6402" max="6402" width="2.08203125" style="180" customWidth="1"/>
    <col min="6403" max="6403" width="26.75" style="180" customWidth="1"/>
    <col min="6404" max="6404" width="45.58203125" style="180" customWidth="1"/>
    <col min="6405" max="6405" width="21.5" style="180" customWidth="1"/>
    <col min="6406" max="6414" width="9" style="180"/>
    <col min="6415" max="6415" width="9.25" style="180" customWidth="1"/>
    <col min="6416" max="6656" width="9" style="180"/>
    <col min="6657" max="6657" width="3.58203125" style="180" customWidth="1"/>
    <col min="6658" max="6658" width="2.08203125" style="180" customWidth="1"/>
    <col min="6659" max="6659" width="26.75" style="180" customWidth="1"/>
    <col min="6660" max="6660" width="45.58203125" style="180" customWidth="1"/>
    <col min="6661" max="6661" width="21.5" style="180" customWidth="1"/>
    <col min="6662" max="6670" width="9" style="180"/>
    <col min="6671" max="6671" width="9.25" style="180" customWidth="1"/>
    <col min="6672" max="6912" width="9" style="180"/>
    <col min="6913" max="6913" width="3.58203125" style="180" customWidth="1"/>
    <col min="6914" max="6914" width="2.08203125" style="180" customWidth="1"/>
    <col min="6915" max="6915" width="26.75" style="180" customWidth="1"/>
    <col min="6916" max="6916" width="45.58203125" style="180" customWidth="1"/>
    <col min="6917" max="6917" width="21.5" style="180" customWidth="1"/>
    <col min="6918" max="6926" width="9" style="180"/>
    <col min="6927" max="6927" width="9.25" style="180" customWidth="1"/>
    <col min="6928" max="7168" width="9" style="180"/>
    <col min="7169" max="7169" width="3.58203125" style="180" customWidth="1"/>
    <col min="7170" max="7170" width="2.08203125" style="180" customWidth="1"/>
    <col min="7171" max="7171" width="26.75" style="180" customWidth="1"/>
    <col min="7172" max="7172" width="45.58203125" style="180" customWidth="1"/>
    <col min="7173" max="7173" width="21.5" style="180" customWidth="1"/>
    <col min="7174" max="7182" width="9" style="180"/>
    <col min="7183" max="7183" width="9.25" style="180" customWidth="1"/>
    <col min="7184" max="7424" width="9" style="180"/>
    <col min="7425" max="7425" width="3.58203125" style="180" customWidth="1"/>
    <col min="7426" max="7426" width="2.08203125" style="180" customWidth="1"/>
    <col min="7427" max="7427" width="26.75" style="180" customWidth="1"/>
    <col min="7428" max="7428" width="45.58203125" style="180" customWidth="1"/>
    <col min="7429" max="7429" width="21.5" style="180" customWidth="1"/>
    <col min="7430" max="7438" width="9" style="180"/>
    <col min="7439" max="7439" width="9.25" style="180" customWidth="1"/>
    <col min="7440" max="7680" width="9" style="180"/>
    <col min="7681" max="7681" width="3.58203125" style="180" customWidth="1"/>
    <col min="7682" max="7682" width="2.08203125" style="180" customWidth="1"/>
    <col min="7683" max="7683" width="26.75" style="180" customWidth="1"/>
    <col min="7684" max="7684" width="45.58203125" style="180" customWidth="1"/>
    <col min="7685" max="7685" width="21.5" style="180" customWidth="1"/>
    <col min="7686" max="7694" width="9" style="180"/>
    <col min="7695" max="7695" width="9.25" style="180" customWidth="1"/>
    <col min="7696" max="7936" width="9" style="180"/>
    <col min="7937" max="7937" width="3.58203125" style="180" customWidth="1"/>
    <col min="7938" max="7938" width="2.08203125" style="180" customWidth="1"/>
    <col min="7939" max="7939" width="26.75" style="180" customWidth="1"/>
    <col min="7940" max="7940" width="45.58203125" style="180" customWidth="1"/>
    <col min="7941" max="7941" width="21.5" style="180" customWidth="1"/>
    <col min="7942" max="7950" width="9" style="180"/>
    <col min="7951" max="7951" width="9.25" style="180" customWidth="1"/>
    <col min="7952" max="8192" width="9" style="180"/>
    <col min="8193" max="8193" width="3.58203125" style="180" customWidth="1"/>
    <col min="8194" max="8194" width="2.08203125" style="180" customWidth="1"/>
    <col min="8195" max="8195" width="26.75" style="180" customWidth="1"/>
    <col min="8196" max="8196" width="45.58203125" style="180" customWidth="1"/>
    <col min="8197" max="8197" width="21.5" style="180" customWidth="1"/>
    <col min="8198" max="8206" width="9" style="180"/>
    <col min="8207" max="8207" width="9.25" style="180" customWidth="1"/>
    <col min="8208" max="8448" width="9" style="180"/>
    <col min="8449" max="8449" width="3.58203125" style="180" customWidth="1"/>
    <col min="8450" max="8450" width="2.08203125" style="180" customWidth="1"/>
    <col min="8451" max="8451" width="26.75" style="180" customWidth="1"/>
    <col min="8452" max="8452" width="45.58203125" style="180" customWidth="1"/>
    <col min="8453" max="8453" width="21.5" style="180" customWidth="1"/>
    <col min="8454" max="8462" width="9" style="180"/>
    <col min="8463" max="8463" width="9.25" style="180" customWidth="1"/>
    <col min="8464" max="8704" width="9" style="180"/>
    <col min="8705" max="8705" width="3.58203125" style="180" customWidth="1"/>
    <col min="8706" max="8706" width="2.08203125" style="180" customWidth="1"/>
    <col min="8707" max="8707" width="26.75" style="180" customWidth="1"/>
    <col min="8708" max="8708" width="45.58203125" style="180" customWidth="1"/>
    <col min="8709" max="8709" width="21.5" style="180" customWidth="1"/>
    <col min="8710" max="8718" width="9" style="180"/>
    <col min="8719" max="8719" width="9.25" style="180" customWidth="1"/>
    <col min="8720" max="8960" width="9" style="180"/>
    <col min="8961" max="8961" width="3.58203125" style="180" customWidth="1"/>
    <col min="8962" max="8962" width="2.08203125" style="180" customWidth="1"/>
    <col min="8963" max="8963" width="26.75" style="180" customWidth="1"/>
    <col min="8964" max="8964" width="45.58203125" style="180" customWidth="1"/>
    <col min="8965" max="8965" width="21.5" style="180" customWidth="1"/>
    <col min="8966" max="8974" width="9" style="180"/>
    <col min="8975" max="8975" width="9.25" style="180" customWidth="1"/>
    <col min="8976" max="9216" width="9" style="180"/>
    <col min="9217" max="9217" width="3.58203125" style="180" customWidth="1"/>
    <col min="9218" max="9218" width="2.08203125" style="180" customWidth="1"/>
    <col min="9219" max="9219" width="26.75" style="180" customWidth="1"/>
    <col min="9220" max="9220" width="45.58203125" style="180" customWidth="1"/>
    <col min="9221" max="9221" width="21.5" style="180" customWidth="1"/>
    <col min="9222" max="9230" width="9" style="180"/>
    <col min="9231" max="9231" width="9.25" style="180" customWidth="1"/>
    <col min="9232" max="9472" width="9" style="180"/>
    <col min="9473" max="9473" width="3.58203125" style="180" customWidth="1"/>
    <col min="9474" max="9474" width="2.08203125" style="180" customWidth="1"/>
    <col min="9475" max="9475" width="26.75" style="180" customWidth="1"/>
    <col min="9476" max="9476" width="45.58203125" style="180" customWidth="1"/>
    <col min="9477" max="9477" width="21.5" style="180" customWidth="1"/>
    <col min="9478" max="9486" width="9" style="180"/>
    <col min="9487" max="9487" width="9.25" style="180" customWidth="1"/>
    <col min="9488" max="9728" width="9" style="180"/>
    <col min="9729" max="9729" width="3.58203125" style="180" customWidth="1"/>
    <col min="9730" max="9730" width="2.08203125" style="180" customWidth="1"/>
    <col min="9731" max="9731" width="26.75" style="180" customWidth="1"/>
    <col min="9732" max="9732" width="45.58203125" style="180" customWidth="1"/>
    <col min="9733" max="9733" width="21.5" style="180" customWidth="1"/>
    <col min="9734" max="9742" width="9" style="180"/>
    <col min="9743" max="9743" width="9.25" style="180" customWidth="1"/>
    <col min="9744" max="9984" width="9" style="180"/>
    <col min="9985" max="9985" width="3.58203125" style="180" customWidth="1"/>
    <col min="9986" max="9986" width="2.08203125" style="180" customWidth="1"/>
    <col min="9987" max="9987" width="26.75" style="180" customWidth="1"/>
    <col min="9988" max="9988" width="45.58203125" style="180" customWidth="1"/>
    <col min="9989" max="9989" width="21.5" style="180" customWidth="1"/>
    <col min="9990" max="9998" width="9" style="180"/>
    <col min="9999" max="9999" width="9.25" style="180" customWidth="1"/>
    <col min="10000" max="10240" width="9" style="180"/>
    <col min="10241" max="10241" width="3.58203125" style="180" customWidth="1"/>
    <col min="10242" max="10242" width="2.08203125" style="180" customWidth="1"/>
    <col min="10243" max="10243" width="26.75" style="180" customWidth="1"/>
    <col min="10244" max="10244" width="45.58203125" style="180" customWidth="1"/>
    <col min="10245" max="10245" width="21.5" style="180" customWidth="1"/>
    <col min="10246" max="10254" width="9" style="180"/>
    <col min="10255" max="10255" width="9.25" style="180" customWidth="1"/>
    <col min="10256" max="10496" width="9" style="180"/>
    <col min="10497" max="10497" width="3.58203125" style="180" customWidth="1"/>
    <col min="10498" max="10498" width="2.08203125" style="180" customWidth="1"/>
    <col min="10499" max="10499" width="26.75" style="180" customWidth="1"/>
    <col min="10500" max="10500" width="45.58203125" style="180" customWidth="1"/>
    <col min="10501" max="10501" width="21.5" style="180" customWidth="1"/>
    <col min="10502" max="10510" width="9" style="180"/>
    <col min="10511" max="10511" width="9.25" style="180" customWidth="1"/>
    <col min="10512" max="10752" width="9" style="180"/>
    <col min="10753" max="10753" width="3.58203125" style="180" customWidth="1"/>
    <col min="10754" max="10754" width="2.08203125" style="180" customWidth="1"/>
    <col min="10755" max="10755" width="26.75" style="180" customWidth="1"/>
    <col min="10756" max="10756" width="45.58203125" style="180" customWidth="1"/>
    <col min="10757" max="10757" width="21.5" style="180" customWidth="1"/>
    <col min="10758" max="10766" width="9" style="180"/>
    <col min="10767" max="10767" width="9.25" style="180" customWidth="1"/>
    <col min="10768" max="11008" width="9" style="180"/>
    <col min="11009" max="11009" width="3.58203125" style="180" customWidth="1"/>
    <col min="11010" max="11010" width="2.08203125" style="180" customWidth="1"/>
    <col min="11011" max="11011" width="26.75" style="180" customWidth="1"/>
    <col min="11012" max="11012" width="45.58203125" style="180" customWidth="1"/>
    <col min="11013" max="11013" width="21.5" style="180" customWidth="1"/>
    <col min="11014" max="11022" width="9" style="180"/>
    <col min="11023" max="11023" width="9.25" style="180" customWidth="1"/>
    <col min="11024" max="11264" width="9" style="180"/>
    <col min="11265" max="11265" width="3.58203125" style="180" customWidth="1"/>
    <col min="11266" max="11266" width="2.08203125" style="180" customWidth="1"/>
    <col min="11267" max="11267" width="26.75" style="180" customWidth="1"/>
    <col min="11268" max="11268" width="45.58203125" style="180" customWidth="1"/>
    <col min="11269" max="11269" width="21.5" style="180" customWidth="1"/>
    <col min="11270" max="11278" width="9" style="180"/>
    <col min="11279" max="11279" width="9.25" style="180" customWidth="1"/>
    <col min="11280" max="11520" width="9" style="180"/>
    <col min="11521" max="11521" width="3.58203125" style="180" customWidth="1"/>
    <col min="11522" max="11522" width="2.08203125" style="180" customWidth="1"/>
    <col min="11523" max="11523" width="26.75" style="180" customWidth="1"/>
    <col min="11524" max="11524" width="45.58203125" style="180" customWidth="1"/>
    <col min="11525" max="11525" width="21.5" style="180" customWidth="1"/>
    <col min="11526" max="11534" width="9" style="180"/>
    <col min="11535" max="11535" width="9.25" style="180" customWidth="1"/>
    <col min="11536" max="11776" width="9" style="180"/>
    <col min="11777" max="11777" width="3.58203125" style="180" customWidth="1"/>
    <col min="11778" max="11778" width="2.08203125" style="180" customWidth="1"/>
    <col min="11779" max="11779" width="26.75" style="180" customWidth="1"/>
    <col min="11780" max="11780" width="45.58203125" style="180" customWidth="1"/>
    <col min="11781" max="11781" width="21.5" style="180" customWidth="1"/>
    <col min="11782" max="11790" width="9" style="180"/>
    <col min="11791" max="11791" width="9.25" style="180" customWidth="1"/>
    <col min="11792" max="12032" width="9" style="180"/>
    <col min="12033" max="12033" width="3.58203125" style="180" customWidth="1"/>
    <col min="12034" max="12034" width="2.08203125" style="180" customWidth="1"/>
    <col min="12035" max="12035" width="26.75" style="180" customWidth="1"/>
    <col min="12036" max="12036" width="45.58203125" style="180" customWidth="1"/>
    <col min="12037" max="12037" width="21.5" style="180" customWidth="1"/>
    <col min="12038" max="12046" width="9" style="180"/>
    <col min="12047" max="12047" width="9.25" style="180" customWidth="1"/>
    <col min="12048" max="12288" width="9" style="180"/>
    <col min="12289" max="12289" width="3.58203125" style="180" customWidth="1"/>
    <col min="12290" max="12290" width="2.08203125" style="180" customWidth="1"/>
    <col min="12291" max="12291" width="26.75" style="180" customWidth="1"/>
    <col min="12292" max="12292" width="45.58203125" style="180" customWidth="1"/>
    <col min="12293" max="12293" width="21.5" style="180" customWidth="1"/>
    <col min="12294" max="12302" width="9" style="180"/>
    <col min="12303" max="12303" width="9.25" style="180" customWidth="1"/>
    <col min="12304" max="12544" width="9" style="180"/>
    <col min="12545" max="12545" width="3.58203125" style="180" customWidth="1"/>
    <col min="12546" max="12546" width="2.08203125" style="180" customWidth="1"/>
    <col min="12547" max="12547" width="26.75" style="180" customWidth="1"/>
    <col min="12548" max="12548" width="45.58203125" style="180" customWidth="1"/>
    <col min="12549" max="12549" width="21.5" style="180" customWidth="1"/>
    <col min="12550" max="12558" width="9" style="180"/>
    <col min="12559" max="12559" width="9.25" style="180" customWidth="1"/>
    <col min="12560" max="12800" width="9" style="180"/>
    <col min="12801" max="12801" width="3.58203125" style="180" customWidth="1"/>
    <col min="12802" max="12802" width="2.08203125" style="180" customWidth="1"/>
    <col min="12803" max="12803" width="26.75" style="180" customWidth="1"/>
    <col min="12804" max="12804" width="45.58203125" style="180" customWidth="1"/>
    <col min="12805" max="12805" width="21.5" style="180" customWidth="1"/>
    <col min="12806" max="12814" width="9" style="180"/>
    <col min="12815" max="12815" width="9.25" style="180" customWidth="1"/>
    <col min="12816" max="13056" width="9" style="180"/>
    <col min="13057" max="13057" width="3.58203125" style="180" customWidth="1"/>
    <col min="13058" max="13058" width="2.08203125" style="180" customWidth="1"/>
    <col min="13059" max="13059" width="26.75" style="180" customWidth="1"/>
    <col min="13060" max="13060" width="45.58203125" style="180" customWidth="1"/>
    <col min="13061" max="13061" width="21.5" style="180" customWidth="1"/>
    <col min="13062" max="13070" width="9" style="180"/>
    <col min="13071" max="13071" width="9.25" style="180" customWidth="1"/>
    <col min="13072" max="13312" width="9" style="180"/>
    <col min="13313" max="13313" width="3.58203125" style="180" customWidth="1"/>
    <col min="13314" max="13314" width="2.08203125" style="180" customWidth="1"/>
    <col min="13315" max="13315" width="26.75" style="180" customWidth="1"/>
    <col min="13316" max="13316" width="45.58203125" style="180" customWidth="1"/>
    <col min="13317" max="13317" width="21.5" style="180" customWidth="1"/>
    <col min="13318" max="13326" width="9" style="180"/>
    <col min="13327" max="13327" width="9.25" style="180" customWidth="1"/>
    <col min="13328" max="13568" width="9" style="180"/>
    <col min="13569" max="13569" width="3.58203125" style="180" customWidth="1"/>
    <col min="13570" max="13570" width="2.08203125" style="180" customWidth="1"/>
    <col min="13571" max="13571" width="26.75" style="180" customWidth="1"/>
    <col min="13572" max="13572" width="45.58203125" style="180" customWidth="1"/>
    <col min="13573" max="13573" width="21.5" style="180" customWidth="1"/>
    <col min="13574" max="13582" width="9" style="180"/>
    <col min="13583" max="13583" width="9.25" style="180" customWidth="1"/>
    <col min="13584" max="13824" width="9" style="180"/>
    <col min="13825" max="13825" width="3.58203125" style="180" customWidth="1"/>
    <col min="13826" max="13826" width="2.08203125" style="180" customWidth="1"/>
    <col min="13827" max="13827" width="26.75" style="180" customWidth="1"/>
    <col min="13828" max="13828" width="45.58203125" style="180" customWidth="1"/>
    <col min="13829" max="13829" width="21.5" style="180" customWidth="1"/>
    <col min="13830" max="13838" width="9" style="180"/>
    <col min="13839" max="13839" width="9.25" style="180" customWidth="1"/>
    <col min="13840" max="14080" width="9" style="180"/>
    <col min="14081" max="14081" width="3.58203125" style="180" customWidth="1"/>
    <col min="14082" max="14082" width="2.08203125" style="180" customWidth="1"/>
    <col min="14083" max="14083" width="26.75" style="180" customWidth="1"/>
    <col min="14084" max="14084" width="45.58203125" style="180" customWidth="1"/>
    <col min="14085" max="14085" width="21.5" style="180" customWidth="1"/>
    <col min="14086" max="14094" width="9" style="180"/>
    <col min="14095" max="14095" width="9.25" style="180" customWidth="1"/>
    <col min="14096" max="14336" width="9" style="180"/>
    <col min="14337" max="14337" width="3.58203125" style="180" customWidth="1"/>
    <col min="14338" max="14338" width="2.08203125" style="180" customWidth="1"/>
    <col min="14339" max="14339" width="26.75" style="180" customWidth="1"/>
    <col min="14340" max="14340" width="45.58203125" style="180" customWidth="1"/>
    <col min="14341" max="14341" width="21.5" style="180" customWidth="1"/>
    <col min="14342" max="14350" width="9" style="180"/>
    <col min="14351" max="14351" width="9.25" style="180" customWidth="1"/>
    <col min="14352" max="14592" width="9" style="180"/>
    <col min="14593" max="14593" width="3.58203125" style="180" customWidth="1"/>
    <col min="14594" max="14594" width="2.08203125" style="180" customWidth="1"/>
    <col min="14595" max="14595" width="26.75" style="180" customWidth="1"/>
    <col min="14596" max="14596" width="45.58203125" style="180" customWidth="1"/>
    <col min="14597" max="14597" width="21.5" style="180" customWidth="1"/>
    <col min="14598" max="14606" width="9" style="180"/>
    <col min="14607" max="14607" width="9.25" style="180" customWidth="1"/>
    <col min="14608" max="14848" width="9" style="180"/>
    <col min="14849" max="14849" width="3.58203125" style="180" customWidth="1"/>
    <col min="14850" max="14850" width="2.08203125" style="180" customWidth="1"/>
    <col min="14851" max="14851" width="26.75" style="180" customWidth="1"/>
    <col min="14852" max="14852" width="45.58203125" style="180" customWidth="1"/>
    <col min="14853" max="14853" width="21.5" style="180" customWidth="1"/>
    <col min="14854" max="14862" width="9" style="180"/>
    <col min="14863" max="14863" width="9.25" style="180" customWidth="1"/>
    <col min="14864" max="15104" width="9" style="180"/>
    <col min="15105" max="15105" width="3.58203125" style="180" customWidth="1"/>
    <col min="15106" max="15106" width="2.08203125" style="180" customWidth="1"/>
    <col min="15107" max="15107" width="26.75" style="180" customWidth="1"/>
    <col min="15108" max="15108" width="45.58203125" style="180" customWidth="1"/>
    <col min="15109" max="15109" width="21.5" style="180" customWidth="1"/>
    <col min="15110" max="15118" width="9" style="180"/>
    <col min="15119" max="15119" width="9.25" style="180" customWidth="1"/>
    <col min="15120" max="15360" width="9" style="180"/>
    <col min="15361" max="15361" width="3.58203125" style="180" customWidth="1"/>
    <col min="15362" max="15362" width="2.08203125" style="180" customWidth="1"/>
    <col min="15363" max="15363" width="26.75" style="180" customWidth="1"/>
    <col min="15364" max="15364" width="45.58203125" style="180" customWidth="1"/>
    <col min="15365" max="15365" width="21.5" style="180" customWidth="1"/>
    <col min="15366" max="15374" width="9" style="180"/>
    <col min="15375" max="15375" width="9.25" style="180" customWidth="1"/>
    <col min="15376" max="15616" width="9" style="180"/>
    <col min="15617" max="15617" width="3.58203125" style="180" customWidth="1"/>
    <col min="15618" max="15618" width="2.08203125" style="180" customWidth="1"/>
    <col min="15619" max="15619" width="26.75" style="180" customWidth="1"/>
    <col min="15620" max="15620" width="45.58203125" style="180" customWidth="1"/>
    <col min="15621" max="15621" width="21.5" style="180" customWidth="1"/>
    <col min="15622" max="15630" width="9" style="180"/>
    <col min="15631" max="15631" width="9.25" style="180" customWidth="1"/>
    <col min="15632" max="15872" width="9" style="180"/>
    <col min="15873" max="15873" width="3.58203125" style="180" customWidth="1"/>
    <col min="15874" max="15874" width="2.08203125" style="180" customWidth="1"/>
    <col min="15875" max="15875" width="26.75" style="180" customWidth="1"/>
    <col min="15876" max="15876" width="45.58203125" style="180" customWidth="1"/>
    <col min="15877" max="15877" width="21.5" style="180" customWidth="1"/>
    <col min="15878" max="15886" width="9" style="180"/>
    <col min="15887" max="15887" width="9.25" style="180" customWidth="1"/>
    <col min="15888" max="16128" width="9" style="180"/>
    <col min="16129" max="16129" width="3.58203125" style="180" customWidth="1"/>
    <col min="16130" max="16130" width="2.08203125" style="180" customWidth="1"/>
    <col min="16131" max="16131" width="26.75" style="180" customWidth="1"/>
    <col min="16132" max="16132" width="45.58203125" style="180" customWidth="1"/>
    <col min="16133" max="16133" width="21.5" style="180" customWidth="1"/>
    <col min="16134" max="16142" width="9" style="180"/>
    <col min="16143" max="16143" width="9.25" style="180" customWidth="1"/>
    <col min="16144" max="16384" width="9" style="180"/>
  </cols>
  <sheetData>
    <row r="1" spans="2:83" ht="20.149999999999999" customHeight="1" thickBot="1"/>
    <row r="2" spans="2:83" ht="20.149999999999999" customHeight="1" thickBot="1">
      <c r="B2" s="181"/>
      <c r="C2" s="182" t="s">
        <v>767</v>
      </c>
      <c r="D2" s="183"/>
      <c r="E2" s="183"/>
      <c r="F2" s="183"/>
      <c r="G2" s="184" t="s">
        <v>904</v>
      </c>
      <c r="H2" s="183"/>
      <c r="I2" s="183"/>
      <c r="J2" s="183"/>
      <c r="K2" s="183"/>
      <c r="L2" s="183"/>
      <c r="M2" s="183"/>
      <c r="N2" s="183"/>
      <c r="O2" s="183"/>
      <c r="P2" s="183"/>
      <c r="Q2" s="183"/>
      <c r="R2" s="183"/>
      <c r="S2" s="185"/>
    </row>
    <row r="3" spans="2:83" ht="10" customHeight="1"/>
    <row r="4" spans="2:83" ht="20.149999999999999" customHeight="1">
      <c r="C4" s="186" t="s">
        <v>338</v>
      </c>
      <c r="D4" s="187"/>
      <c r="E4" s="187"/>
      <c r="F4" s="187"/>
      <c r="G4" s="187"/>
      <c r="H4" s="187"/>
      <c r="I4" s="187"/>
      <c r="J4" s="187"/>
      <c r="K4" s="187"/>
      <c r="L4" s="187"/>
      <c r="M4" s="187"/>
      <c r="N4" s="187"/>
      <c r="O4" s="187"/>
      <c r="P4" s="187"/>
      <c r="Q4" s="187"/>
      <c r="R4" s="187"/>
      <c r="S4" s="187"/>
    </row>
    <row r="5" spans="2:83" ht="20.149999999999999" customHeight="1">
      <c r="C5" s="188" t="s">
        <v>339</v>
      </c>
      <c r="D5" s="189"/>
      <c r="E5" s="190"/>
      <c r="F5" s="190"/>
      <c r="G5" s="190"/>
      <c r="H5" s="190"/>
      <c r="I5" s="190"/>
      <c r="J5" s="190"/>
      <c r="K5" s="190"/>
      <c r="L5" s="190"/>
      <c r="M5" s="190"/>
      <c r="N5" s="190"/>
      <c r="O5" s="190"/>
    </row>
    <row r="6" spans="2:83" ht="20.149999999999999" customHeight="1">
      <c r="C6" s="191" t="s">
        <v>768</v>
      </c>
      <c r="D6" s="192"/>
      <c r="E6" s="193"/>
      <c r="F6" s="193"/>
      <c r="G6" s="193"/>
      <c r="H6" s="193"/>
      <c r="I6" s="193"/>
      <c r="J6" s="194"/>
      <c r="K6" s="194"/>
      <c r="L6" s="194"/>
      <c r="M6" s="194"/>
      <c r="N6" s="194"/>
      <c r="O6" s="190"/>
    </row>
    <row r="7" spans="2:83" ht="20.149999999999999" customHeight="1">
      <c r="C7" s="191" t="s">
        <v>769</v>
      </c>
      <c r="D7" s="195"/>
      <c r="E7" s="196"/>
      <c r="F7" s="196"/>
      <c r="G7" s="196"/>
      <c r="H7" s="196"/>
      <c r="I7" s="196"/>
      <c r="J7" s="197"/>
      <c r="K7" s="197"/>
      <c r="L7" s="197"/>
      <c r="M7" s="197"/>
      <c r="N7" s="197"/>
      <c r="O7" s="190"/>
    </row>
    <row r="8" spans="2:83" ht="20.149999999999999" customHeight="1">
      <c r="C8" s="191" t="s">
        <v>770</v>
      </c>
      <c r="D8" s="195"/>
      <c r="E8" s="196"/>
      <c r="F8" s="196"/>
      <c r="G8" s="196"/>
      <c r="H8" s="196"/>
      <c r="I8" s="196"/>
      <c r="J8" s="197"/>
      <c r="K8" s="197"/>
      <c r="L8" s="197"/>
      <c r="M8" s="197"/>
      <c r="N8" s="197"/>
      <c r="O8" s="190"/>
    </row>
    <row r="9" spans="2:83" ht="20.149999999999999" customHeight="1">
      <c r="C9" s="191" t="s">
        <v>675</v>
      </c>
      <c r="D9" s="195"/>
      <c r="E9" s="196"/>
      <c r="F9" s="196"/>
      <c r="G9" s="196"/>
      <c r="H9" s="196"/>
      <c r="I9" s="196"/>
      <c r="J9" s="197"/>
      <c r="K9" s="197"/>
      <c r="L9" s="197"/>
      <c r="M9" s="197"/>
      <c r="N9" s="197"/>
      <c r="O9" s="190"/>
    </row>
    <row r="10" spans="2:83" ht="20.149999999999999" customHeight="1">
      <c r="C10" s="191" t="s">
        <v>771</v>
      </c>
      <c r="D10" s="198"/>
      <c r="E10" s="196"/>
      <c r="F10" s="196"/>
      <c r="G10" s="196"/>
      <c r="H10" s="196"/>
      <c r="I10" s="196"/>
      <c r="J10" s="197"/>
      <c r="K10" s="197"/>
      <c r="L10" s="197"/>
      <c r="M10" s="197"/>
      <c r="N10" s="197"/>
      <c r="O10" s="190"/>
    </row>
    <row r="11" spans="2:83" ht="20.149999999999999" customHeight="1">
      <c r="C11" s="451" t="s">
        <v>340</v>
      </c>
      <c r="D11" s="451"/>
      <c r="E11" s="196"/>
      <c r="F11" s="196"/>
      <c r="G11" s="196"/>
      <c r="H11" s="196"/>
      <c r="I11" s="196"/>
      <c r="J11" s="197"/>
      <c r="K11" s="197"/>
      <c r="L11" s="197"/>
      <c r="M11" s="197"/>
      <c r="N11" s="197"/>
      <c r="O11" s="190"/>
      <c r="CE11" s="199"/>
    </row>
    <row r="12" spans="2:83" ht="20.149999999999999" customHeight="1">
      <c r="B12" s="200"/>
      <c r="C12" s="452" t="s">
        <v>772</v>
      </c>
      <c r="D12" s="452"/>
      <c r="F12" s="196"/>
      <c r="G12" s="196"/>
      <c r="H12" s="196"/>
      <c r="I12" s="196"/>
      <c r="J12" s="197"/>
      <c r="K12" s="197"/>
      <c r="L12" s="197"/>
      <c r="M12" s="197"/>
      <c r="N12" s="197"/>
      <c r="O12" s="190"/>
      <c r="CE12" s="199" t="s">
        <v>341</v>
      </c>
    </row>
    <row r="13" spans="2:83" ht="20.149999999999999" customHeight="1">
      <c r="E13" s="201"/>
      <c r="F13" s="201"/>
      <c r="G13" s="201"/>
      <c r="H13" s="201"/>
      <c r="I13" s="201"/>
      <c r="J13" s="200"/>
      <c r="K13" s="200"/>
      <c r="L13" s="200"/>
      <c r="M13" s="200"/>
      <c r="CE13" s="199" t="s">
        <v>342</v>
      </c>
    </row>
    <row r="14" spans="2:83" ht="20.149999999999999" customHeight="1" thickBot="1">
      <c r="C14" s="202" t="s">
        <v>676</v>
      </c>
      <c r="E14" s="203"/>
      <c r="F14" s="203"/>
      <c r="G14" s="203"/>
      <c r="H14" s="203"/>
      <c r="I14" s="203"/>
      <c r="J14" s="204"/>
      <c r="K14" s="204"/>
      <c r="L14" s="204"/>
      <c r="M14" s="204"/>
      <c r="CE14" s="199" t="s">
        <v>343</v>
      </c>
    </row>
    <row r="15" spans="2:83" s="198" customFormat="1" ht="20.149999999999999" customHeight="1" thickTop="1" thickBot="1">
      <c r="C15" s="191" t="s">
        <v>344</v>
      </c>
      <c r="D15" s="196"/>
      <c r="E15" s="205"/>
      <c r="F15" s="180"/>
      <c r="G15" s="180"/>
      <c r="H15" s="453"/>
      <c r="I15" s="454"/>
      <c r="J15" s="206"/>
      <c r="K15" s="206"/>
      <c r="L15" s="206"/>
      <c r="M15" s="206"/>
      <c r="N15" s="180"/>
      <c r="O15" s="180"/>
      <c r="P15" s="180"/>
      <c r="Q15" s="180"/>
      <c r="R15" s="180"/>
      <c r="S15" s="180"/>
      <c r="CD15" s="199" t="s">
        <v>345</v>
      </c>
    </row>
    <row r="16" spans="2:83" ht="20.149999999999999" customHeight="1" thickTop="1">
      <c r="C16" s="191" t="s">
        <v>346</v>
      </c>
      <c r="F16" s="198"/>
      <c r="G16" s="198"/>
      <c r="H16" s="455"/>
      <c r="I16" s="455"/>
      <c r="J16" s="198"/>
      <c r="K16" s="198"/>
      <c r="L16" s="198"/>
      <c r="M16" s="198"/>
      <c r="N16" s="198"/>
      <c r="O16" s="198"/>
      <c r="P16" s="198"/>
      <c r="Q16" s="198"/>
      <c r="R16" s="198"/>
      <c r="S16" s="198"/>
      <c r="CB16" s="199" t="s">
        <v>347</v>
      </c>
    </row>
    <row r="17" spans="3:83" ht="20.149999999999999" customHeight="1">
      <c r="C17" s="207" t="s">
        <v>348</v>
      </c>
      <c r="D17" s="203"/>
      <c r="H17" s="208"/>
      <c r="I17" s="209"/>
      <c r="CE17" s="199" t="s">
        <v>349</v>
      </c>
    </row>
    <row r="18" spans="3:83" ht="15" customHeight="1">
      <c r="C18" s="210"/>
      <c r="D18" s="203"/>
      <c r="CE18" s="199" t="s">
        <v>350</v>
      </c>
    </row>
    <row r="19" spans="3:83" ht="5.15" customHeight="1">
      <c r="D19" s="205"/>
      <c r="CE19" s="199" t="s">
        <v>351</v>
      </c>
    </row>
    <row r="20" spans="3:83" ht="20.149999999999999" customHeight="1">
      <c r="C20" s="211" t="s">
        <v>352</v>
      </c>
      <c r="D20" s="212"/>
      <c r="E20" s="213"/>
      <c r="F20" s="213"/>
      <c r="G20" s="213"/>
      <c r="H20" s="213"/>
      <c r="I20" s="213"/>
      <c r="J20" s="213"/>
      <c r="K20" s="213"/>
      <c r="L20" s="213"/>
      <c r="M20" s="213"/>
      <c r="N20" s="213"/>
      <c r="O20" s="213"/>
      <c r="P20" s="213"/>
      <c r="Q20" s="213"/>
      <c r="R20" s="213"/>
      <c r="S20" s="213"/>
      <c r="CE20" s="199" t="s">
        <v>353</v>
      </c>
    </row>
    <row r="21" spans="3:83" ht="20.149999999999999" customHeight="1">
      <c r="C21" s="214"/>
      <c r="D21" s="215" t="s">
        <v>354</v>
      </c>
      <c r="CE21" s="199" t="s">
        <v>355</v>
      </c>
    </row>
    <row r="22" spans="3:83" ht="5.15" customHeight="1">
      <c r="CE22" s="199" t="s">
        <v>356</v>
      </c>
    </row>
    <row r="23" spans="3:83" ht="20.149999999999999" customHeight="1">
      <c r="C23" s="382" t="s">
        <v>884</v>
      </c>
      <c r="D23" s="198" t="s">
        <v>357</v>
      </c>
      <c r="E23" s="198"/>
      <c r="F23" s="198"/>
      <c r="G23" s="198"/>
      <c r="H23" s="198"/>
      <c r="I23" s="198"/>
      <c r="J23" s="198"/>
      <c r="K23" s="198"/>
      <c r="L23" s="198"/>
      <c r="M23" s="198"/>
      <c r="N23" s="198"/>
      <c r="O23" s="198"/>
      <c r="CE23" s="199" t="s">
        <v>358</v>
      </c>
    </row>
    <row r="24" spans="3:83" ht="5.15" customHeight="1">
      <c r="D24" s="198" t="s">
        <v>359</v>
      </c>
      <c r="E24" s="198"/>
      <c r="F24" s="198"/>
      <c r="G24" s="198"/>
      <c r="H24" s="198"/>
      <c r="I24" s="198"/>
      <c r="J24" s="198"/>
      <c r="K24" s="198"/>
      <c r="L24" s="198"/>
      <c r="M24" s="198"/>
      <c r="N24" s="198"/>
      <c r="O24" s="198"/>
      <c r="CE24" s="199" t="s">
        <v>360</v>
      </c>
    </row>
    <row r="25" spans="3:83" ht="20.149999999999999" customHeight="1">
      <c r="C25" s="382" t="s">
        <v>885</v>
      </c>
      <c r="D25" s="198" t="s">
        <v>677</v>
      </c>
      <c r="E25" s="198"/>
      <c r="F25" s="198"/>
      <c r="G25" s="198"/>
      <c r="H25" s="198"/>
      <c r="I25" s="198"/>
      <c r="J25" s="198"/>
      <c r="K25" s="198"/>
      <c r="L25" s="198"/>
      <c r="M25" s="198"/>
      <c r="N25" s="198"/>
      <c r="O25" s="198"/>
      <c r="CE25" s="199" t="s">
        <v>361</v>
      </c>
    </row>
    <row r="26" spans="3:83" ht="5.15" customHeight="1">
      <c r="D26" s="198"/>
      <c r="E26" s="198"/>
      <c r="F26" s="198"/>
      <c r="G26" s="198"/>
      <c r="H26" s="198"/>
      <c r="I26" s="198"/>
      <c r="J26" s="198"/>
      <c r="K26" s="198"/>
      <c r="L26" s="198"/>
      <c r="M26" s="198"/>
      <c r="N26" s="198"/>
      <c r="O26" s="198"/>
      <c r="CE26" s="216"/>
    </row>
    <row r="27" spans="3:83" ht="20.149999999999999" customHeight="1">
      <c r="C27" s="382" t="s">
        <v>886</v>
      </c>
      <c r="D27" s="198" t="s">
        <v>773</v>
      </c>
      <c r="E27" s="198"/>
      <c r="F27" s="198"/>
      <c r="G27" s="198"/>
      <c r="H27" s="198"/>
      <c r="I27" s="198"/>
      <c r="J27" s="198"/>
      <c r="K27" s="198"/>
      <c r="L27" s="198"/>
      <c r="M27" s="198"/>
      <c r="N27" s="198"/>
      <c r="O27" s="198"/>
    </row>
    <row r="28" spans="3:83" ht="5.15" customHeight="1">
      <c r="D28" s="198" t="s">
        <v>359</v>
      </c>
      <c r="E28" s="198"/>
      <c r="F28" s="198"/>
      <c r="G28" s="198"/>
      <c r="H28" s="198"/>
      <c r="I28" s="198"/>
      <c r="J28" s="198"/>
      <c r="K28" s="198"/>
      <c r="L28" s="198"/>
      <c r="M28" s="198"/>
      <c r="N28" s="198"/>
      <c r="O28" s="198"/>
    </row>
    <row r="29" spans="3:83" ht="20.149999999999999" customHeight="1">
      <c r="C29" s="382" t="s">
        <v>887</v>
      </c>
      <c r="D29" s="198" t="s">
        <v>362</v>
      </c>
      <c r="E29" s="198"/>
      <c r="F29" s="198"/>
      <c r="G29" s="198"/>
      <c r="H29" s="198"/>
      <c r="I29" s="198"/>
      <c r="J29" s="198"/>
      <c r="K29" s="198"/>
      <c r="L29" s="198"/>
      <c r="M29" s="198"/>
      <c r="N29" s="198"/>
      <c r="O29" s="198"/>
    </row>
    <row r="30" spans="3:83" ht="5.15" customHeight="1">
      <c r="D30" s="198"/>
      <c r="E30" s="198"/>
      <c r="F30" s="198"/>
      <c r="G30" s="198"/>
      <c r="H30" s="198"/>
      <c r="I30" s="198"/>
      <c r="J30" s="198"/>
      <c r="K30" s="198"/>
      <c r="L30" s="198"/>
      <c r="M30" s="198"/>
      <c r="N30" s="198"/>
      <c r="O30" s="198"/>
    </row>
    <row r="31" spans="3:83" ht="20.149999999999999" customHeight="1">
      <c r="C31" s="382" t="s">
        <v>888</v>
      </c>
      <c r="D31" s="198" t="s">
        <v>363</v>
      </c>
      <c r="E31" s="198"/>
      <c r="F31" s="198"/>
      <c r="G31" s="198"/>
      <c r="H31" s="198"/>
      <c r="I31" s="198"/>
      <c r="J31" s="198"/>
      <c r="K31" s="198"/>
      <c r="L31" s="198"/>
      <c r="M31" s="198"/>
      <c r="N31" s="198"/>
      <c r="O31" s="198"/>
    </row>
    <row r="32" spans="3:83" ht="5.15" customHeight="1">
      <c r="C32" s="198"/>
      <c r="D32" s="198"/>
      <c r="E32" s="198"/>
      <c r="F32" s="198"/>
      <c r="G32" s="198"/>
      <c r="H32" s="198"/>
      <c r="I32" s="198"/>
      <c r="J32" s="198"/>
      <c r="K32" s="198"/>
      <c r="L32" s="198"/>
      <c r="M32" s="198"/>
      <c r="N32" s="198"/>
      <c r="O32" s="198"/>
    </row>
    <row r="33" spans="3:15" ht="20.149999999999999" customHeight="1">
      <c r="C33" s="382" t="s">
        <v>889</v>
      </c>
      <c r="D33" s="198" t="s">
        <v>364</v>
      </c>
      <c r="E33" s="198"/>
      <c r="F33" s="198"/>
      <c r="G33" s="198"/>
      <c r="H33" s="198"/>
      <c r="I33" s="198"/>
      <c r="J33" s="198"/>
      <c r="K33" s="198"/>
      <c r="L33" s="198"/>
      <c r="M33" s="198"/>
      <c r="N33" s="198"/>
      <c r="O33" s="198"/>
    </row>
    <row r="34" spans="3:15" ht="5.15" customHeight="1">
      <c r="D34" s="198"/>
      <c r="E34" s="198"/>
      <c r="F34" s="198"/>
      <c r="G34" s="198"/>
      <c r="H34" s="198"/>
      <c r="I34" s="198"/>
      <c r="J34" s="198"/>
      <c r="K34" s="198"/>
      <c r="L34" s="198"/>
      <c r="M34" s="198"/>
      <c r="N34" s="198"/>
      <c r="O34" s="198"/>
    </row>
    <row r="35" spans="3:15" ht="20.149999999999999" customHeight="1">
      <c r="C35" s="382" t="s">
        <v>890</v>
      </c>
      <c r="D35" s="198" t="s">
        <v>678</v>
      </c>
      <c r="E35" s="198"/>
      <c r="F35" s="198"/>
      <c r="G35" s="198"/>
      <c r="H35" s="198"/>
      <c r="I35" s="198"/>
      <c r="J35" s="198"/>
      <c r="K35" s="198"/>
      <c r="L35" s="198"/>
      <c r="M35" s="198"/>
      <c r="N35" s="198"/>
      <c r="O35" s="198"/>
    </row>
    <row r="36" spans="3:15" ht="5.15" customHeight="1">
      <c r="D36" s="198"/>
      <c r="E36" s="198"/>
      <c r="F36" s="198"/>
      <c r="G36" s="198"/>
      <c r="H36" s="198"/>
      <c r="I36" s="198"/>
      <c r="J36" s="198"/>
      <c r="K36" s="198"/>
      <c r="L36" s="198"/>
      <c r="M36" s="198"/>
      <c r="N36" s="198"/>
      <c r="O36" s="198"/>
    </row>
    <row r="37" spans="3:15" ht="20.149999999999999" customHeight="1">
      <c r="C37" s="383" t="s">
        <v>891</v>
      </c>
      <c r="D37" s="449" t="s">
        <v>365</v>
      </c>
      <c r="E37" s="450"/>
      <c r="F37" s="450"/>
      <c r="G37" s="450"/>
      <c r="H37" s="450"/>
      <c r="I37" s="450"/>
      <c r="J37" s="450"/>
      <c r="K37" s="450"/>
      <c r="L37" s="450"/>
      <c r="M37" s="450"/>
      <c r="N37" s="450"/>
      <c r="O37" s="450"/>
    </row>
    <row r="38" spans="3:15" ht="5.15" customHeight="1">
      <c r="C38" s="217"/>
      <c r="D38" s="198"/>
      <c r="E38" s="198"/>
      <c r="F38" s="198"/>
      <c r="G38" s="198"/>
      <c r="H38" s="198"/>
      <c r="I38" s="198"/>
      <c r="J38" s="198"/>
      <c r="K38" s="198"/>
      <c r="L38" s="198"/>
      <c r="M38" s="198"/>
      <c r="N38" s="198"/>
      <c r="O38" s="198"/>
    </row>
    <row r="39" spans="3:15" ht="20.149999999999999" customHeight="1">
      <c r="C39" s="383" t="s">
        <v>892</v>
      </c>
      <c r="D39" s="449" t="s">
        <v>366</v>
      </c>
      <c r="E39" s="450"/>
      <c r="F39" s="450"/>
      <c r="G39" s="450"/>
      <c r="H39" s="450"/>
      <c r="I39" s="450"/>
      <c r="J39" s="450"/>
      <c r="K39" s="450"/>
      <c r="L39" s="450"/>
      <c r="M39" s="450"/>
      <c r="N39" s="450"/>
      <c r="O39" s="450"/>
    </row>
    <row r="40" spans="3:15" ht="5.15" customHeight="1"/>
    <row r="41" spans="3:15" ht="20.149999999999999" customHeight="1">
      <c r="C41" s="218" t="s">
        <v>367</v>
      </c>
      <c r="D41" s="218" t="s">
        <v>774</v>
      </c>
      <c r="E41" s="218"/>
    </row>
    <row r="42" spans="3:15" ht="12.75" customHeight="1">
      <c r="C42" s="219"/>
      <c r="D42" s="218" t="s">
        <v>775</v>
      </c>
      <c r="E42" s="218"/>
    </row>
    <row r="43" spans="3:15" ht="12.75" customHeight="1">
      <c r="C43" s="219"/>
      <c r="D43" s="218" t="s">
        <v>776</v>
      </c>
      <c r="E43" s="218"/>
    </row>
    <row r="44" spans="3:15" ht="12.75" customHeight="1">
      <c r="C44" s="219"/>
      <c r="D44" s="218" t="s">
        <v>777</v>
      </c>
      <c r="E44" s="218"/>
    </row>
    <row r="45" spans="3:15" ht="12.75" customHeight="1">
      <c r="C45" s="219"/>
      <c r="D45" s="218" t="s">
        <v>778</v>
      </c>
      <c r="E45" s="218"/>
    </row>
    <row r="46" spans="3:15">
      <c r="C46" s="219"/>
      <c r="D46" s="218" t="s">
        <v>779</v>
      </c>
      <c r="E46" s="218"/>
    </row>
    <row r="47" spans="3:15">
      <c r="C47" s="219"/>
      <c r="D47" s="218" t="s">
        <v>780</v>
      </c>
      <c r="E47" s="218"/>
    </row>
    <row r="48" spans="3:15">
      <c r="D48" s="219" t="s">
        <v>368</v>
      </c>
      <c r="E48" s="219"/>
      <c r="F48" s="219"/>
    </row>
    <row r="49" spans="4:6" ht="15.5">
      <c r="D49" s="620" t="s">
        <v>912</v>
      </c>
      <c r="E49" s="219"/>
      <c r="F49" s="219"/>
    </row>
  </sheetData>
  <sheetProtection algorithmName="SHA-512" hashValue="i5IH4VyvJlRdWAftdzU08Z/o2azo++Jr8BgiKCeVnWvjKqMZa8nni/WzWrpfBfjuLo5CxgMXpUQWASCFQ7+xeQ==" saltValue="XjzKpGMWuthdy1OqyTQzIw==" spinCount="100000" sheet="1"/>
  <mergeCells count="6">
    <mergeCell ref="D39:O39"/>
    <mergeCell ref="C11:D11"/>
    <mergeCell ref="C12:D12"/>
    <mergeCell ref="H15:I15"/>
    <mergeCell ref="H16:I16"/>
    <mergeCell ref="D37:O37"/>
  </mergeCells>
  <hyperlinks>
    <hyperlink ref="C12" r:id="rId1" display="for more information please refer to section 3.3 of Economic Evaluation Manual." xr:uid="{5BC2FAE5-10BC-4FF0-AA9C-9CD7D5B0A182}"/>
    <hyperlink ref="C12:D12" r:id="rId2" display="For more information please refer to section 4.1 of Monetised Benefits and Costs Manual." xr:uid="{B137A008-D53B-4406-8EC6-463F4362BDB6}"/>
    <hyperlink ref="D49" r:id="rId3" xr:uid="{418322FE-3A86-47E2-9561-FC03D8EFB3D3}"/>
  </hyperlinks>
  <pageMargins left="0.25" right="0.25" top="0.75" bottom="0.75" header="0.3" footer="0.3"/>
  <pageSetup paperSize="8" orientation="landscape"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36291-8A06-427D-84B3-DB538F87C4DB}">
  <sheetPr codeName="Sheet5">
    <pageSetUpPr fitToPage="1"/>
  </sheetPr>
  <dimension ref="A1:Z110"/>
  <sheetViews>
    <sheetView topLeftCell="A4" zoomScaleNormal="100" workbookViewId="0">
      <selection activeCell="O29" sqref="O29"/>
    </sheetView>
  </sheetViews>
  <sheetFormatPr defaultColWidth="7.75" defaultRowHeight="13.5"/>
  <cols>
    <col min="1" max="1" width="3.58203125" style="256" customWidth="1"/>
    <col min="2" max="2" width="10.5" style="225" customWidth="1"/>
    <col min="3" max="3" width="11" style="225" customWidth="1"/>
    <col min="4" max="4" width="8.83203125" style="225" customWidth="1"/>
    <col min="5" max="8" width="4.83203125" style="225" customWidth="1"/>
    <col min="9" max="9" width="5.75" style="225" customWidth="1"/>
    <col min="10" max="13" width="4.83203125" style="225" customWidth="1"/>
    <col min="14" max="14" width="3.58203125" style="225" customWidth="1"/>
    <col min="15" max="15" width="13.5" style="225" customWidth="1"/>
    <col min="16" max="16" width="13.58203125" style="225" customWidth="1"/>
    <col min="17" max="17" width="26.75" style="225" customWidth="1"/>
    <col min="18" max="21" width="13.58203125" style="225" customWidth="1"/>
    <col min="22" max="22" width="4.83203125" style="225" hidden="1" customWidth="1"/>
    <col min="23" max="23" width="9.25" style="225" hidden="1" customWidth="1"/>
    <col min="24" max="24" width="12.08203125" style="225" hidden="1" customWidth="1"/>
    <col min="25" max="256" width="7.75" style="225"/>
    <col min="257" max="257" width="3.58203125" style="225" customWidth="1"/>
    <col min="258" max="258" width="10.5" style="225" customWidth="1"/>
    <col min="259" max="259" width="11" style="225" customWidth="1"/>
    <col min="260" max="260" width="8.83203125" style="225" customWidth="1"/>
    <col min="261" max="264" width="4.83203125" style="225" customWidth="1"/>
    <col min="265" max="265" width="5.75" style="225" customWidth="1"/>
    <col min="266" max="269" width="4.83203125" style="225" customWidth="1"/>
    <col min="270" max="270" width="3.58203125" style="225" customWidth="1"/>
    <col min="271" max="271" width="13.5" style="225" customWidth="1"/>
    <col min="272" max="272" width="13.58203125" style="225" customWidth="1"/>
    <col min="273" max="273" width="26.75" style="225" customWidth="1"/>
    <col min="274" max="277" width="13.58203125" style="225" customWidth="1"/>
    <col min="278" max="278" width="4.83203125" style="225" customWidth="1"/>
    <col min="279" max="279" width="9.25" style="225" customWidth="1"/>
    <col min="280" max="280" width="12.08203125" style="225" bestFit="1" customWidth="1"/>
    <col min="281" max="512" width="7.75" style="225"/>
    <col min="513" max="513" width="3.58203125" style="225" customWidth="1"/>
    <col min="514" max="514" width="10.5" style="225" customWidth="1"/>
    <col min="515" max="515" width="11" style="225" customWidth="1"/>
    <col min="516" max="516" width="8.83203125" style="225" customWidth="1"/>
    <col min="517" max="520" width="4.83203125" style="225" customWidth="1"/>
    <col min="521" max="521" width="5.75" style="225" customWidth="1"/>
    <col min="522" max="525" width="4.83203125" style="225" customWidth="1"/>
    <col min="526" max="526" width="3.58203125" style="225" customWidth="1"/>
    <col min="527" max="527" width="13.5" style="225" customWidth="1"/>
    <col min="528" max="528" width="13.58203125" style="225" customWidth="1"/>
    <col min="529" max="529" width="26.75" style="225" customWidth="1"/>
    <col min="530" max="533" width="13.58203125" style="225" customWidth="1"/>
    <col min="534" max="534" width="4.83203125" style="225" customWidth="1"/>
    <col min="535" max="535" width="9.25" style="225" customWidth="1"/>
    <col min="536" max="536" width="12.08203125" style="225" bestFit="1" customWidth="1"/>
    <col min="537" max="768" width="7.75" style="225"/>
    <col min="769" max="769" width="3.58203125" style="225" customWidth="1"/>
    <col min="770" max="770" width="10.5" style="225" customWidth="1"/>
    <col min="771" max="771" width="11" style="225" customWidth="1"/>
    <col min="772" max="772" width="8.83203125" style="225" customWidth="1"/>
    <col min="773" max="776" width="4.83203125" style="225" customWidth="1"/>
    <col min="777" max="777" width="5.75" style="225" customWidth="1"/>
    <col min="778" max="781" width="4.83203125" style="225" customWidth="1"/>
    <col min="782" max="782" width="3.58203125" style="225" customWidth="1"/>
    <col min="783" max="783" width="13.5" style="225" customWidth="1"/>
    <col min="784" max="784" width="13.58203125" style="225" customWidth="1"/>
    <col min="785" max="785" width="26.75" style="225" customWidth="1"/>
    <col min="786" max="789" width="13.58203125" style="225" customWidth="1"/>
    <col min="790" max="790" width="4.83203125" style="225" customWidth="1"/>
    <col min="791" max="791" width="9.25" style="225" customWidth="1"/>
    <col min="792" max="792" width="12.08203125" style="225" bestFit="1" customWidth="1"/>
    <col min="793" max="1024" width="7.75" style="225"/>
    <col min="1025" max="1025" width="3.58203125" style="225" customWidth="1"/>
    <col min="1026" max="1026" width="10.5" style="225" customWidth="1"/>
    <col min="1027" max="1027" width="11" style="225" customWidth="1"/>
    <col min="1028" max="1028" width="8.83203125" style="225" customWidth="1"/>
    <col min="1029" max="1032" width="4.83203125" style="225" customWidth="1"/>
    <col min="1033" max="1033" width="5.75" style="225" customWidth="1"/>
    <col min="1034" max="1037" width="4.83203125" style="225" customWidth="1"/>
    <col min="1038" max="1038" width="3.58203125" style="225" customWidth="1"/>
    <col min="1039" max="1039" width="13.5" style="225" customWidth="1"/>
    <col min="1040" max="1040" width="13.58203125" style="225" customWidth="1"/>
    <col min="1041" max="1041" width="26.75" style="225" customWidth="1"/>
    <col min="1042" max="1045" width="13.58203125" style="225" customWidth="1"/>
    <col min="1046" max="1046" width="4.83203125" style="225" customWidth="1"/>
    <col min="1047" max="1047" width="9.25" style="225" customWidth="1"/>
    <col min="1048" max="1048" width="12.08203125" style="225" bestFit="1" customWidth="1"/>
    <col min="1049" max="1280" width="7.75" style="225"/>
    <col min="1281" max="1281" width="3.58203125" style="225" customWidth="1"/>
    <col min="1282" max="1282" width="10.5" style="225" customWidth="1"/>
    <col min="1283" max="1283" width="11" style="225" customWidth="1"/>
    <col min="1284" max="1284" width="8.83203125" style="225" customWidth="1"/>
    <col min="1285" max="1288" width="4.83203125" style="225" customWidth="1"/>
    <col min="1289" max="1289" width="5.75" style="225" customWidth="1"/>
    <col min="1290" max="1293" width="4.83203125" style="225" customWidth="1"/>
    <col min="1294" max="1294" width="3.58203125" style="225" customWidth="1"/>
    <col min="1295" max="1295" width="13.5" style="225" customWidth="1"/>
    <col min="1296" max="1296" width="13.58203125" style="225" customWidth="1"/>
    <col min="1297" max="1297" width="26.75" style="225" customWidth="1"/>
    <col min="1298" max="1301" width="13.58203125" style="225" customWidth="1"/>
    <col min="1302" max="1302" width="4.83203125" style="225" customWidth="1"/>
    <col min="1303" max="1303" width="9.25" style="225" customWidth="1"/>
    <col min="1304" max="1304" width="12.08203125" style="225" bestFit="1" customWidth="1"/>
    <col min="1305" max="1536" width="7.75" style="225"/>
    <col min="1537" max="1537" width="3.58203125" style="225" customWidth="1"/>
    <col min="1538" max="1538" width="10.5" style="225" customWidth="1"/>
    <col min="1539" max="1539" width="11" style="225" customWidth="1"/>
    <col min="1540" max="1540" width="8.83203125" style="225" customWidth="1"/>
    <col min="1541" max="1544" width="4.83203125" style="225" customWidth="1"/>
    <col min="1545" max="1545" width="5.75" style="225" customWidth="1"/>
    <col min="1546" max="1549" width="4.83203125" style="225" customWidth="1"/>
    <col min="1550" max="1550" width="3.58203125" style="225" customWidth="1"/>
    <col min="1551" max="1551" width="13.5" style="225" customWidth="1"/>
    <col min="1552" max="1552" width="13.58203125" style="225" customWidth="1"/>
    <col min="1553" max="1553" width="26.75" style="225" customWidth="1"/>
    <col min="1554" max="1557" width="13.58203125" style="225" customWidth="1"/>
    <col min="1558" max="1558" width="4.83203125" style="225" customWidth="1"/>
    <col min="1559" max="1559" width="9.25" style="225" customWidth="1"/>
    <col min="1560" max="1560" width="12.08203125" style="225" bestFit="1" customWidth="1"/>
    <col min="1561" max="1792" width="7.75" style="225"/>
    <col min="1793" max="1793" width="3.58203125" style="225" customWidth="1"/>
    <col min="1794" max="1794" width="10.5" style="225" customWidth="1"/>
    <col min="1795" max="1795" width="11" style="225" customWidth="1"/>
    <col min="1796" max="1796" width="8.83203125" style="225" customWidth="1"/>
    <col min="1797" max="1800" width="4.83203125" style="225" customWidth="1"/>
    <col min="1801" max="1801" width="5.75" style="225" customWidth="1"/>
    <col min="1802" max="1805" width="4.83203125" style="225" customWidth="1"/>
    <col min="1806" max="1806" width="3.58203125" style="225" customWidth="1"/>
    <col min="1807" max="1807" width="13.5" style="225" customWidth="1"/>
    <col min="1808" max="1808" width="13.58203125" style="225" customWidth="1"/>
    <col min="1809" max="1809" width="26.75" style="225" customWidth="1"/>
    <col min="1810" max="1813" width="13.58203125" style="225" customWidth="1"/>
    <col min="1814" max="1814" width="4.83203125" style="225" customWidth="1"/>
    <col min="1815" max="1815" width="9.25" style="225" customWidth="1"/>
    <col min="1816" max="1816" width="12.08203125" style="225" bestFit="1" customWidth="1"/>
    <col min="1817" max="2048" width="7.75" style="225"/>
    <col min="2049" max="2049" width="3.58203125" style="225" customWidth="1"/>
    <col min="2050" max="2050" width="10.5" style="225" customWidth="1"/>
    <col min="2051" max="2051" width="11" style="225" customWidth="1"/>
    <col min="2052" max="2052" width="8.83203125" style="225" customWidth="1"/>
    <col min="2053" max="2056" width="4.83203125" style="225" customWidth="1"/>
    <col min="2057" max="2057" width="5.75" style="225" customWidth="1"/>
    <col min="2058" max="2061" width="4.83203125" style="225" customWidth="1"/>
    <col min="2062" max="2062" width="3.58203125" style="225" customWidth="1"/>
    <col min="2063" max="2063" width="13.5" style="225" customWidth="1"/>
    <col min="2064" max="2064" width="13.58203125" style="225" customWidth="1"/>
    <col min="2065" max="2065" width="26.75" style="225" customWidth="1"/>
    <col min="2066" max="2069" width="13.58203125" style="225" customWidth="1"/>
    <col min="2070" max="2070" width="4.83203125" style="225" customWidth="1"/>
    <col min="2071" max="2071" width="9.25" style="225" customWidth="1"/>
    <col min="2072" max="2072" width="12.08203125" style="225" bestFit="1" customWidth="1"/>
    <col min="2073" max="2304" width="7.75" style="225"/>
    <col min="2305" max="2305" width="3.58203125" style="225" customWidth="1"/>
    <col min="2306" max="2306" width="10.5" style="225" customWidth="1"/>
    <col min="2307" max="2307" width="11" style="225" customWidth="1"/>
    <col min="2308" max="2308" width="8.83203125" style="225" customWidth="1"/>
    <col min="2309" max="2312" width="4.83203125" style="225" customWidth="1"/>
    <col min="2313" max="2313" width="5.75" style="225" customWidth="1"/>
    <col min="2314" max="2317" width="4.83203125" style="225" customWidth="1"/>
    <col min="2318" max="2318" width="3.58203125" style="225" customWidth="1"/>
    <col min="2319" max="2319" width="13.5" style="225" customWidth="1"/>
    <col min="2320" max="2320" width="13.58203125" style="225" customWidth="1"/>
    <col min="2321" max="2321" width="26.75" style="225" customWidth="1"/>
    <col min="2322" max="2325" width="13.58203125" style="225" customWidth="1"/>
    <col min="2326" max="2326" width="4.83203125" style="225" customWidth="1"/>
    <col min="2327" max="2327" width="9.25" style="225" customWidth="1"/>
    <col min="2328" max="2328" width="12.08203125" style="225" bestFit="1" customWidth="1"/>
    <col min="2329" max="2560" width="7.75" style="225"/>
    <col min="2561" max="2561" width="3.58203125" style="225" customWidth="1"/>
    <col min="2562" max="2562" width="10.5" style="225" customWidth="1"/>
    <col min="2563" max="2563" width="11" style="225" customWidth="1"/>
    <col min="2564" max="2564" width="8.83203125" style="225" customWidth="1"/>
    <col min="2565" max="2568" width="4.83203125" style="225" customWidth="1"/>
    <col min="2569" max="2569" width="5.75" style="225" customWidth="1"/>
    <col min="2570" max="2573" width="4.83203125" style="225" customWidth="1"/>
    <col min="2574" max="2574" width="3.58203125" style="225" customWidth="1"/>
    <col min="2575" max="2575" width="13.5" style="225" customWidth="1"/>
    <col min="2576" max="2576" width="13.58203125" style="225" customWidth="1"/>
    <col min="2577" max="2577" width="26.75" style="225" customWidth="1"/>
    <col min="2578" max="2581" width="13.58203125" style="225" customWidth="1"/>
    <col min="2582" max="2582" width="4.83203125" style="225" customWidth="1"/>
    <col min="2583" max="2583" width="9.25" style="225" customWidth="1"/>
    <col min="2584" max="2584" width="12.08203125" style="225" bestFit="1" customWidth="1"/>
    <col min="2585" max="2816" width="7.75" style="225"/>
    <col min="2817" max="2817" width="3.58203125" style="225" customWidth="1"/>
    <col min="2818" max="2818" width="10.5" style="225" customWidth="1"/>
    <col min="2819" max="2819" width="11" style="225" customWidth="1"/>
    <col min="2820" max="2820" width="8.83203125" style="225" customWidth="1"/>
    <col min="2821" max="2824" width="4.83203125" style="225" customWidth="1"/>
    <col min="2825" max="2825" width="5.75" style="225" customWidth="1"/>
    <col min="2826" max="2829" width="4.83203125" style="225" customWidth="1"/>
    <col min="2830" max="2830" width="3.58203125" style="225" customWidth="1"/>
    <col min="2831" max="2831" width="13.5" style="225" customWidth="1"/>
    <col min="2832" max="2832" width="13.58203125" style="225" customWidth="1"/>
    <col min="2833" max="2833" width="26.75" style="225" customWidth="1"/>
    <col min="2834" max="2837" width="13.58203125" style="225" customWidth="1"/>
    <col min="2838" max="2838" width="4.83203125" style="225" customWidth="1"/>
    <col min="2839" max="2839" width="9.25" style="225" customWidth="1"/>
    <col min="2840" max="2840" width="12.08203125" style="225" bestFit="1" customWidth="1"/>
    <col min="2841" max="3072" width="7.75" style="225"/>
    <col min="3073" max="3073" width="3.58203125" style="225" customWidth="1"/>
    <col min="3074" max="3074" width="10.5" style="225" customWidth="1"/>
    <col min="3075" max="3075" width="11" style="225" customWidth="1"/>
    <col min="3076" max="3076" width="8.83203125" style="225" customWidth="1"/>
    <col min="3077" max="3080" width="4.83203125" style="225" customWidth="1"/>
    <col min="3081" max="3081" width="5.75" style="225" customWidth="1"/>
    <col min="3082" max="3085" width="4.83203125" style="225" customWidth="1"/>
    <col min="3086" max="3086" width="3.58203125" style="225" customWidth="1"/>
    <col min="3087" max="3087" width="13.5" style="225" customWidth="1"/>
    <col min="3088" max="3088" width="13.58203125" style="225" customWidth="1"/>
    <col min="3089" max="3089" width="26.75" style="225" customWidth="1"/>
    <col min="3090" max="3093" width="13.58203125" style="225" customWidth="1"/>
    <col min="3094" max="3094" width="4.83203125" style="225" customWidth="1"/>
    <col min="3095" max="3095" width="9.25" style="225" customWidth="1"/>
    <col min="3096" max="3096" width="12.08203125" style="225" bestFit="1" customWidth="1"/>
    <col min="3097" max="3328" width="7.75" style="225"/>
    <col min="3329" max="3329" width="3.58203125" style="225" customWidth="1"/>
    <col min="3330" max="3330" width="10.5" style="225" customWidth="1"/>
    <col min="3331" max="3331" width="11" style="225" customWidth="1"/>
    <col min="3332" max="3332" width="8.83203125" style="225" customWidth="1"/>
    <col min="3333" max="3336" width="4.83203125" style="225" customWidth="1"/>
    <col min="3337" max="3337" width="5.75" style="225" customWidth="1"/>
    <col min="3338" max="3341" width="4.83203125" style="225" customWidth="1"/>
    <col min="3342" max="3342" width="3.58203125" style="225" customWidth="1"/>
    <col min="3343" max="3343" width="13.5" style="225" customWidth="1"/>
    <col min="3344" max="3344" width="13.58203125" style="225" customWidth="1"/>
    <col min="3345" max="3345" width="26.75" style="225" customWidth="1"/>
    <col min="3346" max="3349" width="13.58203125" style="225" customWidth="1"/>
    <col min="3350" max="3350" width="4.83203125" style="225" customWidth="1"/>
    <col min="3351" max="3351" width="9.25" style="225" customWidth="1"/>
    <col min="3352" max="3352" width="12.08203125" style="225" bestFit="1" customWidth="1"/>
    <col min="3353" max="3584" width="7.75" style="225"/>
    <col min="3585" max="3585" width="3.58203125" style="225" customWidth="1"/>
    <col min="3586" max="3586" width="10.5" style="225" customWidth="1"/>
    <col min="3587" max="3587" width="11" style="225" customWidth="1"/>
    <col min="3588" max="3588" width="8.83203125" style="225" customWidth="1"/>
    <col min="3589" max="3592" width="4.83203125" style="225" customWidth="1"/>
    <col min="3593" max="3593" width="5.75" style="225" customWidth="1"/>
    <col min="3594" max="3597" width="4.83203125" style="225" customWidth="1"/>
    <col min="3598" max="3598" width="3.58203125" style="225" customWidth="1"/>
    <col min="3599" max="3599" width="13.5" style="225" customWidth="1"/>
    <col min="3600" max="3600" width="13.58203125" style="225" customWidth="1"/>
    <col min="3601" max="3601" width="26.75" style="225" customWidth="1"/>
    <col min="3602" max="3605" width="13.58203125" style="225" customWidth="1"/>
    <col min="3606" max="3606" width="4.83203125" style="225" customWidth="1"/>
    <col min="3607" max="3607" width="9.25" style="225" customWidth="1"/>
    <col min="3608" max="3608" width="12.08203125" style="225" bestFit="1" customWidth="1"/>
    <col min="3609" max="3840" width="7.75" style="225"/>
    <col min="3841" max="3841" width="3.58203125" style="225" customWidth="1"/>
    <col min="3842" max="3842" width="10.5" style="225" customWidth="1"/>
    <col min="3843" max="3843" width="11" style="225" customWidth="1"/>
    <col min="3844" max="3844" width="8.83203125" style="225" customWidth="1"/>
    <col min="3845" max="3848" width="4.83203125" style="225" customWidth="1"/>
    <col min="3849" max="3849" width="5.75" style="225" customWidth="1"/>
    <col min="3850" max="3853" width="4.83203125" style="225" customWidth="1"/>
    <col min="3854" max="3854" width="3.58203125" style="225" customWidth="1"/>
    <col min="3855" max="3855" width="13.5" style="225" customWidth="1"/>
    <col min="3856" max="3856" width="13.58203125" style="225" customWidth="1"/>
    <col min="3857" max="3857" width="26.75" style="225" customWidth="1"/>
    <col min="3858" max="3861" width="13.58203125" style="225" customWidth="1"/>
    <col min="3862" max="3862" width="4.83203125" style="225" customWidth="1"/>
    <col min="3863" max="3863" width="9.25" style="225" customWidth="1"/>
    <col min="3864" max="3864" width="12.08203125" style="225" bestFit="1" customWidth="1"/>
    <col min="3865" max="4096" width="7.75" style="225"/>
    <col min="4097" max="4097" width="3.58203125" style="225" customWidth="1"/>
    <col min="4098" max="4098" width="10.5" style="225" customWidth="1"/>
    <col min="4099" max="4099" width="11" style="225" customWidth="1"/>
    <col min="4100" max="4100" width="8.83203125" style="225" customWidth="1"/>
    <col min="4101" max="4104" width="4.83203125" style="225" customWidth="1"/>
    <col min="4105" max="4105" width="5.75" style="225" customWidth="1"/>
    <col min="4106" max="4109" width="4.83203125" style="225" customWidth="1"/>
    <col min="4110" max="4110" width="3.58203125" style="225" customWidth="1"/>
    <col min="4111" max="4111" width="13.5" style="225" customWidth="1"/>
    <col min="4112" max="4112" width="13.58203125" style="225" customWidth="1"/>
    <col min="4113" max="4113" width="26.75" style="225" customWidth="1"/>
    <col min="4114" max="4117" width="13.58203125" style="225" customWidth="1"/>
    <col min="4118" max="4118" width="4.83203125" style="225" customWidth="1"/>
    <col min="4119" max="4119" width="9.25" style="225" customWidth="1"/>
    <col min="4120" max="4120" width="12.08203125" style="225" bestFit="1" customWidth="1"/>
    <col min="4121" max="4352" width="7.75" style="225"/>
    <col min="4353" max="4353" width="3.58203125" style="225" customWidth="1"/>
    <col min="4354" max="4354" width="10.5" style="225" customWidth="1"/>
    <col min="4355" max="4355" width="11" style="225" customWidth="1"/>
    <col min="4356" max="4356" width="8.83203125" style="225" customWidth="1"/>
    <col min="4357" max="4360" width="4.83203125" style="225" customWidth="1"/>
    <col min="4361" max="4361" width="5.75" style="225" customWidth="1"/>
    <col min="4362" max="4365" width="4.83203125" style="225" customWidth="1"/>
    <col min="4366" max="4366" width="3.58203125" style="225" customWidth="1"/>
    <col min="4367" max="4367" width="13.5" style="225" customWidth="1"/>
    <col min="4368" max="4368" width="13.58203125" style="225" customWidth="1"/>
    <col min="4369" max="4369" width="26.75" style="225" customWidth="1"/>
    <col min="4370" max="4373" width="13.58203125" style="225" customWidth="1"/>
    <col min="4374" max="4374" width="4.83203125" style="225" customWidth="1"/>
    <col min="4375" max="4375" width="9.25" style="225" customWidth="1"/>
    <col min="4376" max="4376" width="12.08203125" style="225" bestFit="1" customWidth="1"/>
    <col min="4377" max="4608" width="7.75" style="225"/>
    <col min="4609" max="4609" width="3.58203125" style="225" customWidth="1"/>
    <col min="4610" max="4610" width="10.5" style="225" customWidth="1"/>
    <col min="4611" max="4611" width="11" style="225" customWidth="1"/>
    <col min="4612" max="4612" width="8.83203125" style="225" customWidth="1"/>
    <col min="4613" max="4616" width="4.83203125" style="225" customWidth="1"/>
    <col min="4617" max="4617" width="5.75" style="225" customWidth="1"/>
    <col min="4618" max="4621" width="4.83203125" style="225" customWidth="1"/>
    <col min="4622" max="4622" width="3.58203125" style="225" customWidth="1"/>
    <col min="4623" max="4623" width="13.5" style="225" customWidth="1"/>
    <col min="4624" max="4624" width="13.58203125" style="225" customWidth="1"/>
    <col min="4625" max="4625" width="26.75" style="225" customWidth="1"/>
    <col min="4626" max="4629" width="13.58203125" style="225" customWidth="1"/>
    <col min="4630" max="4630" width="4.83203125" style="225" customWidth="1"/>
    <col min="4631" max="4631" width="9.25" style="225" customWidth="1"/>
    <col min="4632" max="4632" width="12.08203125" style="225" bestFit="1" customWidth="1"/>
    <col min="4633" max="4864" width="7.75" style="225"/>
    <col min="4865" max="4865" width="3.58203125" style="225" customWidth="1"/>
    <col min="4866" max="4866" width="10.5" style="225" customWidth="1"/>
    <col min="4867" max="4867" width="11" style="225" customWidth="1"/>
    <col min="4868" max="4868" width="8.83203125" style="225" customWidth="1"/>
    <col min="4869" max="4872" width="4.83203125" style="225" customWidth="1"/>
    <col min="4873" max="4873" width="5.75" style="225" customWidth="1"/>
    <col min="4874" max="4877" width="4.83203125" style="225" customWidth="1"/>
    <col min="4878" max="4878" width="3.58203125" style="225" customWidth="1"/>
    <col min="4879" max="4879" width="13.5" style="225" customWidth="1"/>
    <col min="4880" max="4880" width="13.58203125" style="225" customWidth="1"/>
    <col min="4881" max="4881" width="26.75" style="225" customWidth="1"/>
    <col min="4882" max="4885" width="13.58203125" style="225" customWidth="1"/>
    <col min="4886" max="4886" width="4.83203125" style="225" customWidth="1"/>
    <col min="4887" max="4887" width="9.25" style="225" customWidth="1"/>
    <col min="4888" max="4888" width="12.08203125" style="225" bestFit="1" customWidth="1"/>
    <col min="4889" max="5120" width="7.75" style="225"/>
    <col min="5121" max="5121" width="3.58203125" style="225" customWidth="1"/>
    <col min="5122" max="5122" width="10.5" style="225" customWidth="1"/>
    <col min="5123" max="5123" width="11" style="225" customWidth="1"/>
    <col min="5124" max="5124" width="8.83203125" style="225" customWidth="1"/>
    <col min="5125" max="5128" width="4.83203125" style="225" customWidth="1"/>
    <col min="5129" max="5129" width="5.75" style="225" customWidth="1"/>
    <col min="5130" max="5133" width="4.83203125" style="225" customWidth="1"/>
    <col min="5134" max="5134" width="3.58203125" style="225" customWidth="1"/>
    <col min="5135" max="5135" width="13.5" style="225" customWidth="1"/>
    <col min="5136" max="5136" width="13.58203125" style="225" customWidth="1"/>
    <col min="5137" max="5137" width="26.75" style="225" customWidth="1"/>
    <col min="5138" max="5141" width="13.58203125" style="225" customWidth="1"/>
    <col min="5142" max="5142" width="4.83203125" style="225" customWidth="1"/>
    <col min="5143" max="5143" width="9.25" style="225" customWidth="1"/>
    <col min="5144" max="5144" width="12.08203125" style="225" bestFit="1" customWidth="1"/>
    <col min="5145" max="5376" width="7.75" style="225"/>
    <col min="5377" max="5377" width="3.58203125" style="225" customWidth="1"/>
    <col min="5378" max="5378" width="10.5" style="225" customWidth="1"/>
    <col min="5379" max="5379" width="11" style="225" customWidth="1"/>
    <col min="5380" max="5380" width="8.83203125" style="225" customWidth="1"/>
    <col min="5381" max="5384" width="4.83203125" style="225" customWidth="1"/>
    <col min="5385" max="5385" width="5.75" style="225" customWidth="1"/>
    <col min="5386" max="5389" width="4.83203125" style="225" customWidth="1"/>
    <col min="5390" max="5390" width="3.58203125" style="225" customWidth="1"/>
    <col min="5391" max="5391" width="13.5" style="225" customWidth="1"/>
    <col min="5392" max="5392" width="13.58203125" style="225" customWidth="1"/>
    <col min="5393" max="5393" width="26.75" style="225" customWidth="1"/>
    <col min="5394" max="5397" width="13.58203125" style="225" customWidth="1"/>
    <col min="5398" max="5398" width="4.83203125" style="225" customWidth="1"/>
    <col min="5399" max="5399" width="9.25" style="225" customWidth="1"/>
    <col min="5400" max="5400" width="12.08203125" style="225" bestFit="1" customWidth="1"/>
    <col min="5401" max="5632" width="7.75" style="225"/>
    <col min="5633" max="5633" width="3.58203125" style="225" customWidth="1"/>
    <col min="5634" max="5634" width="10.5" style="225" customWidth="1"/>
    <col min="5635" max="5635" width="11" style="225" customWidth="1"/>
    <col min="5636" max="5636" width="8.83203125" style="225" customWidth="1"/>
    <col min="5637" max="5640" width="4.83203125" style="225" customWidth="1"/>
    <col min="5641" max="5641" width="5.75" style="225" customWidth="1"/>
    <col min="5642" max="5645" width="4.83203125" style="225" customWidth="1"/>
    <col min="5646" max="5646" width="3.58203125" style="225" customWidth="1"/>
    <col min="5647" max="5647" width="13.5" style="225" customWidth="1"/>
    <col min="5648" max="5648" width="13.58203125" style="225" customWidth="1"/>
    <col min="5649" max="5649" width="26.75" style="225" customWidth="1"/>
    <col min="5650" max="5653" width="13.58203125" style="225" customWidth="1"/>
    <col min="5654" max="5654" width="4.83203125" style="225" customWidth="1"/>
    <col min="5655" max="5655" width="9.25" style="225" customWidth="1"/>
    <col min="5656" max="5656" width="12.08203125" style="225" bestFit="1" customWidth="1"/>
    <col min="5657" max="5888" width="7.75" style="225"/>
    <col min="5889" max="5889" width="3.58203125" style="225" customWidth="1"/>
    <col min="5890" max="5890" width="10.5" style="225" customWidth="1"/>
    <col min="5891" max="5891" width="11" style="225" customWidth="1"/>
    <col min="5892" max="5892" width="8.83203125" style="225" customWidth="1"/>
    <col min="5893" max="5896" width="4.83203125" style="225" customWidth="1"/>
    <col min="5897" max="5897" width="5.75" style="225" customWidth="1"/>
    <col min="5898" max="5901" width="4.83203125" style="225" customWidth="1"/>
    <col min="5902" max="5902" width="3.58203125" style="225" customWidth="1"/>
    <col min="5903" max="5903" width="13.5" style="225" customWidth="1"/>
    <col min="5904" max="5904" width="13.58203125" style="225" customWidth="1"/>
    <col min="5905" max="5905" width="26.75" style="225" customWidth="1"/>
    <col min="5906" max="5909" width="13.58203125" style="225" customWidth="1"/>
    <col min="5910" max="5910" width="4.83203125" style="225" customWidth="1"/>
    <col min="5911" max="5911" width="9.25" style="225" customWidth="1"/>
    <col min="5912" max="5912" width="12.08203125" style="225" bestFit="1" customWidth="1"/>
    <col min="5913" max="6144" width="7.75" style="225"/>
    <col min="6145" max="6145" width="3.58203125" style="225" customWidth="1"/>
    <col min="6146" max="6146" width="10.5" style="225" customWidth="1"/>
    <col min="6147" max="6147" width="11" style="225" customWidth="1"/>
    <col min="6148" max="6148" width="8.83203125" style="225" customWidth="1"/>
    <col min="6149" max="6152" width="4.83203125" style="225" customWidth="1"/>
    <col min="6153" max="6153" width="5.75" style="225" customWidth="1"/>
    <col min="6154" max="6157" width="4.83203125" style="225" customWidth="1"/>
    <col min="6158" max="6158" width="3.58203125" style="225" customWidth="1"/>
    <col min="6159" max="6159" width="13.5" style="225" customWidth="1"/>
    <col min="6160" max="6160" width="13.58203125" style="225" customWidth="1"/>
    <col min="6161" max="6161" width="26.75" style="225" customWidth="1"/>
    <col min="6162" max="6165" width="13.58203125" style="225" customWidth="1"/>
    <col min="6166" max="6166" width="4.83203125" style="225" customWidth="1"/>
    <col min="6167" max="6167" width="9.25" style="225" customWidth="1"/>
    <col min="6168" max="6168" width="12.08203125" style="225" bestFit="1" customWidth="1"/>
    <col min="6169" max="6400" width="7.75" style="225"/>
    <col min="6401" max="6401" width="3.58203125" style="225" customWidth="1"/>
    <col min="6402" max="6402" width="10.5" style="225" customWidth="1"/>
    <col min="6403" max="6403" width="11" style="225" customWidth="1"/>
    <col min="6404" max="6404" width="8.83203125" style="225" customWidth="1"/>
    <col min="6405" max="6408" width="4.83203125" style="225" customWidth="1"/>
    <col min="6409" max="6409" width="5.75" style="225" customWidth="1"/>
    <col min="6410" max="6413" width="4.83203125" style="225" customWidth="1"/>
    <col min="6414" max="6414" width="3.58203125" style="225" customWidth="1"/>
    <col min="6415" max="6415" width="13.5" style="225" customWidth="1"/>
    <col min="6416" max="6416" width="13.58203125" style="225" customWidth="1"/>
    <col min="6417" max="6417" width="26.75" style="225" customWidth="1"/>
    <col min="6418" max="6421" width="13.58203125" style="225" customWidth="1"/>
    <col min="6422" max="6422" width="4.83203125" style="225" customWidth="1"/>
    <col min="6423" max="6423" width="9.25" style="225" customWidth="1"/>
    <col min="6424" max="6424" width="12.08203125" style="225" bestFit="1" customWidth="1"/>
    <col min="6425" max="6656" width="7.75" style="225"/>
    <col min="6657" max="6657" width="3.58203125" style="225" customWidth="1"/>
    <col min="6658" max="6658" width="10.5" style="225" customWidth="1"/>
    <col min="6659" max="6659" width="11" style="225" customWidth="1"/>
    <col min="6660" max="6660" width="8.83203125" style="225" customWidth="1"/>
    <col min="6661" max="6664" width="4.83203125" style="225" customWidth="1"/>
    <col min="6665" max="6665" width="5.75" style="225" customWidth="1"/>
    <col min="6666" max="6669" width="4.83203125" style="225" customWidth="1"/>
    <col min="6670" max="6670" width="3.58203125" style="225" customWidth="1"/>
    <col min="6671" max="6671" width="13.5" style="225" customWidth="1"/>
    <col min="6672" max="6672" width="13.58203125" style="225" customWidth="1"/>
    <col min="6673" max="6673" width="26.75" style="225" customWidth="1"/>
    <col min="6674" max="6677" width="13.58203125" style="225" customWidth="1"/>
    <col min="6678" max="6678" width="4.83203125" style="225" customWidth="1"/>
    <col min="6679" max="6679" width="9.25" style="225" customWidth="1"/>
    <col min="6680" max="6680" width="12.08203125" style="225" bestFit="1" customWidth="1"/>
    <col min="6681" max="6912" width="7.75" style="225"/>
    <col min="6913" max="6913" width="3.58203125" style="225" customWidth="1"/>
    <col min="6914" max="6914" width="10.5" style="225" customWidth="1"/>
    <col min="6915" max="6915" width="11" style="225" customWidth="1"/>
    <col min="6916" max="6916" width="8.83203125" style="225" customWidth="1"/>
    <col min="6917" max="6920" width="4.83203125" style="225" customWidth="1"/>
    <col min="6921" max="6921" width="5.75" style="225" customWidth="1"/>
    <col min="6922" max="6925" width="4.83203125" style="225" customWidth="1"/>
    <col min="6926" max="6926" width="3.58203125" style="225" customWidth="1"/>
    <col min="6927" max="6927" width="13.5" style="225" customWidth="1"/>
    <col min="6928" max="6928" width="13.58203125" style="225" customWidth="1"/>
    <col min="6929" max="6929" width="26.75" style="225" customWidth="1"/>
    <col min="6930" max="6933" width="13.58203125" style="225" customWidth="1"/>
    <col min="6934" max="6934" width="4.83203125" style="225" customWidth="1"/>
    <col min="6935" max="6935" width="9.25" style="225" customWidth="1"/>
    <col min="6936" max="6936" width="12.08203125" style="225" bestFit="1" customWidth="1"/>
    <col min="6937" max="7168" width="7.75" style="225"/>
    <col min="7169" max="7169" width="3.58203125" style="225" customWidth="1"/>
    <col min="7170" max="7170" width="10.5" style="225" customWidth="1"/>
    <col min="7171" max="7171" width="11" style="225" customWidth="1"/>
    <col min="7172" max="7172" width="8.83203125" style="225" customWidth="1"/>
    <col min="7173" max="7176" width="4.83203125" style="225" customWidth="1"/>
    <col min="7177" max="7177" width="5.75" style="225" customWidth="1"/>
    <col min="7178" max="7181" width="4.83203125" style="225" customWidth="1"/>
    <col min="7182" max="7182" width="3.58203125" style="225" customWidth="1"/>
    <col min="7183" max="7183" width="13.5" style="225" customWidth="1"/>
    <col min="7184" max="7184" width="13.58203125" style="225" customWidth="1"/>
    <col min="7185" max="7185" width="26.75" style="225" customWidth="1"/>
    <col min="7186" max="7189" width="13.58203125" style="225" customWidth="1"/>
    <col min="7190" max="7190" width="4.83203125" style="225" customWidth="1"/>
    <col min="7191" max="7191" width="9.25" style="225" customWidth="1"/>
    <col min="7192" max="7192" width="12.08203125" style="225" bestFit="1" customWidth="1"/>
    <col min="7193" max="7424" width="7.75" style="225"/>
    <col min="7425" max="7425" width="3.58203125" style="225" customWidth="1"/>
    <col min="7426" max="7426" width="10.5" style="225" customWidth="1"/>
    <col min="7427" max="7427" width="11" style="225" customWidth="1"/>
    <col min="7428" max="7428" width="8.83203125" style="225" customWidth="1"/>
    <col min="7429" max="7432" width="4.83203125" style="225" customWidth="1"/>
    <col min="7433" max="7433" width="5.75" style="225" customWidth="1"/>
    <col min="7434" max="7437" width="4.83203125" style="225" customWidth="1"/>
    <col min="7438" max="7438" width="3.58203125" style="225" customWidth="1"/>
    <col min="7439" max="7439" width="13.5" style="225" customWidth="1"/>
    <col min="7440" max="7440" width="13.58203125" style="225" customWidth="1"/>
    <col min="7441" max="7441" width="26.75" style="225" customWidth="1"/>
    <col min="7442" max="7445" width="13.58203125" style="225" customWidth="1"/>
    <col min="7446" max="7446" width="4.83203125" style="225" customWidth="1"/>
    <col min="7447" max="7447" width="9.25" style="225" customWidth="1"/>
    <col min="7448" max="7448" width="12.08203125" style="225" bestFit="1" customWidth="1"/>
    <col min="7449" max="7680" width="7.75" style="225"/>
    <col min="7681" max="7681" width="3.58203125" style="225" customWidth="1"/>
    <col min="7682" max="7682" width="10.5" style="225" customWidth="1"/>
    <col min="7683" max="7683" width="11" style="225" customWidth="1"/>
    <col min="7684" max="7684" width="8.83203125" style="225" customWidth="1"/>
    <col min="7685" max="7688" width="4.83203125" style="225" customWidth="1"/>
    <col min="7689" max="7689" width="5.75" style="225" customWidth="1"/>
    <col min="7690" max="7693" width="4.83203125" style="225" customWidth="1"/>
    <col min="7694" max="7694" width="3.58203125" style="225" customWidth="1"/>
    <col min="7695" max="7695" width="13.5" style="225" customWidth="1"/>
    <col min="7696" max="7696" width="13.58203125" style="225" customWidth="1"/>
    <col min="7697" max="7697" width="26.75" style="225" customWidth="1"/>
    <col min="7698" max="7701" width="13.58203125" style="225" customWidth="1"/>
    <col min="7702" max="7702" width="4.83203125" style="225" customWidth="1"/>
    <col min="7703" max="7703" width="9.25" style="225" customWidth="1"/>
    <col min="7704" max="7704" width="12.08203125" style="225" bestFit="1" customWidth="1"/>
    <col min="7705" max="7936" width="7.75" style="225"/>
    <col min="7937" max="7937" width="3.58203125" style="225" customWidth="1"/>
    <col min="7938" max="7938" width="10.5" style="225" customWidth="1"/>
    <col min="7939" max="7939" width="11" style="225" customWidth="1"/>
    <col min="7940" max="7940" width="8.83203125" style="225" customWidth="1"/>
    <col min="7941" max="7944" width="4.83203125" style="225" customWidth="1"/>
    <col min="7945" max="7945" width="5.75" style="225" customWidth="1"/>
    <col min="7946" max="7949" width="4.83203125" style="225" customWidth="1"/>
    <col min="7950" max="7950" width="3.58203125" style="225" customWidth="1"/>
    <col min="7951" max="7951" width="13.5" style="225" customWidth="1"/>
    <col min="7952" max="7952" width="13.58203125" style="225" customWidth="1"/>
    <col min="7953" max="7953" width="26.75" style="225" customWidth="1"/>
    <col min="7954" max="7957" width="13.58203125" style="225" customWidth="1"/>
    <col min="7958" max="7958" width="4.83203125" style="225" customWidth="1"/>
    <col min="7959" max="7959" width="9.25" style="225" customWidth="1"/>
    <col min="7960" max="7960" width="12.08203125" style="225" bestFit="1" customWidth="1"/>
    <col min="7961" max="8192" width="7.75" style="225"/>
    <col min="8193" max="8193" width="3.58203125" style="225" customWidth="1"/>
    <col min="8194" max="8194" width="10.5" style="225" customWidth="1"/>
    <col min="8195" max="8195" width="11" style="225" customWidth="1"/>
    <col min="8196" max="8196" width="8.83203125" style="225" customWidth="1"/>
    <col min="8197" max="8200" width="4.83203125" style="225" customWidth="1"/>
    <col min="8201" max="8201" width="5.75" style="225" customWidth="1"/>
    <col min="8202" max="8205" width="4.83203125" style="225" customWidth="1"/>
    <col min="8206" max="8206" width="3.58203125" style="225" customWidth="1"/>
    <col min="8207" max="8207" width="13.5" style="225" customWidth="1"/>
    <col min="8208" max="8208" width="13.58203125" style="225" customWidth="1"/>
    <col min="8209" max="8209" width="26.75" style="225" customWidth="1"/>
    <col min="8210" max="8213" width="13.58203125" style="225" customWidth="1"/>
    <col min="8214" max="8214" width="4.83203125" style="225" customWidth="1"/>
    <col min="8215" max="8215" width="9.25" style="225" customWidth="1"/>
    <col min="8216" max="8216" width="12.08203125" style="225" bestFit="1" customWidth="1"/>
    <col min="8217" max="8448" width="7.75" style="225"/>
    <col min="8449" max="8449" width="3.58203125" style="225" customWidth="1"/>
    <col min="8450" max="8450" width="10.5" style="225" customWidth="1"/>
    <col min="8451" max="8451" width="11" style="225" customWidth="1"/>
    <col min="8452" max="8452" width="8.83203125" style="225" customWidth="1"/>
    <col min="8453" max="8456" width="4.83203125" style="225" customWidth="1"/>
    <col min="8457" max="8457" width="5.75" style="225" customWidth="1"/>
    <col min="8458" max="8461" width="4.83203125" style="225" customWidth="1"/>
    <col min="8462" max="8462" width="3.58203125" style="225" customWidth="1"/>
    <col min="8463" max="8463" width="13.5" style="225" customWidth="1"/>
    <col min="8464" max="8464" width="13.58203125" style="225" customWidth="1"/>
    <col min="8465" max="8465" width="26.75" style="225" customWidth="1"/>
    <col min="8466" max="8469" width="13.58203125" style="225" customWidth="1"/>
    <col min="8470" max="8470" width="4.83203125" style="225" customWidth="1"/>
    <col min="8471" max="8471" width="9.25" style="225" customWidth="1"/>
    <col min="8472" max="8472" width="12.08203125" style="225" bestFit="1" customWidth="1"/>
    <col min="8473" max="8704" width="7.75" style="225"/>
    <col min="8705" max="8705" width="3.58203125" style="225" customWidth="1"/>
    <col min="8706" max="8706" width="10.5" style="225" customWidth="1"/>
    <col min="8707" max="8707" width="11" style="225" customWidth="1"/>
    <col min="8708" max="8708" width="8.83203125" style="225" customWidth="1"/>
    <col min="8709" max="8712" width="4.83203125" style="225" customWidth="1"/>
    <col min="8713" max="8713" width="5.75" style="225" customWidth="1"/>
    <col min="8714" max="8717" width="4.83203125" style="225" customWidth="1"/>
    <col min="8718" max="8718" width="3.58203125" style="225" customWidth="1"/>
    <col min="8719" max="8719" width="13.5" style="225" customWidth="1"/>
    <col min="8720" max="8720" width="13.58203125" style="225" customWidth="1"/>
    <col min="8721" max="8721" width="26.75" style="225" customWidth="1"/>
    <col min="8722" max="8725" width="13.58203125" style="225" customWidth="1"/>
    <col min="8726" max="8726" width="4.83203125" style="225" customWidth="1"/>
    <col min="8727" max="8727" width="9.25" style="225" customWidth="1"/>
    <col min="8728" max="8728" width="12.08203125" style="225" bestFit="1" customWidth="1"/>
    <col min="8729" max="8960" width="7.75" style="225"/>
    <col min="8961" max="8961" width="3.58203125" style="225" customWidth="1"/>
    <col min="8962" max="8962" width="10.5" style="225" customWidth="1"/>
    <col min="8963" max="8963" width="11" style="225" customWidth="1"/>
    <col min="8964" max="8964" width="8.83203125" style="225" customWidth="1"/>
    <col min="8965" max="8968" width="4.83203125" style="225" customWidth="1"/>
    <col min="8969" max="8969" width="5.75" style="225" customWidth="1"/>
    <col min="8970" max="8973" width="4.83203125" style="225" customWidth="1"/>
    <col min="8974" max="8974" width="3.58203125" style="225" customWidth="1"/>
    <col min="8975" max="8975" width="13.5" style="225" customWidth="1"/>
    <col min="8976" max="8976" width="13.58203125" style="225" customWidth="1"/>
    <col min="8977" max="8977" width="26.75" style="225" customWidth="1"/>
    <col min="8978" max="8981" width="13.58203125" style="225" customWidth="1"/>
    <col min="8982" max="8982" width="4.83203125" style="225" customWidth="1"/>
    <col min="8983" max="8983" width="9.25" style="225" customWidth="1"/>
    <col min="8984" max="8984" width="12.08203125" style="225" bestFit="1" customWidth="1"/>
    <col min="8985" max="9216" width="7.75" style="225"/>
    <col min="9217" max="9217" width="3.58203125" style="225" customWidth="1"/>
    <col min="9218" max="9218" width="10.5" style="225" customWidth="1"/>
    <col min="9219" max="9219" width="11" style="225" customWidth="1"/>
    <col min="9220" max="9220" width="8.83203125" style="225" customWidth="1"/>
    <col min="9221" max="9224" width="4.83203125" style="225" customWidth="1"/>
    <col min="9225" max="9225" width="5.75" style="225" customWidth="1"/>
    <col min="9226" max="9229" width="4.83203125" style="225" customWidth="1"/>
    <col min="9230" max="9230" width="3.58203125" style="225" customWidth="1"/>
    <col min="9231" max="9231" width="13.5" style="225" customWidth="1"/>
    <col min="9232" max="9232" width="13.58203125" style="225" customWidth="1"/>
    <col min="9233" max="9233" width="26.75" style="225" customWidth="1"/>
    <col min="9234" max="9237" width="13.58203125" style="225" customWidth="1"/>
    <col min="9238" max="9238" width="4.83203125" style="225" customWidth="1"/>
    <col min="9239" max="9239" width="9.25" style="225" customWidth="1"/>
    <col min="9240" max="9240" width="12.08203125" style="225" bestFit="1" customWidth="1"/>
    <col min="9241" max="9472" width="7.75" style="225"/>
    <col min="9473" max="9473" width="3.58203125" style="225" customWidth="1"/>
    <col min="9474" max="9474" width="10.5" style="225" customWidth="1"/>
    <col min="9475" max="9475" width="11" style="225" customWidth="1"/>
    <col min="9476" max="9476" width="8.83203125" style="225" customWidth="1"/>
    <col min="9477" max="9480" width="4.83203125" style="225" customWidth="1"/>
    <col min="9481" max="9481" width="5.75" style="225" customWidth="1"/>
    <col min="9482" max="9485" width="4.83203125" style="225" customWidth="1"/>
    <col min="9486" max="9486" width="3.58203125" style="225" customWidth="1"/>
    <col min="9487" max="9487" width="13.5" style="225" customWidth="1"/>
    <col min="9488" max="9488" width="13.58203125" style="225" customWidth="1"/>
    <col min="9489" max="9489" width="26.75" style="225" customWidth="1"/>
    <col min="9490" max="9493" width="13.58203125" style="225" customWidth="1"/>
    <col min="9494" max="9494" width="4.83203125" style="225" customWidth="1"/>
    <col min="9495" max="9495" width="9.25" style="225" customWidth="1"/>
    <col min="9496" max="9496" width="12.08203125" style="225" bestFit="1" customWidth="1"/>
    <col min="9497" max="9728" width="7.75" style="225"/>
    <col min="9729" max="9729" width="3.58203125" style="225" customWidth="1"/>
    <col min="9730" max="9730" width="10.5" style="225" customWidth="1"/>
    <col min="9731" max="9731" width="11" style="225" customWidth="1"/>
    <col min="9732" max="9732" width="8.83203125" style="225" customWidth="1"/>
    <col min="9733" max="9736" width="4.83203125" style="225" customWidth="1"/>
    <col min="9737" max="9737" width="5.75" style="225" customWidth="1"/>
    <col min="9738" max="9741" width="4.83203125" style="225" customWidth="1"/>
    <col min="9742" max="9742" width="3.58203125" style="225" customWidth="1"/>
    <col min="9743" max="9743" width="13.5" style="225" customWidth="1"/>
    <col min="9744" max="9744" width="13.58203125" style="225" customWidth="1"/>
    <col min="9745" max="9745" width="26.75" style="225" customWidth="1"/>
    <col min="9746" max="9749" width="13.58203125" style="225" customWidth="1"/>
    <col min="9750" max="9750" width="4.83203125" style="225" customWidth="1"/>
    <col min="9751" max="9751" width="9.25" style="225" customWidth="1"/>
    <col min="9752" max="9752" width="12.08203125" style="225" bestFit="1" customWidth="1"/>
    <col min="9753" max="9984" width="7.75" style="225"/>
    <col min="9985" max="9985" width="3.58203125" style="225" customWidth="1"/>
    <col min="9986" max="9986" width="10.5" style="225" customWidth="1"/>
    <col min="9987" max="9987" width="11" style="225" customWidth="1"/>
    <col min="9988" max="9988" width="8.83203125" style="225" customWidth="1"/>
    <col min="9989" max="9992" width="4.83203125" style="225" customWidth="1"/>
    <col min="9993" max="9993" width="5.75" style="225" customWidth="1"/>
    <col min="9994" max="9997" width="4.83203125" style="225" customWidth="1"/>
    <col min="9998" max="9998" width="3.58203125" style="225" customWidth="1"/>
    <col min="9999" max="9999" width="13.5" style="225" customWidth="1"/>
    <col min="10000" max="10000" width="13.58203125" style="225" customWidth="1"/>
    <col min="10001" max="10001" width="26.75" style="225" customWidth="1"/>
    <col min="10002" max="10005" width="13.58203125" style="225" customWidth="1"/>
    <col min="10006" max="10006" width="4.83203125" style="225" customWidth="1"/>
    <col min="10007" max="10007" width="9.25" style="225" customWidth="1"/>
    <col min="10008" max="10008" width="12.08203125" style="225" bestFit="1" customWidth="1"/>
    <col min="10009" max="10240" width="7.75" style="225"/>
    <col min="10241" max="10241" width="3.58203125" style="225" customWidth="1"/>
    <col min="10242" max="10242" width="10.5" style="225" customWidth="1"/>
    <col min="10243" max="10243" width="11" style="225" customWidth="1"/>
    <col min="10244" max="10244" width="8.83203125" style="225" customWidth="1"/>
    <col min="10245" max="10248" width="4.83203125" style="225" customWidth="1"/>
    <col min="10249" max="10249" width="5.75" style="225" customWidth="1"/>
    <col min="10250" max="10253" width="4.83203125" style="225" customWidth="1"/>
    <col min="10254" max="10254" width="3.58203125" style="225" customWidth="1"/>
    <col min="10255" max="10255" width="13.5" style="225" customWidth="1"/>
    <col min="10256" max="10256" width="13.58203125" style="225" customWidth="1"/>
    <col min="10257" max="10257" width="26.75" style="225" customWidth="1"/>
    <col min="10258" max="10261" width="13.58203125" style="225" customWidth="1"/>
    <col min="10262" max="10262" width="4.83203125" style="225" customWidth="1"/>
    <col min="10263" max="10263" width="9.25" style="225" customWidth="1"/>
    <col min="10264" max="10264" width="12.08203125" style="225" bestFit="1" customWidth="1"/>
    <col min="10265" max="10496" width="7.75" style="225"/>
    <col min="10497" max="10497" width="3.58203125" style="225" customWidth="1"/>
    <col min="10498" max="10498" width="10.5" style="225" customWidth="1"/>
    <col min="10499" max="10499" width="11" style="225" customWidth="1"/>
    <col min="10500" max="10500" width="8.83203125" style="225" customWidth="1"/>
    <col min="10501" max="10504" width="4.83203125" style="225" customWidth="1"/>
    <col min="10505" max="10505" width="5.75" style="225" customWidth="1"/>
    <col min="10506" max="10509" width="4.83203125" style="225" customWidth="1"/>
    <col min="10510" max="10510" width="3.58203125" style="225" customWidth="1"/>
    <col min="10511" max="10511" width="13.5" style="225" customWidth="1"/>
    <col min="10512" max="10512" width="13.58203125" style="225" customWidth="1"/>
    <col min="10513" max="10513" width="26.75" style="225" customWidth="1"/>
    <col min="10514" max="10517" width="13.58203125" style="225" customWidth="1"/>
    <col min="10518" max="10518" width="4.83203125" style="225" customWidth="1"/>
    <col min="10519" max="10519" width="9.25" style="225" customWidth="1"/>
    <col min="10520" max="10520" width="12.08203125" style="225" bestFit="1" customWidth="1"/>
    <col min="10521" max="10752" width="7.75" style="225"/>
    <col min="10753" max="10753" width="3.58203125" style="225" customWidth="1"/>
    <col min="10754" max="10754" width="10.5" style="225" customWidth="1"/>
    <col min="10755" max="10755" width="11" style="225" customWidth="1"/>
    <col min="10756" max="10756" width="8.83203125" style="225" customWidth="1"/>
    <col min="10757" max="10760" width="4.83203125" style="225" customWidth="1"/>
    <col min="10761" max="10761" width="5.75" style="225" customWidth="1"/>
    <col min="10762" max="10765" width="4.83203125" style="225" customWidth="1"/>
    <col min="10766" max="10766" width="3.58203125" style="225" customWidth="1"/>
    <col min="10767" max="10767" width="13.5" style="225" customWidth="1"/>
    <col min="10768" max="10768" width="13.58203125" style="225" customWidth="1"/>
    <col min="10769" max="10769" width="26.75" style="225" customWidth="1"/>
    <col min="10770" max="10773" width="13.58203125" style="225" customWidth="1"/>
    <col min="10774" max="10774" width="4.83203125" style="225" customWidth="1"/>
    <col min="10775" max="10775" width="9.25" style="225" customWidth="1"/>
    <col min="10776" max="10776" width="12.08203125" style="225" bestFit="1" customWidth="1"/>
    <col min="10777" max="11008" width="7.75" style="225"/>
    <col min="11009" max="11009" width="3.58203125" style="225" customWidth="1"/>
    <col min="11010" max="11010" width="10.5" style="225" customWidth="1"/>
    <col min="11011" max="11011" width="11" style="225" customWidth="1"/>
    <col min="11012" max="11012" width="8.83203125" style="225" customWidth="1"/>
    <col min="11013" max="11016" width="4.83203125" style="225" customWidth="1"/>
    <col min="11017" max="11017" width="5.75" style="225" customWidth="1"/>
    <col min="11018" max="11021" width="4.83203125" style="225" customWidth="1"/>
    <col min="11022" max="11022" width="3.58203125" style="225" customWidth="1"/>
    <col min="11023" max="11023" width="13.5" style="225" customWidth="1"/>
    <col min="11024" max="11024" width="13.58203125" style="225" customWidth="1"/>
    <col min="11025" max="11025" width="26.75" style="225" customWidth="1"/>
    <col min="11026" max="11029" width="13.58203125" style="225" customWidth="1"/>
    <col min="11030" max="11030" width="4.83203125" style="225" customWidth="1"/>
    <col min="11031" max="11031" width="9.25" style="225" customWidth="1"/>
    <col min="11032" max="11032" width="12.08203125" style="225" bestFit="1" customWidth="1"/>
    <col min="11033" max="11264" width="7.75" style="225"/>
    <col min="11265" max="11265" width="3.58203125" style="225" customWidth="1"/>
    <col min="11266" max="11266" width="10.5" style="225" customWidth="1"/>
    <col min="11267" max="11267" width="11" style="225" customWidth="1"/>
    <col min="11268" max="11268" width="8.83203125" style="225" customWidth="1"/>
    <col min="11269" max="11272" width="4.83203125" style="225" customWidth="1"/>
    <col min="11273" max="11273" width="5.75" style="225" customWidth="1"/>
    <col min="11274" max="11277" width="4.83203125" style="225" customWidth="1"/>
    <col min="11278" max="11278" width="3.58203125" style="225" customWidth="1"/>
    <col min="11279" max="11279" width="13.5" style="225" customWidth="1"/>
    <col min="11280" max="11280" width="13.58203125" style="225" customWidth="1"/>
    <col min="11281" max="11281" width="26.75" style="225" customWidth="1"/>
    <col min="11282" max="11285" width="13.58203125" style="225" customWidth="1"/>
    <col min="11286" max="11286" width="4.83203125" style="225" customWidth="1"/>
    <col min="11287" max="11287" width="9.25" style="225" customWidth="1"/>
    <col min="11288" max="11288" width="12.08203125" style="225" bestFit="1" customWidth="1"/>
    <col min="11289" max="11520" width="7.75" style="225"/>
    <col min="11521" max="11521" width="3.58203125" style="225" customWidth="1"/>
    <col min="11522" max="11522" width="10.5" style="225" customWidth="1"/>
    <col min="11523" max="11523" width="11" style="225" customWidth="1"/>
    <col min="11524" max="11524" width="8.83203125" style="225" customWidth="1"/>
    <col min="11525" max="11528" width="4.83203125" style="225" customWidth="1"/>
    <col min="11529" max="11529" width="5.75" style="225" customWidth="1"/>
    <col min="11530" max="11533" width="4.83203125" style="225" customWidth="1"/>
    <col min="11534" max="11534" width="3.58203125" style="225" customWidth="1"/>
    <col min="11535" max="11535" width="13.5" style="225" customWidth="1"/>
    <col min="11536" max="11536" width="13.58203125" style="225" customWidth="1"/>
    <col min="11537" max="11537" width="26.75" style="225" customWidth="1"/>
    <col min="11538" max="11541" width="13.58203125" style="225" customWidth="1"/>
    <col min="11542" max="11542" width="4.83203125" style="225" customWidth="1"/>
    <col min="11543" max="11543" width="9.25" style="225" customWidth="1"/>
    <col min="11544" max="11544" width="12.08203125" style="225" bestFit="1" customWidth="1"/>
    <col min="11545" max="11776" width="7.75" style="225"/>
    <col min="11777" max="11777" width="3.58203125" style="225" customWidth="1"/>
    <col min="11778" max="11778" width="10.5" style="225" customWidth="1"/>
    <col min="11779" max="11779" width="11" style="225" customWidth="1"/>
    <col min="11780" max="11780" width="8.83203125" style="225" customWidth="1"/>
    <col min="11781" max="11784" width="4.83203125" style="225" customWidth="1"/>
    <col min="11785" max="11785" width="5.75" style="225" customWidth="1"/>
    <col min="11786" max="11789" width="4.83203125" style="225" customWidth="1"/>
    <col min="11790" max="11790" width="3.58203125" style="225" customWidth="1"/>
    <col min="11791" max="11791" width="13.5" style="225" customWidth="1"/>
    <col min="11792" max="11792" width="13.58203125" style="225" customWidth="1"/>
    <col min="11793" max="11793" width="26.75" style="225" customWidth="1"/>
    <col min="11794" max="11797" width="13.58203125" style="225" customWidth="1"/>
    <col min="11798" max="11798" width="4.83203125" style="225" customWidth="1"/>
    <col min="11799" max="11799" width="9.25" style="225" customWidth="1"/>
    <col min="11800" max="11800" width="12.08203125" style="225" bestFit="1" customWidth="1"/>
    <col min="11801" max="12032" width="7.75" style="225"/>
    <col min="12033" max="12033" width="3.58203125" style="225" customWidth="1"/>
    <col min="12034" max="12034" width="10.5" style="225" customWidth="1"/>
    <col min="12035" max="12035" width="11" style="225" customWidth="1"/>
    <col min="12036" max="12036" width="8.83203125" style="225" customWidth="1"/>
    <col min="12037" max="12040" width="4.83203125" style="225" customWidth="1"/>
    <col min="12041" max="12041" width="5.75" style="225" customWidth="1"/>
    <col min="12042" max="12045" width="4.83203125" style="225" customWidth="1"/>
    <col min="12046" max="12046" width="3.58203125" style="225" customWidth="1"/>
    <col min="12047" max="12047" width="13.5" style="225" customWidth="1"/>
    <col min="12048" max="12048" width="13.58203125" style="225" customWidth="1"/>
    <col min="12049" max="12049" width="26.75" style="225" customWidth="1"/>
    <col min="12050" max="12053" width="13.58203125" style="225" customWidth="1"/>
    <col min="12054" max="12054" width="4.83203125" style="225" customWidth="1"/>
    <col min="12055" max="12055" width="9.25" style="225" customWidth="1"/>
    <col min="12056" max="12056" width="12.08203125" style="225" bestFit="1" customWidth="1"/>
    <col min="12057" max="12288" width="7.75" style="225"/>
    <col min="12289" max="12289" width="3.58203125" style="225" customWidth="1"/>
    <col min="12290" max="12290" width="10.5" style="225" customWidth="1"/>
    <col min="12291" max="12291" width="11" style="225" customWidth="1"/>
    <col min="12292" max="12292" width="8.83203125" style="225" customWidth="1"/>
    <col min="12293" max="12296" width="4.83203125" style="225" customWidth="1"/>
    <col min="12297" max="12297" width="5.75" style="225" customWidth="1"/>
    <col min="12298" max="12301" width="4.83203125" style="225" customWidth="1"/>
    <col min="12302" max="12302" width="3.58203125" style="225" customWidth="1"/>
    <col min="12303" max="12303" width="13.5" style="225" customWidth="1"/>
    <col min="12304" max="12304" width="13.58203125" style="225" customWidth="1"/>
    <col min="12305" max="12305" width="26.75" style="225" customWidth="1"/>
    <col min="12306" max="12309" width="13.58203125" style="225" customWidth="1"/>
    <col min="12310" max="12310" width="4.83203125" style="225" customWidth="1"/>
    <col min="12311" max="12311" width="9.25" style="225" customWidth="1"/>
    <col min="12312" max="12312" width="12.08203125" style="225" bestFit="1" customWidth="1"/>
    <col min="12313" max="12544" width="7.75" style="225"/>
    <col min="12545" max="12545" width="3.58203125" style="225" customWidth="1"/>
    <col min="12546" max="12546" width="10.5" style="225" customWidth="1"/>
    <col min="12547" max="12547" width="11" style="225" customWidth="1"/>
    <col min="12548" max="12548" width="8.83203125" style="225" customWidth="1"/>
    <col min="12549" max="12552" width="4.83203125" style="225" customWidth="1"/>
    <col min="12553" max="12553" width="5.75" style="225" customWidth="1"/>
    <col min="12554" max="12557" width="4.83203125" style="225" customWidth="1"/>
    <col min="12558" max="12558" width="3.58203125" style="225" customWidth="1"/>
    <col min="12559" max="12559" width="13.5" style="225" customWidth="1"/>
    <col min="12560" max="12560" width="13.58203125" style="225" customWidth="1"/>
    <col min="12561" max="12561" width="26.75" style="225" customWidth="1"/>
    <col min="12562" max="12565" width="13.58203125" style="225" customWidth="1"/>
    <col min="12566" max="12566" width="4.83203125" style="225" customWidth="1"/>
    <col min="12567" max="12567" width="9.25" style="225" customWidth="1"/>
    <col min="12568" max="12568" width="12.08203125" style="225" bestFit="1" customWidth="1"/>
    <col min="12569" max="12800" width="7.75" style="225"/>
    <col min="12801" max="12801" width="3.58203125" style="225" customWidth="1"/>
    <col min="12802" max="12802" width="10.5" style="225" customWidth="1"/>
    <col min="12803" max="12803" width="11" style="225" customWidth="1"/>
    <col min="12804" max="12804" width="8.83203125" style="225" customWidth="1"/>
    <col min="12805" max="12808" width="4.83203125" style="225" customWidth="1"/>
    <col min="12809" max="12809" width="5.75" style="225" customWidth="1"/>
    <col min="12810" max="12813" width="4.83203125" style="225" customWidth="1"/>
    <col min="12814" max="12814" width="3.58203125" style="225" customWidth="1"/>
    <col min="12815" max="12815" width="13.5" style="225" customWidth="1"/>
    <col min="12816" max="12816" width="13.58203125" style="225" customWidth="1"/>
    <col min="12817" max="12817" width="26.75" style="225" customWidth="1"/>
    <col min="12818" max="12821" width="13.58203125" style="225" customWidth="1"/>
    <col min="12822" max="12822" width="4.83203125" style="225" customWidth="1"/>
    <col min="12823" max="12823" width="9.25" style="225" customWidth="1"/>
    <col min="12824" max="12824" width="12.08203125" style="225" bestFit="1" customWidth="1"/>
    <col min="12825" max="13056" width="7.75" style="225"/>
    <col min="13057" max="13057" width="3.58203125" style="225" customWidth="1"/>
    <col min="13058" max="13058" width="10.5" style="225" customWidth="1"/>
    <col min="13059" max="13059" width="11" style="225" customWidth="1"/>
    <col min="13060" max="13060" width="8.83203125" style="225" customWidth="1"/>
    <col min="13061" max="13064" width="4.83203125" style="225" customWidth="1"/>
    <col min="13065" max="13065" width="5.75" style="225" customWidth="1"/>
    <col min="13066" max="13069" width="4.83203125" style="225" customWidth="1"/>
    <col min="13070" max="13070" width="3.58203125" style="225" customWidth="1"/>
    <col min="13071" max="13071" width="13.5" style="225" customWidth="1"/>
    <col min="13072" max="13072" width="13.58203125" style="225" customWidth="1"/>
    <col min="13073" max="13073" width="26.75" style="225" customWidth="1"/>
    <col min="13074" max="13077" width="13.58203125" style="225" customWidth="1"/>
    <col min="13078" max="13078" width="4.83203125" style="225" customWidth="1"/>
    <col min="13079" max="13079" width="9.25" style="225" customWidth="1"/>
    <col min="13080" max="13080" width="12.08203125" style="225" bestFit="1" customWidth="1"/>
    <col min="13081" max="13312" width="7.75" style="225"/>
    <col min="13313" max="13313" width="3.58203125" style="225" customWidth="1"/>
    <col min="13314" max="13314" width="10.5" style="225" customWidth="1"/>
    <col min="13315" max="13315" width="11" style="225" customWidth="1"/>
    <col min="13316" max="13316" width="8.83203125" style="225" customWidth="1"/>
    <col min="13317" max="13320" width="4.83203125" style="225" customWidth="1"/>
    <col min="13321" max="13321" width="5.75" style="225" customWidth="1"/>
    <col min="13322" max="13325" width="4.83203125" style="225" customWidth="1"/>
    <col min="13326" max="13326" width="3.58203125" style="225" customWidth="1"/>
    <col min="13327" max="13327" width="13.5" style="225" customWidth="1"/>
    <col min="13328" max="13328" width="13.58203125" style="225" customWidth="1"/>
    <col min="13329" max="13329" width="26.75" style="225" customWidth="1"/>
    <col min="13330" max="13333" width="13.58203125" style="225" customWidth="1"/>
    <col min="13334" max="13334" width="4.83203125" style="225" customWidth="1"/>
    <col min="13335" max="13335" width="9.25" style="225" customWidth="1"/>
    <col min="13336" max="13336" width="12.08203125" style="225" bestFit="1" customWidth="1"/>
    <col min="13337" max="13568" width="7.75" style="225"/>
    <col min="13569" max="13569" width="3.58203125" style="225" customWidth="1"/>
    <col min="13570" max="13570" width="10.5" style="225" customWidth="1"/>
    <col min="13571" max="13571" width="11" style="225" customWidth="1"/>
    <col min="13572" max="13572" width="8.83203125" style="225" customWidth="1"/>
    <col min="13573" max="13576" width="4.83203125" style="225" customWidth="1"/>
    <col min="13577" max="13577" width="5.75" style="225" customWidth="1"/>
    <col min="13578" max="13581" width="4.83203125" style="225" customWidth="1"/>
    <col min="13582" max="13582" width="3.58203125" style="225" customWidth="1"/>
    <col min="13583" max="13583" width="13.5" style="225" customWidth="1"/>
    <col min="13584" max="13584" width="13.58203125" style="225" customWidth="1"/>
    <col min="13585" max="13585" width="26.75" style="225" customWidth="1"/>
    <col min="13586" max="13589" width="13.58203125" style="225" customWidth="1"/>
    <col min="13590" max="13590" width="4.83203125" style="225" customWidth="1"/>
    <col min="13591" max="13591" width="9.25" style="225" customWidth="1"/>
    <col min="13592" max="13592" width="12.08203125" style="225" bestFit="1" customWidth="1"/>
    <col min="13593" max="13824" width="7.75" style="225"/>
    <col min="13825" max="13825" width="3.58203125" style="225" customWidth="1"/>
    <col min="13826" max="13826" width="10.5" style="225" customWidth="1"/>
    <col min="13827" max="13827" width="11" style="225" customWidth="1"/>
    <col min="13828" max="13828" width="8.83203125" style="225" customWidth="1"/>
    <col min="13829" max="13832" width="4.83203125" style="225" customWidth="1"/>
    <col min="13833" max="13833" width="5.75" style="225" customWidth="1"/>
    <col min="13834" max="13837" width="4.83203125" style="225" customWidth="1"/>
    <col min="13838" max="13838" width="3.58203125" style="225" customWidth="1"/>
    <col min="13839" max="13839" width="13.5" style="225" customWidth="1"/>
    <col min="13840" max="13840" width="13.58203125" style="225" customWidth="1"/>
    <col min="13841" max="13841" width="26.75" style="225" customWidth="1"/>
    <col min="13842" max="13845" width="13.58203125" style="225" customWidth="1"/>
    <col min="13846" max="13846" width="4.83203125" style="225" customWidth="1"/>
    <col min="13847" max="13847" width="9.25" style="225" customWidth="1"/>
    <col min="13848" max="13848" width="12.08203125" style="225" bestFit="1" customWidth="1"/>
    <col min="13849" max="14080" width="7.75" style="225"/>
    <col min="14081" max="14081" width="3.58203125" style="225" customWidth="1"/>
    <col min="14082" max="14082" width="10.5" style="225" customWidth="1"/>
    <col min="14083" max="14083" width="11" style="225" customWidth="1"/>
    <col min="14084" max="14084" width="8.83203125" style="225" customWidth="1"/>
    <col min="14085" max="14088" width="4.83203125" style="225" customWidth="1"/>
    <col min="14089" max="14089" width="5.75" style="225" customWidth="1"/>
    <col min="14090" max="14093" width="4.83203125" style="225" customWidth="1"/>
    <col min="14094" max="14094" width="3.58203125" style="225" customWidth="1"/>
    <col min="14095" max="14095" width="13.5" style="225" customWidth="1"/>
    <col min="14096" max="14096" width="13.58203125" style="225" customWidth="1"/>
    <col min="14097" max="14097" width="26.75" style="225" customWidth="1"/>
    <col min="14098" max="14101" width="13.58203125" style="225" customWidth="1"/>
    <col min="14102" max="14102" width="4.83203125" style="225" customWidth="1"/>
    <col min="14103" max="14103" width="9.25" style="225" customWidth="1"/>
    <col min="14104" max="14104" width="12.08203125" style="225" bestFit="1" customWidth="1"/>
    <col min="14105" max="14336" width="7.75" style="225"/>
    <col min="14337" max="14337" width="3.58203125" style="225" customWidth="1"/>
    <col min="14338" max="14338" width="10.5" style="225" customWidth="1"/>
    <col min="14339" max="14339" width="11" style="225" customWidth="1"/>
    <col min="14340" max="14340" width="8.83203125" style="225" customWidth="1"/>
    <col min="14341" max="14344" width="4.83203125" style="225" customWidth="1"/>
    <col min="14345" max="14345" width="5.75" style="225" customWidth="1"/>
    <col min="14346" max="14349" width="4.83203125" style="225" customWidth="1"/>
    <col min="14350" max="14350" width="3.58203125" style="225" customWidth="1"/>
    <col min="14351" max="14351" width="13.5" style="225" customWidth="1"/>
    <col min="14352" max="14352" width="13.58203125" style="225" customWidth="1"/>
    <col min="14353" max="14353" width="26.75" style="225" customWidth="1"/>
    <col min="14354" max="14357" width="13.58203125" style="225" customWidth="1"/>
    <col min="14358" max="14358" width="4.83203125" style="225" customWidth="1"/>
    <col min="14359" max="14359" width="9.25" style="225" customWidth="1"/>
    <col min="14360" max="14360" width="12.08203125" style="225" bestFit="1" customWidth="1"/>
    <col min="14361" max="14592" width="7.75" style="225"/>
    <col min="14593" max="14593" width="3.58203125" style="225" customWidth="1"/>
    <col min="14594" max="14594" width="10.5" style="225" customWidth="1"/>
    <col min="14595" max="14595" width="11" style="225" customWidth="1"/>
    <col min="14596" max="14596" width="8.83203125" style="225" customWidth="1"/>
    <col min="14597" max="14600" width="4.83203125" style="225" customWidth="1"/>
    <col min="14601" max="14601" width="5.75" style="225" customWidth="1"/>
    <col min="14602" max="14605" width="4.83203125" style="225" customWidth="1"/>
    <col min="14606" max="14606" width="3.58203125" style="225" customWidth="1"/>
    <col min="14607" max="14607" width="13.5" style="225" customWidth="1"/>
    <col min="14608" max="14608" width="13.58203125" style="225" customWidth="1"/>
    <col min="14609" max="14609" width="26.75" style="225" customWidth="1"/>
    <col min="14610" max="14613" width="13.58203125" style="225" customWidth="1"/>
    <col min="14614" max="14614" width="4.83203125" style="225" customWidth="1"/>
    <col min="14615" max="14615" width="9.25" style="225" customWidth="1"/>
    <col min="14616" max="14616" width="12.08203125" style="225" bestFit="1" customWidth="1"/>
    <col min="14617" max="14848" width="7.75" style="225"/>
    <col min="14849" max="14849" width="3.58203125" style="225" customWidth="1"/>
    <col min="14850" max="14850" width="10.5" style="225" customWidth="1"/>
    <col min="14851" max="14851" width="11" style="225" customWidth="1"/>
    <col min="14852" max="14852" width="8.83203125" style="225" customWidth="1"/>
    <col min="14853" max="14856" width="4.83203125" style="225" customWidth="1"/>
    <col min="14857" max="14857" width="5.75" style="225" customWidth="1"/>
    <col min="14858" max="14861" width="4.83203125" style="225" customWidth="1"/>
    <col min="14862" max="14862" width="3.58203125" style="225" customWidth="1"/>
    <col min="14863" max="14863" width="13.5" style="225" customWidth="1"/>
    <col min="14864" max="14864" width="13.58203125" style="225" customWidth="1"/>
    <col min="14865" max="14865" width="26.75" style="225" customWidth="1"/>
    <col min="14866" max="14869" width="13.58203125" style="225" customWidth="1"/>
    <col min="14870" max="14870" width="4.83203125" style="225" customWidth="1"/>
    <col min="14871" max="14871" width="9.25" style="225" customWidth="1"/>
    <col min="14872" max="14872" width="12.08203125" style="225" bestFit="1" customWidth="1"/>
    <col min="14873" max="15104" width="7.75" style="225"/>
    <col min="15105" max="15105" width="3.58203125" style="225" customWidth="1"/>
    <col min="15106" max="15106" width="10.5" style="225" customWidth="1"/>
    <col min="15107" max="15107" width="11" style="225" customWidth="1"/>
    <col min="15108" max="15108" width="8.83203125" style="225" customWidth="1"/>
    <col min="15109" max="15112" width="4.83203125" style="225" customWidth="1"/>
    <col min="15113" max="15113" width="5.75" style="225" customWidth="1"/>
    <col min="15114" max="15117" width="4.83203125" style="225" customWidth="1"/>
    <col min="15118" max="15118" width="3.58203125" style="225" customWidth="1"/>
    <col min="15119" max="15119" width="13.5" style="225" customWidth="1"/>
    <col min="15120" max="15120" width="13.58203125" style="225" customWidth="1"/>
    <col min="15121" max="15121" width="26.75" style="225" customWidth="1"/>
    <col min="15122" max="15125" width="13.58203125" style="225" customWidth="1"/>
    <col min="15126" max="15126" width="4.83203125" style="225" customWidth="1"/>
    <col min="15127" max="15127" width="9.25" style="225" customWidth="1"/>
    <col min="15128" max="15128" width="12.08203125" style="225" bestFit="1" customWidth="1"/>
    <col min="15129" max="15360" width="7.75" style="225"/>
    <col min="15361" max="15361" width="3.58203125" style="225" customWidth="1"/>
    <col min="15362" max="15362" width="10.5" style="225" customWidth="1"/>
    <col min="15363" max="15363" width="11" style="225" customWidth="1"/>
    <col min="15364" max="15364" width="8.83203125" style="225" customWidth="1"/>
    <col min="15365" max="15368" width="4.83203125" style="225" customWidth="1"/>
    <col min="15369" max="15369" width="5.75" style="225" customWidth="1"/>
    <col min="15370" max="15373" width="4.83203125" style="225" customWidth="1"/>
    <col min="15374" max="15374" width="3.58203125" style="225" customWidth="1"/>
    <col min="15375" max="15375" width="13.5" style="225" customWidth="1"/>
    <col min="15376" max="15376" width="13.58203125" style="225" customWidth="1"/>
    <col min="15377" max="15377" width="26.75" style="225" customWidth="1"/>
    <col min="15378" max="15381" width="13.58203125" style="225" customWidth="1"/>
    <col min="15382" max="15382" width="4.83203125" style="225" customWidth="1"/>
    <col min="15383" max="15383" width="9.25" style="225" customWidth="1"/>
    <col min="15384" max="15384" width="12.08203125" style="225" bestFit="1" customWidth="1"/>
    <col min="15385" max="15616" width="7.75" style="225"/>
    <col min="15617" max="15617" width="3.58203125" style="225" customWidth="1"/>
    <col min="15618" max="15618" width="10.5" style="225" customWidth="1"/>
    <col min="15619" max="15619" width="11" style="225" customWidth="1"/>
    <col min="15620" max="15620" width="8.83203125" style="225" customWidth="1"/>
    <col min="15621" max="15624" width="4.83203125" style="225" customWidth="1"/>
    <col min="15625" max="15625" width="5.75" style="225" customWidth="1"/>
    <col min="15626" max="15629" width="4.83203125" style="225" customWidth="1"/>
    <col min="15630" max="15630" width="3.58203125" style="225" customWidth="1"/>
    <col min="15631" max="15631" width="13.5" style="225" customWidth="1"/>
    <col min="15632" max="15632" width="13.58203125" style="225" customWidth="1"/>
    <col min="15633" max="15633" width="26.75" style="225" customWidth="1"/>
    <col min="15634" max="15637" width="13.58203125" style="225" customWidth="1"/>
    <col min="15638" max="15638" width="4.83203125" style="225" customWidth="1"/>
    <col min="15639" max="15639" width="9.25" style="225" customWidth="1"/>
    <col min="15640" max="15640" width="12.08203125" style="225" bestFit="1" customWidth="1"/>
    <col min="15641" max="15872" width="7.75" style="225"/>
    <col min="15873" max="15873" width="3.58203125" style="225" customWidth="1"/>
    <col min="15874" max="15874" width="10.5" style="225" customWidth="1"/>
    <col min="15875" max="15875" width="11" style="225" customWidth="1"/>
    <col min="15876" max="15876" width="8.83203125" style="225" customWidth="1"/>
    <col min="15877" max="15880" width="4.83203125" style="225" customWidth="1"/>
    <col min="15881" max="15881" width="5.75" style="225" customWidth="1"/>
    <col min="15882" max="15885" width="4.83203125" style="225" customWidth="1"/>
    <col min="15886" max="15886" width="3.58203125" style="225" customWidth="1"/>
    <col min="15887" max="15887" width="13.5" style="225" customWidth="1"/>
    <col min="15888" max="15888" width="13.58203125" style="225" customWidth="1"/>
    <col min="15889" max="15889" width="26.75" style="225" customWidth="1"/>
    <col min="15890" max="15893" width="13.58203125" style="225" customWidth="1"/>
    <col min="15894" max="15894" width="4.83203125" style="225" customWidth="1"/>
    <col min="15895" max="15895" width="9.25" style="225" customWidth="1"/>
    <col min="15896" max="15896" width="12.08203125" style="225" bestFit="1" customWidth="1"/>
    <col min="15897" max="16128" width="7.75" style="225"/>
    <col min="16129" max="16129" width="3.58203125" style="225" customWidth="1"/>
    <col min="16130" max="16130" width="10.5" style="225" customWidth="1"/>
    <col min="16131" max="16131" width="11" style="225" customWidth="1"/>
    <col min="16132" max="16132" width="8.83203125" style="225" customWidth="1"/>
    <col min="16133" max="16136" width="4.83203125" style="225" customWidth="1"/>
    <col min="16137" max="16137" width="5.75" style="225" customWidth="1"/>
    <col min="16138" max="16141" width="4.83203125" style="225" customWidth="1"/>
    <col min="16142" max="16142" width="3.58203125" style="225" customWidth="1"/>
    <col min="16143" max="16143" width="13.5" style="225" customWidth="1"/>
    <col min="16144" max="16144" width="13.58203125" style="225" customWidth="1"/>
    <col min="16145" max="16145" width="26.75" style="225" customWidth="1"/>
    <col min="16146" max="16149" width="13.58203125" style="225" customWidth="1"/>
    <col min="16150" max="16150" width="4.83203125" style="225" customWidth="1"/>
    <col min="16151" max="16151" width="9.25" style="225" customWidth="1"/>
    <col min="16152" max="16152" width="12.08203125" style="225" bestFit="1" customWidth="1"/>
    <col min="16153" max="16384" width="7.75" style="225"/>
  </cols>
  <sheetData>
    <row r="1" spans="1:26" s="220" customFormat="1" ht="15" customHeight="1">
      <c r="Q1" s="221" t="s">
        <v>369</v>
      </c>
    </row>
    <row r="2" spans="1:26" ht="15" customHeight="1">
      <c r="A2" s="222" t="s">
        <v>781</v>
      </c>
      <c r="B2" s="221"/>
      <c r="C2" s="221"/>
      <c r="D2" s="221"/>
      <c r="E2" s="221"/>
      <c r="F2" s="221"/>
      <c r="G2" s="221"/>
      <c r="H2" s="221"/>
      <c r="I2" s="221"/>
      <c r="J2" s="221"/>
      <c r="K2" s="221"/>
      <c r="L2" s="223" t="s">
        <v>903</v>
      </c>
      <c r="M2" s="221"/>
      <c r="N2" s="221"/>
      <c r="O2" s="221"/>
      <c r="P2" s="221"/>
      <c r="Q2" s="224" t="s">
        <v>370</v>
      </c>
      <c r="R2" s="221"/>
      <c r="S2" s="221"/>
      <c r="T2" s="221"/>
      <c r="U2" s="221"/>
      <c r="V2" s="221"/>
      <c r="W2" s="221"/>
      <c r="X2" s="221"/>
      <c r="Y2" s="221"/>
      <c r="Z2" s="221"/>
    </row>
    <row r="3" spans="1:26" s="220" customFormat="1" ht="15" customHeight="1">
      <c r="A3" s="226" t="s">
        <v>371</v>
      </c>
      <c r="B3" s="221"/>
      <c r="C3" s="221"/>
      <c r="D3" s="221"/>
      <c r="E3" s="221"/>
      <c r="F3" s="221"/>
      <c r="G3" s="221"/>
      <c r="H3" s="221"/>
      <c r="I3" s="221"/>
      <c r="J3" s="221"/>
      <c r="K3" s="221"/>
      <c r="L3" s="221"/>
      <c r="M3" s="221"/>
      <c r="N3" s="221"/>
      <c r="O3" s="221"/>
      <c r="P3" s="221"/>
      <c r="Q3" s="221"/>
      <c r="R3" s="221"/>
      <c r="S3" s="221"/>
      <c r="T3" s="221"/>
      <c r="U3" s="221"/>
      <c r="V3" s="221"/>
      <c r="W3" s="221"/>
      <c r="X3" s="221"/>
      <c r="Y3" s="221"/>
      <c r="Z3" s="221"/>
    </row>
    <row r="4" spans="1:26" s="220" customFormat="1" ht="15" customHeight="1">
      <c r="A4" s="226"/>
      <c r="B4" s="503" t="s">
        <v>782</v>
      </c>
      <c r="C4" s="504"/>
      <c r="D4" s="504"/>
      <c r="E4" s="504"/>
      <c r="F4" s="504"/>
      <c r="G4" s="504"/>
      <c r="H4" s="504"/>
      <c r="I4" s="504"/>
      <c r="J4" s="504"/>
      <c r="K4" s="504"/>
      <c r="L4" s="504"/>
      <c r="M4" s="504"/>
      <c r="N4" s="504"/>
      <c r="O4" s="505"/>
      <c r="P4" s="221"/>
      <c r="Q4" s="221"/>
      <c r="R4" s="221"/>
      <c r="S4" s="221"/>
      <c r="T4" s="221"/>
      <c r="U4" s="221"/>
      <c r="V4" s="221"/>
      <c r="W4" s="221"/>
      <c r="X4" s="221"/>
      <c r="Y4" s="221"/>
      <c r="Z4" s="221"/>
    </row>
    <row r="5" spans="1:26" s="220" customFormat="1" ht="15" customHeight="1">
      <c r="A5" s="226"/>
      <c r="B5" s="506"/>
      <c r="C5" s="507"/>
      <c r="D5" s="507"/>
      <c r="E5" s="507"/>
      <c r="F5" s="507"/>
      <c r="G5" s="507"/>
      <c r="H5" s="507"/>
      <c r="I5" s="507"/>
      <c r="J5" s="507"/>
      <c r="K5" s="507"/>
      <c r="L5" s="507"/>
      <c r="M5" s="507"/>
      <c r="N5" s="507"/>
      <c r="O5" s="508"/>
      <c r="P5" s="221"/>
      <c r="Q5" s="221"/>
      <c r="R5" s="221"/>
      <c r="S5" s="221"/>
      <c r="T5" s="221"/>
      <c r="U5" s="221"/>
      <c r="V5" s="221"/>
      <c r="W5" s="221"/>
      <c r="X5" s="221"/>
      <c r="Y5" s="221"/>
      <c r="Z5" s="221"/>
    </row>
    <row r="6" spans="1:26" s="220" customFormat="1" ht="11.25" customHeight="1" thickBot="1">
      <c r="A6" s="227"/>
      <c r="B6" s="221"/>
      <c r="C6" s="221"/>
      <c r="D6" s="221"/>
      <c r="E6" s="221"/>
      <c r="F6" s="221"/>
      <c r="G6" s="221"/>
      <c r="H6" s="221"/>
      <c r="I6" s="221"/>
      <c r="J6" s="221"/>
      <c r="K6" s="221"/>
      <c r="L6" s="221"/>
      <c r="M6" s="221"/>
      <c r="N6" s="221"/>
      <c r="O6" s="221"/>
      <c r="P6" s="221"/>
      <c r="Q6" s="221"/>
      <c r="R6" s="221"/>
      <c r="S6" s="221"/>
      <c r="T6" s="221"/>
      <c r="U6" s="221"/>
      <c r="V6" s="221"/>
      <c r="W6" s="221"/>
      <c r="X6" s="221"/>
      <c r="Y6" s="221"/>
      <c r="Z6" s="221"/>
    </row>
    <row r="7" spans="1:26" s="220" customFormat="1" ht="19.5" customHeight="1" thickBot="1">
      <c r="A7" s="228">
        <v>1</v>
      </c>
      <c r="B7" s="229" t="s">
        <v>372</v>
      </c>
      <c r="C7" s="499"/>
      <c r="D7" s="499"/>
      <c r="E7" s="499"/>
      <c r="F7" s="499"/>
      <c r="G7" s="499"/>
      <c r="H7" s="499"/>
      <c r="I7" s="499"/>
      <c r="J7" s="499"/>
      <c r="K7" s="499"/>
      <c r="L7" s="499"/>
      <c r="M7" s="499"/>
      <c r="N7" s="499"/>
      <c r="O7" s="229"/>
      <c r="P7" s="221"/>
      <c r="Q7" s="509" t="s">
        <v>373</v>
      </c>
      <c r="R7" s="509"/>
      <c r="S7" s="509"/>
      <c r="T7" s="509"/>
      <c r="U7" s="509"/>
      <c r="V7" s="221"/>
      <c r="W7" s="221"/>
      <c r="X7" s="221"/>
      <c r="Y7" s="221"/>
      <c r="Z7" s="221"/>
    </row>
    <row r="8" spans="1:26" s="220" customFormat="1" ht="19.5" customHeight="1" thickBot="1">
      <c r="A8" s="230"/>
      <c r="B8" s="229" t="s">
        <v>374</v>
      </c>
      <c r="C8" s="499"/>
      <c r="D8" s="499"/>
      <c r="E8" s="499"/>
      <c r="F8" s="499"/>
      <c r="G8" s="499"/>
      <c r="H8" s="499"/>
      <c r="I8" s="499"/>
      <c r="J8" s="499"/>
      <c r="K8" s="499"/>
      <c r="L8" s="499"/>
      <c r="M8" s="499"/>
      <c r="N8" s="499"/>
      <c r="O8" s="229"/>
      <c r="P8" s="221"/>
      <c r="Q8" s="509"/>
      <c r="R8" s="509"/>
      <c r="S8" s="509"/>
      <c r="T8" s="509"/>
      <c r="U8" s="509"/>
      <c r="V8" s="221"/>
      <c r="W8" s="221"/>
      <c r="X8" s="221"/>
      <c r="Y8" s="221"/>
      <c r="Z8" s="221"/>
    </row>
    <row r="9" spans="1:26" s="220" customFormat="1" ht="19.5" customHeight="1" thickBot="1">
      <c r="A9" s="228">
        <v>2</v>
      </c>
      <c r="B9" s="484" t="s">
        <v>679</v>
      </c>
      <c r="C9" s="484"/>
      <c r="D9" s="231"/>
      <c r="E9" s="231"/>
      <c r="F9" s="231"/>
      <c r="G9" s="231"/>
      <c r="H9" s="231"/>
      <c r="I9" s="231"/>
      <c r="J9" s="231"/>
      <c r="K9" s="231"/>
      <c r="L9" s="229"/>
      <c r="M9" s="229"/>
      <c r="N9" s="229"/>
      <c r="O9" s="229"/>
      <c r="P9" s="221"/>
      <c r="Q9" s="221"/>
      <c r="R9" s="221"/>
      <c r="S9" s="221"/>
      <c r="T9" s="221"/>
      <c r="U9" s="221"/>
      <c r="V9" s="221"/>
      <c r="W9" s="221"/>
      <c r="X9" s="221"/>
      <c r="Y9" s="221"/>
      <c r="Z9" s="221"/>
    </row>
    <row r="10" spans="1:26" s="220" customFormat="1" ht="19.5" customHeight="1" thickBot="1">
      <c r="A10" s="230"/>
      <c r="B10" s="229" t="s">
        <v>375</v>
      </c>
      <c r="C10" s="229"/>
      <c r="D10" s="229"/>
      <c r="E10" s="499"/>
      <c r="F10" s="499"/>
      <c r="G10" s="499"/>
      <c r="H10" s="499"/>
      <c r="I10" s="499"/>
      <c r="J10" s="499"/>
      <c r="K10" s="499"/>
      <c r="L10" s="499"/>
      <c r="M10" s="499"/>
      <c r="N10" s="499"/>
      <c r="O10" s="229"/>
      <c r="P10" s="221"/>
      <c r="Q10" s="221"/>
      <c r="R10" s="221"/>
      <c r="S10" s="221"/>
      <c r="T10" s="221"/>
      <c r="U10" s="221"/>
      <c r="V10" s="221"/>
      <c r="W10" s="221"/>
      <c r="X10" s="221"/>
      <c r="Y10" s="221"/>
      <c r="Z10" s="221"/>
    </row>
    <row r="11" spans="1:26" s="220" customFormat="1" ht="19.5" customHeight="1" thickBot="1">
      <c r="A11" s="230"/>
      <c r="B11" s="229" t="s">
        <v>680</v>
      </c>
      <c r="C11" s="229"/>
      <c r="D11" s="229"/>
      <c r="E11" s="499"/>
      <c r="F11" s="499"/>
      <c r="G11" s="499"/>
      <c r="H11" s="499"/>
      <c r="I11" s="499"/>
      <c r="J11" s="499"/>
      <c r="K11" s="499"/>
      <c r="L11" s="499"/>
      <c r="M11" s="499"/>
      <c r="N11" s="499"/>
      <c r="O11" s="229"/>
      <c r="P11" s="221"/>
      <c r="Q11" s="221"/>
      <c r="R11" s="221"/>
      <c r="S11" s="221"/>
      <c r="T11" s="221"/>
      <c r="U11" s="221"/>
      <c r="V11" s="221"/>
      <c r="W11" s="221"/>
      <c r="X11" s="221"/>
      <c r="Y11" s="221"/>
      <c r="Z11" s="221"/>
    </row>
    <row r="12" spans="1:26" s="220" customFormat="1" ht="19.5" customHeight="1" thickBot="1">
      <c r="A12" s="230"/>
      <c r="B12" s="229" t="s">
        <v>376</v>
      </c>
      <c r="C12" s="229"/>
      <c r="D12" s="229"/>
      <c r="E12" s="499"/>
      <c r="F12" s="499"/>
      <c r="G12" s="499"/>
      <c r="H12" s="499"/>
      <c r="I12" s="499"/>
      <c r="J12" s="499"/>
      <c r="K12" s="499"/>
      <c r="L12" s="499"/>
      <c r="M12" s="499"/>
      <c r="N12" s="499"/>
      <c r="O12" s="229"/>
      <c r="P12" s="221"/>
      <c r="Q12" s="221"/>
      <c r="R12" s="221"/>
      <c r="S12" s="221"/>
      <c r="T12" s="221"/>
      <c r="U12" s="221"/>
      <c r="V12" s="221"/>
      <c r="W12" s="221"/>
      <c r="X12" s="221"/>
      <c r="Y12" s="221"/>
      <c r="Z12" s="221"/>
    </row>
    <row r="13" spans="1:26" s="220" customFormat="1" ht="19.5" customHeight="1" thickBot="1">
      <c r="A13" s="230"/>
      <c r="B13" s="229" t="s">
        <v>377</v>
      </c>
      <c r="C13" s="229"/>
      <c r="D13" s="229"/>
      <c r="E13" s="499"/>
      <c r="F13" s="499"/>
      <c r="G13" s="499"/>
      <c r="H13" s="499"/>
      <c r="I13" s="499"/>
      <c r="J13" s="499"/>
      <c r="K13" s="499"/>
      <c r="L13" s="499"/>
      <c r="M13" s="499"/>
      <c r="N13" s="499"/>
      <c r="O13" s="229"/>
      <c r="P13" s="221"/>
      <c r="Q13" s="221"/>
      <c r="R13" s="221"/>
      <c r="S13" s="221"/>
      <c r="T13" s="221"/>
      <c r="U13" s="221"/>
      <c r="V13" s="221"/>
      <c r="W13" s="221"/>
      <c r="X13" s="221"/>
      <c r="Y13" s="221"/>
      <c r="Z13" s="221"/>
    </row>
    <row r="14" spans="1:26" s="220" customFormat="1" ht="19.5" customHeight="1" thickBot="1">
      <c r="A14" s="230"/>
      <c r="B14" s="229" t="s">
        <v>378</v>
      </c>
      <c r="C14" s="229"/>
      <c r="D14" s="229"/>
      <c r="E14" s="499"/>
      <c r="F14" s="499"/>
      <c r="G14" s="499"/>
      <c r="H14" s="499"/>
      <c r="I14" s="499"/>
      <c r="J14" s="499"/>
      <c r="K14" s="499"/>
      <c r="L14" s="499"/>
      <c r="M14" s="499"/>
      <c r="N14" s="499"/>
      <c r="O14" s="229"/>
      <c r="P14" s="221"/>
      <c r="Q14" s="221"/>
      <c r="R14" s="221"/>
      <c r="S14" s="221"/>
      <c r="T14" s="221"/>
      <c r="U14" s="221"/>
      <c r="V14" s="221"/>
      <c r="W14" s="221"/>
      <c r="X14" s="221"/>
      <c r="Y14" s="221"/>
      <c r="Z14" s="221"/>
    </row>
    <row r="15" spans="1:26" s="220" customFormat="1" ht="19.5" customHeight="1" thickTop="1" thickBot="1">
      <c r="A15" s="228">
        <v>3</v>
      </c>
      <c r="B15" s="229" t="s">
        <v>175</v>
      </c>
      <c r="C15" s="231"/>
      <c r="D15" s="231"/>
      <c r="E15" s="231"/>
      <c r="F15" s="231"/>
      <c r="G15" s="231"/>
      <c r="H15" s="231"/>
      <c r="I15" s="231"/>
      <c r="J15" s="231"/>
      <c r="K15" s="231"/>
      <c r="L15" s="231"/>
      <c r="M15" s="231"/>
      <c r="N15" s="231"/>
      <c r="O15" s="229"/>
      <c r="P15" s="221"/>
      <c r="Q15" s="232"/>
      <c r="R15" s="232"/>
      <c r="S15" s="232"/>
      <c r="T15" s="232"/>
      <c r="U15" s="232"/>
      <c r="V15" s="221"/>
      <c r="W15" s="221"/>
      <c r="X15" s="221"/>
      <c r="Y15" s="221"/>
      <c r="Z15" s="221"/>
    </row>
    <row r="16" spans="1:26" s="220" customFormat="1" ht="19.5" customHeight="1" thickBot="1">
      <c r="A16" s="230"/>
      <c r="B16" s="229" t="s">
        <v>379</v>
      </c>
      <c r="C16" s="229"/>
      <c r="D16" s="229"/>
      <c r="E16" s="499"/>
      <c r="F16" s="499"/>
      <c r="G16" s="499"/>
      <c r="H16" s="499"/>
      <c r="I16" s="499"/>
      <c r="J16" s="499"/>
      <c r="K16" s="499"/>
      <c r="L16" s="499"/>
      <c r="M16" s="499"/>
      <c r="N16" s="499"/>
      <c r="O16" s="229"/>
      <c r="P16" s="221"/>
      <c r="Q16" s="221"/>
      <c r="R16" s="221"/>
      <c r="S16" s="221"/>
      <c r="T16" s="221"/>
      <c r="U16" s="221"/>
      <c r="V16" s="221"/>
      <c r="W16" s="221"/>
      <c r="X16" s="221"/>
      <c r="Y16" s="221"/>
      <c r="Z16" s="221"/>
    </row>
    <row r="17" spans="1:26" s="220" customFormat="1" ht="19.5" customHeight="1" thickTop="1" thickBot="1">
      <c r="A17" s="228">
        <v>4</v>
      </c>
      <c r="B17" s="484" t="s">
        <v>380</v>
      </c>
      <c r="C17" s="484"/>
      <c r="D17" s="231"/>
      <c r="E17" s="231"/>
      <c r="F17" s="231"/>
      <c r="G17" s="231"/>
      <c r="H17" s="231"/>
      <c r="I17" s="231"/>
      <c r="J17" s="231"/>
      <c r="K17" s="231"/>
      <c r="L17" s="231"/>
      <c r="M17" s="231"/>
      <c r="N17" s="231"/>
      <c r="O17" s="229"/>
      <c r="P17" s="221"/>
      <c r="Q17" s="232"/>
      <c r="R17" s="232"/>
      <c r="S17" s="232"/>
      <c r="T17" s="232"/>
      <c r="U17" s="232"/>
      <c r="V17" s="221"/>
      <c r="W17" s="221"/>
      <c r="X17" s="221"/>
      <c r="Y17" s="221"/>
      <c r="Z17" s="221"/>
    </row>
    <row r="18" spans="1:26" s="220" customFormat="1" ht="19.5" customHeight="1" thickBot="1">
      <c r="A18" s="230"/>
      <c r="B18" s="229" t="s">
        <v>381</v>
      </c>
      <c r="C18" s="229"/>
      <c r="D18" s="229"/>
      <c r="E18" s="499"/>
      <c r="F18" s="499"/>
      <c r="G18" s="499"/>
      <c r="H18" s="499"/>
      <c r="I18" s="499"/>
      <c r="J18" s="499"/>
      <c r="K18" s="499"/>
      <c r="L18" s="499"/>
      <c r="M18" s="499"/>
      <c r="N18" s="499"/>
      <c r="O18" s="229"/>
      <c r="P18" s="221"/>
      <c r="Q18" s="221"/>
      <c r="R18" s="221"/>
      <c r="S18" s="221"/>
      <c r="T18" s="221"/>
      <c r="U18" s="221"/>
      <c r="V18" s="221"/>
      <c r="W18" s="221"/>
      <c r="X18" s="221"/>
      <c r="Y18" s="221"/>
      <c r="Z18" s="221"/>
    </row>
    <row r="19" spans="1:26" s="220" customFormat="1" ht="19.5" customHeight="1" thickBot="1">
      <c r="A19" s="230"/>
      <c r="B19" s="229" t="s">
        <v>382</v>
      </c>
      <c r="C19" s="229"/>
      <c r="D19" s="229"/>
      <c r="E19" s="499"/>
      <c r="F19" s="499"/>
      <c r="G19" s="499"/>
      <c r="H19" s="499"/>
      <c r="I19" s="499"/>
      <c r="J19" s="499"/>
      <c r="K19" s="499"/>
      <c r="L19" s="499"/>
      <c r="M19" s="499"/>
      <c r="N19" s="499"/>
      <c r="O19" s="229"/>
      <c r="P19" s="233"/>
      <c r="Q19" s="233"/>
      <c r="R19" s="233"/>
      <c r="S19" s="221"/>
      <c r="T19" s="221"/>
      <c r="U19" s="221"/>
      <c r="V19" s="221"/>
      <c r="W19" s="221"/>
      <c r="X19" s="221"/>
      <c r="Y19" s="221"/>
      <c r="Z19" s="221"/>
    </row>
    <row r="20" spans="1:26" s="220" customFormat="1" ht="19.5" customHeight="1" thickTop="1" thickBot="1">
      <c r="A20" s="228">
        <v>5</v>
      </c>
      <c r="B20" s="229" t="s">
        <v>383</v>
      </c>
      <c r="C20" s="231"/>
      <c r="D20" s="231"/>
      <c r="E20" s="231"/>
      <c r="F20" s="231"/>
      <c r="G20" s="231"/>
      <c r="H20" s="231"/>
      <c r="I20" s="234"/>
      <c r="J20" s="231"/>
      <c r="K20" s="231"/>
      <c r="L20" s="231"/>
      <c r="M20" s="231"/>
      <c r="N20" s="231"/>
      <c r="O20" s="231"/>
      <c r="P20" s="233"/>
      <c r="Q20" s="235"/>
      <c r="R20" s="235"/>
      <c r="S20" s="232"/>
      <c r="T20" s="232"/>
      <c r="U20" s="232"/>
      <c r="V20" s="221"/>
      <c r="W20" s="221"/>
      <c r="X20" s="221"/>
      <c r="Y20" s="221"/>
      <c r="Z20" s="221"/>
    </row>
    <row r="21" spans="1:26" s="220" customFormat="1" ht="19.5" customHeight="1" thickBot="1">
      <c r="A21" s="230"/>
      <c r="B21" s="229" t="s">
        <v>384</v>
      </c>
      <c r="C21" s="229"/>
      <c r="D21" s="229"/>
      <c r="E21" s="229"/>
      <c r="F21" s="229"/>
      <c r="G21" s="229"/>
      <c r="H21" s="236" t="s">
        <v>385</v>
      </c>
      <c r="I21" s="494">
        <v>2023</v>
      </c>
      <c r="J21" s="494"/>
      <c r="K21" s="494"/>
      <c r="L21" s="494"/>
      <c r="M21" s="494"/>
      <c r="N21" s="494"/>
      <c r="O21" s="229"/>
      <c r="P21" s="221"/>
      <c r="Q21" s="486" t="s">
        <v>386</v>
      </c>
      <c r="R21" s="487"/>
      <c r="S21" s="487"/>
      <c r="T21" s="487"/>
      <c r="U21" s="488"/>
      <c r="V21" s="221"/>
      <c r="W21" s="221"/>
      <c r="X21" s="221"/>
      <c r="Y21" s="221"/>
      <c r="Z21" s="221"/>
    </row>
    <row r="22" spans="1:26" s="220" customFormat="1" ht="19.5" customHeight="1" thickBot="1">
      <c r="A22" s="230"/>
      <c r="B22" s="229" t="s">
        <v>387</v>
      </c>
      <c r="C22" s="229"/>
      <c r="D22" s="229"/>
      <c r="E22" s="229"/>
      <c r="F22" s="229"/>
      <c r="G22" s="229"/>
      <c r="H22" s="237"/>
      <c r="I22" s="493"/>
      <c r="J22" s="493"/>
      <c r="K22" s="493"/>
      <c r="L22" s="493"/>
      <c r="M22" s="493"/>
      <c r="N22" s="493"/>
      <c r="O22" s="229"/>
      <c r="P22" s="221"/>
      <c r="Q22" s="221"/>
      <c r="R22" s="221"/>
      <c r="S22" s="221"/>
      <c r="T22" s="221"/>
      <c r="U22" s="221"/>
      <c r="V22" s="221"/>
      <c r="W22" s="221"/>
      <c r="X22" s="221"/>
      <c r="Y22" s="221"/>
      <c r="Z22" s="221"/>
    </row>
    <row r="23" spans="1:26" s="220" customFormat="1" ht="19.5" customHeight="1" thickBot="1">
      <c r="A23" s="230"/>
      <c r="B23" s="229" t="s">
        <v>390</v>
      </c>
      <c r="C23" s="229"/>
      <c r="D23" s="229"/>
      <c r="E23" s="229"/>
      <c r="F23" s="229"/>
      <c r="G23" s="229"/>
      <c r="H23" s="343">
        <v>45108</v>
      </c>
      <c r="I23" s="494"/>
      <c r="J23" s="494"/>
      <c r="K23" s="494"/>
      <c r="L23" s="494"/>
      <c r="M23" s="494"/>
      <c r="N23" s="494"/>
      <c r="O23" s="229"/>
      <c r="P23" s="221"/>
      <c r="Q23" s="221"/>
      <c r="R23" s="221"/>
      <c r="S23" s="221"/>
      <c r="T23" s="221"/>
      <c r="U23" s="221"/>
      <c r="V23" s="221"/>
      <c r="W23" s="221"/>
      <c r="X23" s="221"/>
      <c r="Y23" s="221"/>
      <c r="Z23" s="221"/>
    </row>
    <row r="24" spans="1:26" s="220" customFormat="1" ht="19.5" customHeight="1" thickBot="1">
      <c r="A24" s="230"/>
      <c r="B24" s="229" t="s">
        <v>682</v>
      </c>
      <c r="C24" s="229"/>
      <c r="D24" s="229"/>
      <c r="E24" s="229"/>
      <c r="F24" s="229"/>
      <c r="G24" s="229"/>
      <c r="H24" s="237"/>
      <c r="I24" s="493">
        <v>40</v>
      </c>
      <c r="J24" s="493"/>
      <c r="K24" s="493"/>
      <c r="L24" s="493"/>
      <c r="M24" s="493"/>
      <c r="N24" s="493"/>
      <c r="O24" s="229"/>
      <c r="P24" s="221"/>
      <c r="Q24" s="221"/>
      <c r="R24" s="221"/>
      <c r="S24" s="221"/>
      <c r="T24" s="221"/>
      <c r="U24" s="221"/>
      <c r="V24" s="221"/>
      <c r="W24" s="221"/>
      <c r="X24" s="221"/>
      <c r="Y24" s="221"/>
      <c r="Z24" s="221"/>
    </row>
    <row r="25" spans="1:26" s="220" customFormat="1" ht="19.5" customHeight="1" thickBot="1">
      <c r="A25" s="230"/>
      <c r="B25" s="229" t="s">
        <v>134</v>
      </c>
      <c r="C25" s="229"/>
      <c r="D25" s="229"/>
      <c r="E25" s="229"/>
      <c r="F25" s="229"/>
      <c r="G25" s="229"/>
      <c r="H25" s="237"/>
      <c r="I25" s="500">
        <v>0.04</v>
      </c>
      <c r="J25" s="501"/>
      <c r="K25" s="501"/>
      <c r="L25" s="501"/>
      <c r="M25" s="501"/>
      <c r="N25" s="502"/>
      <c r="O25" s="229"/>
      <c r="P25" s="221"/>
      <c r="Q25" s="221"/>
      <c r="R25" s="221"/>
      <c r="S25" s="221"/>
      <c r="T25" s="221"/>
      <c r="U25" s="221"/>
      <c r="V25" s="221"/>
      <c r="W25" s="221"/>
      <c r="X25" s="221"/>
      <c r="Y25" s="221"/>
      <c r="Z25" s="221"/>
    </row>
    <row r="26" spans="1:26" s="220" customFormat="1" ht="19.5" customHeight="1" thickTop="1" thickBot="1">
      <c r="A26" s="228">
        <v>6</v>
      </c>
      <c r="B26" s="484" t="s">
        <v>388</v>
      </c>
      <c r="C26" s="484"/>
      <c r="D26" s="231"/>
      <c r="E26" s="231"/>
      <c r="F26" s="231"/>
      <c r="G26" s="231"/>
      <c r="H26" s="238"/>
      <c r="I26" s="234"/>
      <c r="J26" s="231"/>
      <c r="K26" s="231"/>
      <c r="L26" s="231"/>
      <c r="M26" s="231"/>
      <c r="N26" s="231"/>
      <c r="O26" s="231"/>
      <c r="P26" s="221"/>
      <c r="Q26" s="232"/>
      <c r="R26" s="232"/>
      <c r="S26" s="232"/>
      <c r="T26" s="232"/>
      <c r="U26" s="232"/>
      <c r="V26" s="221"/>
      <c r="W26" s="221"/>
      <c r="X26" s="221"/>
      <c r="Y26" s="221"/>
      <c r="Z26" s="221"/>
    </row>
    <row r="27" spans="1:26" s="220" customFormat="1" ht="19.5" customHeight="1" thickBot="1">
      <c r="A27" s="228"/>
      <c r="B27" s="229" t="s">
        <v>389</v>
      </c>
      <c r="C27" s="229"/>
      <c r="D27" s="229"/>
      <c r="E27" s="229"/>
      <c r="F27" s="229"/>
      <c r="G27" s="229"/>
      <c r="H27" s="237"/>
      <c r="I27" s="492"/>
      <c r="J27" s="493"/>
      <c r="K27" s="493"/>
      <c r="L27" s="493"/>
      <c r="M27" s="493"/>
      <c r="N27" s="493"/>
      <c r="O27" s="231"/>
      <c r="P27" s="221"/>
      <c r="Q27" s="221"/>
      <c r="R27" s="221"/>
      <c r="S27" s="221"/>
      <c r="T27" s="221"/>
      <c r="U27" s="221"/>
      <c r="V27" s="221"/>
      <c r="W27" s="221"/>
      <c r="X27" s="221"/>
      <c r="Y27" s="221"/>
      <c r="Z27" s="221"/>
    </row>
    <row r="28" spans="1:26" s="220" customFormat="1" ht="19.5" customHeight="1" thickBot="1">
      <c r="A28" s="228"/>
      <c r="B28" s="229" t="s">
        <v>390</v>
      </c>
      <c r="C28" s="229"/>
      <c r="D28" s="229"/>
      <c r="E28" s="229"/>
      <c r="F28" s="229"/>
      <c r="G28" s="229"/>
      <c r="H28" s="236" t="s">
        <v>385</v>
      </c>
      <c r="I28" s="494"/>
      <c r="J28" s="494"/>
      <c r="K28" s="494"/>
      <c r="L28" s="494"/>
      <c r="M28" s="494"/>
      <c r="N28" s="494"/>
      <c r="O28" s="231"/>
      <c r="P28" s="221"/>
      <c r="Q28" s="486" t="s">
        <v>391</v>
      </c>
      <c r="R28" s="487"/>
      <c r="S28" s="487"/>
      <c r="T28" s="487"/>
      <c r="U28" s="488"/>
      <c r="V28" s="221"/>
      <c r="W28" s="221"/>
      <c r="X28" s="221"/>
      <c r="Y28" s="221"/>
      <c r="Z28" s="221"/>
    </row>
    <row r="29" spans="1:26" s="220" customFormat="1" ht="19.5" customHeight="1" thickBot="1">
      <c r="A29" s="228"/>
      <c r="B29" s="229" t="s">
        <v>681</v>
      </c>
      <c r="C29" s="229"/>
      <c r="D29" s="229"/>
      <c r="E29" s="229"/>
      <c r="F29" s="229"/>
      <c r="G29" s="229"/>
      <c r="H29" s="229"/>
      <c r="I29" s="485"/>
      <c r="J29" s="485"/>
      <c r="K29" s="485"/>
      <c r="L29" s="485"/>
      <c r="M29" s="485"/>
      <c r="N29" s="485"/>
      <c r="O29" s="231"/>
      <c r="P29" s="221"/>
      <c r="Q29" s="221"/>
      <c r="R29" s="221"/>
      <c r="S29" s="221"/>
      <c r="T29" s="221"/>
      <c r="U29" s="221"/>
      <c r="V29" s="221"/>
      <c r="W29" s="221"/>
      <c r="X29" s="221"/>
      <c r="Y29" s="221"/>
      <c r="Z29" s="221"/>
    </row>
    <row r="30" spans="1:26" s="220" customFormat="1" ht="25" customHeight="1" thickBot="1">
      <c r="A30" s="228"/>
      <c r="B30" s="229" t="s">
        <v>683</v>
      </c>
      <c r="C30" s="229"/>
      <c r="D30" s="229"/>
      <c r="E30" s="461"/>
      <c r="F30" s="461"/>
      <c r="G30" s="229"/>
      <c r="H30" s="229"/>
      <c r="I30" s="495"/>
      <c r="J30" s="495"/>
      <c r="K30" s="495"/>
      <c r="L30" s="495"/>
      <c r="M30" s="495"/>
      <c r="N30" s="495"/>
      <c r="O30" s="231"/>
      <c r="P30" s="221"/>
      <c r="Q30" s="496" t="s">
        <v>783</v>
      </c>
      <c r="R30" s="497"/>
      <c r="S30" s="497"/>
      <c r="T30" s="497"/>
      <c r="U30" s="498"/>
      <c r="V30" s="221"/>
      <c r="W30" s="221"/>
      <c r="X30" s="221"/>
      <c r="Y30" s="221"/>
      <c r="Z30" s="221"/>
    </row>
    <row r="31" spans="1:26" s="220" customFormat="1" ht="19.5" customHeight="1" thickBot="1">
      <c r="A31" s="228"/>
      <c r="B31" s="240" t="s">
        <v>784</v>
      </c>
      <c r="C31" s="229"/>
      <c r="D31" s="229"/>
      <c r="E31" s="485"/>
      <c r="F31" s="485"/>
      <c r="G31" s="229" t="s">
        <v>785</v>
      </c>
      <c r="H31" s="229"/>
      <c r="I31" s="490"/>
      <c r="J31" s="490"/>
      <c r="K31" s="229"/>
      <c r="L31" s="229"/>
      <c r="M31" s="229"/>
      <c r="N31" s="229"/>
      <c r="O31" s="229"/>
      <c r="P31" s="221"/>
      <c r="Q31" s="221"/>
      <c r="R31" s="221"/>
      <c r="S31" s="221"/>
      <c r="T31" s="221"/>
      <c r="U31" s="221"/>
      <c r="V31" s="221"/>
      <c r="W31" s="221"/>
      <c r="X31" s="221"/>
    </row>
    <row r="32" spans="1:26" s="220" customFormat="1" ht="19.5" customHeight="1" thickBot="1">
      <c r="A32" s="228"/>
      <c r="B32" s="240" t="s">
        <v>446</v>
      </c>
      <c r="C32" s="229"/>
      <c r="D32" s="229"/>
      <c r="E32" s="491"/>
      <c r="F32" s="491"/>
      <c r="G32" s="229" t="s">
        <v>214</v>
      </c>
      <c r="H32" s="230"/>
      <c r="I32" s="229"/>
      <c r="J32" s="229"/>
      <c r="K32" s="229"/>
      <c r="L32" s="229"/>
      <c r="M32" s="229"/>
      <c r="N32" s="229"/>
      <c r="O32" s="229"/>
      <c r="P32" s="221"/>
      <c r="Q32" s="221"/>
      <c r="R32" s="221"/>
      <c r="S32" s="221"/>
      <c r="T32" s="221"/>
      <c r="U32" s="221"/>
      <c r="V32" s="221"/>
      <c r="W32" s="241"/>
      <c r="X32" s="241" t="s">
        <v>786</v>
      </c>
    </row>
    <row r="33" spans="1:26" s="244" customFormat="1" ht="3.75" customHeight="1" thickBot="1">
      <c r="A33" s="228"/>
      <c r="B33" s="229"/>
      <c r="C33" s="229"/>
      <c r="D33" s="229"/>
      <c r="E33" s="229"/>
      <c r="F33" s="229"/>
      <c r="G33" s="229"/>
      <c r="H33" s="229"/>
      <c r="I33" s="229"/>
      <c r="J33" s="229"/>
      <c r="K33" s="229"/>
      <c r="L33" s="229"/>
      <c r="M33" s="229"/>
      <c r="N33" s="229"/>
      <c r="O33" s="229"/>
      <c r="P33" s="242"/>
      <c r="Q33" s="242"/>
      <c r="R33" s="242"/>
      <c r="S33" s="242"/>
      <c r="T33" s="242"/>
      <c r="U33" s="242"/>
      <c r="V33" s="242"/>
      <c r="W33" s="243"/>
      <c r="X33" s="243"/>
    </row>
    <row r="34" spans="1:26" s="247" customFormat="1" ht="3.75" customHeight="1" thickBot="1">
      <c r="A34" s="228"/>
      <c r="B34" s="229"/>
      <c r="C34" s="229"/>
      <c r="D34" s="229"/>
      <c r="E34" s="229"/>
      <c r="F34" s="229"/>
      <c r="G34" s="229"/>
      <c r="H34" s="229"/>
      <c r="I34" s="229"/>
      <c r="J34" s="229"/>
      <c r="K34" s="229"/>
      <c r="L34" s="229"/>
      <c r="M34" s="229"/>
      <c r="N34" s="229"/>
      <c r="O34" s="229"/>
      <c r="P34" s="245"/>
      <c r="Q34" s="245"/>
      <c r="R34" s="245"/>
      <c r="S34" s="245"/>
      <c r="T34" s="245"/>
      <c r="U34" s="245"/>
      <c r="V34" s="245"/>
      <c r="W34" s="246"/>
      <c r="X34" s="246"/>
    </row>
    <row r="35" spans="1:26" s="220" customFormat="1" ht="19.5" customHeight="1" thickBot="1">
      <c r="A35" s="228">
        <v>7</v>
      </c>
      <c r="B35" s="484" t="s">
        <v>392</v>
      </c>
      <c r="C35" s="484"/>
      <c r="D35" s="231"/>
      <c r="E35" s="231"/>
      <c r="F35" s="231"/>
      <c r="G35" s="229"/>
      <c r="H35" s="231"/>
      <c r="I35" s="231"/>
      <c r="J35" s="231"/>
      <c r="K35" s="231"/>
      <c r="L35" s="237" t="s">
        <v>265</v>
      </c>
      <c r="M35" s="478">
        <f>'SP5-2'!Q33</f>
        <v>0</v>
      </c>
      <c r="N35" s="478"/>
      <c r="O35" s="234" t="s">
        <v>393</v>
      </c>
      <c r="P35" s="221"/>
      <c r="Q35" s="486" t="s">
        <v>394</v>
      </c>
      <c r="R35" s="487"/>
      <c r="S35" s="487"/>
      <c r="T35" s="487"/>
      <c r="U35" s="488"/>
      <c r="V35" s="221"/>
      <c r="W35" s="241" t="s">
        <v>787</v>
      </c>
      <c r="X35" s="248">
        <f>'SP5-2'!Q33</f>
        <v>0</v>
      </c>
    </row>
    <row r="36" spans="1:26" s="220" customFormat="1" ht="19.5" customHeight="1" thickBot="1">
      <c r="A36" s="228">
        <v>8</v>
      </c>
      <c r="B36" s="484" t="s">
        <v>395</v>
      </c>
      <c r="C36" s="484"/>
      <c r="D36" s="484"/>
      <c r="E36" s="231"/>
      <c r="F36" s="231"/>
      <c r="G36" s="231"/>
      <c r="H36" s="231"/>
      <c r="I36" s="231"/>
      <c r="J36" s="231"/>
      <c r="K36" s="231"/>
      <c r="L36" s="237" t="s">
        <v>265</v>
      </c>
      <c r="M36" s="485">
        <f>'SP5-3 (1)'!Q27</f>
        <v>0</v>
      </c>
      <c r="N36" s="485"/>
      <c r="O36" s="234" t="s">
        <v>396</v>
      </c>
      <c r="P36" s="221"/>
      <c r="Q36" s="486" t="s">
        <v>397</v>
      </c>
      <c r="R36" s="487"/>
      <c r="S36" s="487"/>
      <c r="T36" s="487"/>
      <c r="U36" s="488"/>
      <c r="V36" s="221"/>
      <c r="W36" s="241" t="s">
        <v>788</v>
      </c>
      <c r="X36" s="248">
        <f>'SP5-3 (1)'!Q27</f>
        <v>0</v>
      </c>
    </row>
    <row r="37" spans="1:26" s="220" customFormat="1" ht="19.5" customHeight="1" thickBot="1">
      <c r="A37" s="228">
        <v>9</v>
      </c>
      <c r="B37" s="484" t="s">
        <v>398</v>
      </c>
      <c r="C37" s="484"/>
      <c r="D37" s="484"/>
      <c r="E37" s="484"/>
      <c r="F37" s="231"/>
      <c r="G37" s="231"/>
      <c r="H37" s="231"/>
      <c r="I37" s="231"/>
      <c r="J37" s="231"/>
      <c r="K37" s="231"/>
      <c r="L37" s="231"/>
      <c r="M37" s="231"/>
      <c r="N37" s="231"/>
      <c r="O37" s="234"/>
      <c r="P37" s="233"/>
      <c r="Q37" s="233"/>
      <c r="R37" s="249"/>
      <c r="T37" s="221"/>
      <c r="U37" s="221"/>
      <c r="V37" s="221"/>
      <c r="W37" s="241" t="s">
        <v>789</v>
      </c>
      <c r="X37" s="248" t="e">
        <f>#REF!</f>
        <v>#REF!</v>
      </c>
    </row>
    <row r="38" spans="1:26" s="220" customFormat="1" ht="19.5" customHeight="1" thickBot="1">
      <c r="A38" s="230"/>
      <c r="B38" s="229" t="s">
        <v>399</v>
      </c>
      <c r="C38" s="229"/>
      <c r="D38" s="237" t="s">
        <v>265</v>
      </c>
      <c r="E38" s="479">
        <f>'SP5-4'!M23</f>
        <v>0</v>
      </c>
      <c r="F38" s="479"/>
      <c r="G38" s="234" t="s">
        <v>400</v>
      </c>
      <c r="H38" s="229"/>
      <c r="I38" s="229"/>
      <c r="J38" s="480"/>
      <c r="K38" s="480"/>
      <c r="L38" s="236" t="s">
        <v>401</v>
      </c>
      <c r="M38" s="478">
        <f>E38*J38</f>
        <v>0</v>
      </c>
      <c r="N38" s="478"/>
      <c r="O38" s="234" t="s">
        <v>684</v>
      </c>
      <c r="P38" s="221"/>
      <c r="Q38" s="489" t="s">
        <v>402</v>
      </c>
      <c r="R38" s="489"/>
      <c r="S38" s="489"/>
      <c r="T38" s="489"/>
      <c r="U38" s="489"/>
      <c r="V38" s="221"/>
      <c r="W38" s="241" t="s">
        <v>790</v>
      </c>
      <c r="X38" s="248" t="e">
        <f>#REF!</f>
        <v>#REF!</v>
      </c>
    </row>
    <row r="39" spans="1:26" s="220" customFormat="1" ht="19.5" customHeight="1" thickBot="1">
      <c r="A39" s="230"/>
      <c r="B39" s="229" t="s">
        <v>685</v>
      </c>
      <c r="C39" s="229"/>
      <c r="D39" s="237" t="s">
        <v>265</v>
      </c>
      <c r="E39" s="479">
        <f>'SP5-5'!M20</f>
        <v>0</v>
      </c>
      <c r="F39" s="479"/>
      <c r="G39" s="234" t="s">
        <v>686</v>
      </c>
      <c r="H39" s="229"/>
      <c r="I39" s="229"/>
      <c r="J39" s="480"/>
      <c r="K39" s="480"/>
      <c r="L39" s="236" t="s">
        <v>401</v>
      </c>
      <c r="M39" s="478">
        <f>E39*J39</f>
        <v>0</v>
      </c>
      <c r="N39" s="478"/>
      <c r="O39" s="234" t="s">
        <v>403</v>
      </c>
      <c r="Q39" s="489"/>
      <c r="R39" s="489"/>
      <c r="S39" s="489"/>
      <c r="T39" s="489"/>
      <c r="U39" s="489"/>
      <c r="V39" s="221"/>
      <c r="W39" s="241" t="s">
        <v>791</v>
      </c>
      <c r="X39" s="248" t="e">
        <f>#REF!</f>
        <v>#REF!</v>
      </c>
      <c r="Y39" s="221"/>
      <c r="Z39" s="221"/>
    </row>
    <row r="40" spans="1:26" s="220" customFormat="1" ht="19.5" customHeight="1" thickBot="1">
      <c r="A40" s="230"/>
      <c r="B40" s="229" t="s">
        <v>687</v>
      </c>
      <c r="C40" s="229"/>
      <c r="D40" s="237" t="s">
        <v>265</v>
      </c>
      <c r="E40" s="479">
        <f>'SP5-6'!J39</f>
        <v>0</v>
      </c>
      <c r="F40" s="479"/>
      <c r="G40" s="234" t="s">
        <v>688</v>
      </c>
      <c r="H40" s="229"/>
      <c r="I40" s="229"/>
      <c r="J40" s="480"/>
      <c r="K40" s="480"/>
      <c r="L40" s="236" t="s">
        <v>401</v>
      </c>
      <c r="M40" s="481">
        <f>E40*J40</f>
        <v>0</v>
      </c>
      <c r="N40" s="481"/>
      <c r="O40" s="250" t="s">
        <v>404</v>
      </c>
      <c r="Q40" s="489"/>
      <c r="R40" s="489"/>
      <c r="S40" s="489"/>
      <c r="T40" s="489"/>
      <c r="U40" s="489"/>
      <c r="V40" s="221"/>
      <c r="Y40" s="221"/>
      <c r="Z40" s="221"/>
    </row>
    <row r="41" spans="1:26" s="220" customFormat="1" ht="19.5" customHeight="1" thickTop="1" thickBot="1">
      <c r="A41" s="460">
        <v>10</v>
      </c>
      <c r="B41" s="461" t="s">
        <v>405</v>
      </c>
      <c r="C41" s="462" t="s">
        <v>406</v>
      </c>
      <c r="D41" s="462"/>
      <c r="E41" s="460" t="s">
        <v>407</v>
      </c>
      <c r="F41" s="483" t="s">
        <v>792</v>
      </c>
      <c r="G41" s="483"/>
      <c r="H41" s="483"/>
      <c r="I41" s="460" t="s">
        <v>407</v>
      </c>
      <c r="J41" s="482">
        <f>M38+M39+M40</f>
        <v>0</v>
      </c>
      <c r="K41" s="482"/>
      <c r="L41" s="466" t="s">
        <v>407</v>
      </c>
      <c r="M41" s="467">
        <f>IF(J42=0,,J41/J42)</f>
        <v>0</v>
      </c>
      <c r="N41" s="468"/>
      <c r="O41" s="251"/>
      <c r="P41" s="252" t="s">
        <v>408</v>
      </c>
      <c r="Q41" s="471" t="s">
        <v>793</v>
      </c>
      <c r="R41" s="253" t="s">
        <v>409</v>
      </c>
      <c r="S41" s="221"/>
      <c r="T41" s="221"/>
      <c r="U41" s="221"/>
      <c r="V41" s="221"/>
      <c r="W41" s="221"/>
      <c r="X41" s="221"/>
      <c r="Y41" s="221"/>
      <c r="Z41" s="221"/>
    </row>
    <row r="42" spans="1:26" s="220" customFormat="1" ht="19.5" customHeight="1" thickTop="1" thickBot="1">
      <c r="A42" s="460"/>
      <c r="B42" s="461"/>
      <c r="C42" s="473" t="s">
        <v>689</v>
      </c>
      <c r="D42" s="473"/>
      <c r="E42" s="460"/>
      <c r="F42" s="474" t="s">
        <v>410</v>
      </c>
      <c r="G42" s="474"/>
      <c r="H42" s="474"/>
      <c r="I42" s="460"/>
      <c r="J42" s="476">
        <f>M36-M35</f>
        <v>0</v>
      </c>
      <c r="K42" s="477"/>
      <c r="L42" s="466"/>
      <c r="M42" s="469"/>
      <c r="N42" s="470"/>
      <c r="O42" s="251"/>
      <c r="P42" s="458">
        <f>M41*1.158</f>
        <v>0</v>
      </c>
      <c r="Q42" s="472"/>
      <c r="R42" s="458">
        <f>M41*0.772</f>
        <v>0</v>
      </c>
      <c r="S42" s="221"/>
      <c r="T42" s="221"/>
      <c r="U42" s="221"/>
      <c r="V42" s="459"/>
      <c r="W42" s="221"/>
      <c r="X42" s="221"/>
      <c r="Y42" s="221"/>
      <c r="Z42" s="221"/>
    </row>
    <row r="43" spans="1:26" s="220" customFormat="1" ht="19.5" customHeight="1" thickTop="1" thickBot="1">
      <c r="A43" s="460">
        <v>11</v>
      </c>
      <c r="B43" s="461" t="s">
        <v>411</v>
      </c>
      <c r="C43" s="462" t="s">
        <v>794</v>
      </c>
      <c r="D43" s="462"/>
      <c r="E43" s="460" t="s">
        <v>407</v>
      </c>
      <c r="F43" s="462" t="s">
        <v>795</v>
      </c>
      <c r="G43" s="462"/>
      <c r="H43" s="462"/>
      <c r="I43" s="462"/>
      <c r="J43" s="462"/>
      <c r="K43" s="462"/>
      <c r="L43" s="460" t="s">
        <v>407</v>
      </c>
      <c r="M43" s="463">
        <f>IF(M36-M35=0,0,((((M38+M39)/H57+M40/H59)*0.96)/(M36-M35)))</f>
        <v>0</v>
      </c>
      <c r="N43" s="463"/>
      <c r="O43" s="465" t="s">
        <v>205</v>
      </c>
      <c r="P43" s="458"/>
      <c r="Q43" s="472"/>
      <c r="R43" s="458"/>
      <c r="S43" s="221"/>
      <c r="T43" s="221"/>
      <c r="U43" s="221"/>
      <c r="V43" s="459"/>
      <c r="W43" s="221"/>
      <c r="X43" s="221"/>
      <c r="Y43" s="221"/>
      <c r="Z43" s="221"/>
    </row>
    <row r="44" spans="1:26" s="220" customFormat="1" ht="19.5" customHeight="1" thickBot="1">
      <c r="A44" s="460"/>
      <c r="B44" s="461"/>
      <c r="C44" s="473" t="s">
        <v>689</v>
      </c>
      <c r="D44" s="473"/>
      <c r="E44" s="460"/>
      <c r="F44" s="474" t="s">
        <v>690</v>
      </c>
      <c r="G44" s="474"/>
      <c r="H44" s="474"/>
      <c r="I44" s="474"/>
      <c r="J44" s="474"/>
      <c r="K44" s="474"/>
      <c r="L44" s="460"/>
      <c r="M44" s="464"/>
      <c r="N44" s="464"/>
      <c r="O44" s="465"/>
      <c r="P44" s="475"/>
      <c r="Q44" s="475"/>
      <c r="R44" s="221"/>
      <c r="S44" s="221"/>
      <c r="T44" s="221"/>
      <c r="U44" s="221"/>
      <c r="V44" s="221"/>
      <c r="W44" s="221"/>
      <c r="X44" s="221"/>
      <c r="Y44" s="221"/>
      <c r="Z44" s="221"/>
    </row>
    <row r="45" spans="1:26" s="220" customFormat="1" ht="13.5" customHeight="1">
      <c r="A45" s="227"/>
      <c r="B45" s="221"/>
      <c r="C45" s="221"/>
      <c r="D45" s="221"/>
      <c r="E45" s="221"/>
      <c r="F45" s="221"/>
      <c r="G45" s="221"/>
      <c r="H45" s="221"/>
      <c r="I45" s="221"/>
      <c r="J45" s="221"/>
      <c r="K45" s="221"/>
      <c r="L45" s="221"/>
      <c r="M45" s="221"/>
      <c r="N45" s="221"/>
      <c r="O45" s="221"/>
      <c r="P45" s="475"/>
      <c r="Q45" s="475"/>
      <c r="R45" s="221"/>
      <c r="S45" s="221"/>
      <c r="T45" s="221"/>
      <c r="U45" s="221"/>
      <c r="V45" s="221"/>
      <c r="W45" s="221"/>
      <c r="X45" s="221"/>
      <c r="Y45" s="221"/>
      <c r="Z45" s="221"/>
    </row>
    <row r="46" spans="1:26" s="220" customFormat="1" ht="11.5">
      <c r="A46" s="227"/>
      <c r="B46" s="221"/>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row>
    <row r="47" spans="1:26" hidden="1">
      <c r="A47" s="227"/>
      <c r="B47" s="221"/>
      <c r="C47" s="221"/>
      <c r="D47" s="221"/>
      <c r="E47" s="221"/>
      <c r="F47" s="221"/>
      <c r="G47" s="221"/>
      <c r="H47" s="221"/>
      <c r="I47" s="221"/>
      <c r="J47" s="221"/>
      <c r="K47" s="221"/>
      <c r="L47" s="221"/>
      <c r="M47" s="221"/>
      <c r="N47" s="221"/>
      <c r="O47" s="221"/>
      <c r="P47" s="221"/>
      <c r="Q47" s="221"/>
      <c r="R47" s="221"/>
      <c r="S47" s="221"/>
      <c r="T47" s="221"/>
      <c r="U47" s="221"/>
      <c r="V47" s="221"/>
      <c r="W47" s="221"/>
      <c r="X47" s="221"/>
      <c r="Y47" s="221"/>
      <c r="Z47" s="221"/>
    </row>
    <row r="48" spans="1:26" hidden="1">
      <c r="A48" s="227"/>
      <c r="B48" s="221"/>
      <c r="C48" s="221"/>
      <c r="D48" s="221"/>
      <c r="E48" s="221"/>
      <c r="F48" s="221"/>
      <c r="G48" s="221"/>
      <c r="H48" s="221"/>
      <c r="I48" s="221"/>
      <c r="J48" s="221"/>
      <c r="K48" s="221"/>
      <c r="L48" s="221"/>
      <c r="M48" s="221"/>
      <c r="N48" s="221"/>
      <c r="O48" s="221"/>
      <c r="P48" s="221"/>
      <c r="Q48" s="221"/>
      <c r="R48" s="221"/>
      <c r="S48" s="221"/>
      <c r="T48" s="221"/>
      <c r="U48" s="221"/>
      <c r="V48" s="221"/>
      <c r="W48" s="221"/>
      <c r="X48" s="221"/>
      <c r="Y48" s="221"/>
      <c r="Z48" s="221"/>
    </row>
    <row r="49" spans="1:26" hidden="1">
      <c r="A49" s="227"/>
      <c r="B49" s="221"/>
      <c r="C49" s="221"/>
      <c r="D49" s="221" t="s">
        <v>691</v>
      </c>
      <c r="E49" s="254"/>
      <c r="F49" s="221"/>
      <c r="G49" s="221"/>
      <c r="H49" s="221" t="s">
        <v>796</v>
      </c>
      <c r="I49" s="221"/>
      <c r="J49" s="221"/>
      <c r="K49" s="221"/>
      <c r="L49" s="221"/>
      <c r="M49" s="221"/>
      <c r="N49" s="221"/>
      <c r="O49" s="221"/>
      <c r="P49" s="221"/>
      <c r="Q49" s="221"/>
      <c r="R49" s="221"/>
      <c r="S49" s="221"/>
      <c r="T49" s="221"/>
      <c r="U49" s="221"/>
      <c r="V49" s="221"/>
      <c r="W49" s="221"/>
      <c r="X49" s="221"/>
      <c r="Y49" s="221"/>
      <c r="Z49" s="221"/>
    </row>
    <row r="50" spans="1:26" hidden="1">
      <c r="A50" s="227"/>
      <c r="B50" s="221"/>
      <c r="C50" s="221"/>
      <c r="D50" s="221">
        <f>'SP5-4'!G28*J38</f>
        <v>0</v>
      </c>
      <c r="E50" s="254" t="s">
        <v>692</v>
      </c>
      <c r="F50" s="221"/>
      <c r="G50" s="221"/>
      <c r="H50" s="255" t="e">
        <f>'SP5-4'!G29</f>
        <v>#DIV/0!</v>
      </c>
      <c r="I50" s="254" t="s">
        <v>797</v>
      </c>
      <c r="J50" s="221"/>
      <c r="K50" s="221"/>
      <c r="L50" s="221"/>
      <c r="M50" s="221"/>
      <c r="N50" s="221"/>
      <c r="O50" s="221"/>
      <c r="P50" s="221"/>
      <c r="Q50" s="221"/>
      <c r="R50" s="221"/>
      <c r="S50" s="221"/>
      <c r="T50" s="221"/>
      <c r="U50" s="221"/>
      <c r="V50" s="221"/>
      <c r="W50" s="221"/>
      <c r="X50" s="221"/>
      <c r="Y50" s="221"/>
      <c r="Z50" s="221"/>
    </row>
    <row r="51" spans="1:26" hidden="1">
      <c r="A51" s="227"/>
      <c r="B51" s="221"/>
      <c r="C51" s="221"/>
      <c r="D51" s="221">
        <f>'SP5-5'!G25*J39</f>
        <v>0</v>
      </c>
      <c r="E51" s="254" t="s">
        <v>693</v>
      </c>
      <c r="F51" s="221"/>
      <c r="G51" s="221"/>
      <c r="H51" s="221"/>
      <c r="I51" s="254" t="s">
        <v>693</v>
      </c>
      <c r="J51" s="221"/>
      <c r="K51" s="221"/>
      <c r="L51" s="221"/>
      <c r="M51" s="221"/>
      <c r="N51" s="221"/>
      <c r="O51" s="221"/>
      <c r="P51" s="221"/>
      <c r="Q51" s="221"/>
      <c r="R51" s="221"/>
      <c r="S51" s="221"/>
      <c r="T51" s="221"/>
      <c r="U51" s="221"/>
      <c r="V51" s="221"/>
      <c r="W51" s="221"/>
      <c r="X51" s="221"/>
      <c r="Y51" s="221"/>
      <c r="Z51" s="221"/>
    </row>
    <row r="52" spans="1:26" hidden="1">
      <c r="A52" s="227"/>
      <c r="B52" s="221"/>
      <c r="C52" s="221"/>
      <c r="D52" s="221">
        <f>'SP5-6'!D43*J40</f>
        <v>0</v>
      </c>
      <c r="E52" s="254" t="s">
        <v>694</v>
      </c>
      <c r="F52" s="221"/>
      <c r="G52" s="221"/>
      <c r="H52" s="254" t="e">
        <f>'SP5-6'!D63</f>
        <v>#VALUE!</v>
      </c>
      <c r="I52" s="254" t="s">
        <v>798</v>
      </c>
      <c r="J52" s="221"/>
      <c r="K52" s="221"/>
      <c r="L52" s="221"/>
      <c r="M52" s="221"/>
      <c r="N52" s="221"/>
      <c r="O52" s="221"/>
      <c r="P52" s="221"/>
      <c r="Q52" s="221"/>
      <c r="R52" s="221"/>
      <c r="S52" s="221"/>
      <c r="T52" s="221"/>
      <c r="U52" s="221"/>
      <c r="V52" s="221"/>
      <c r="W52" s="221"/>
      <c r="X52" s="221"/>
      <c r="Y52" s="221"/>
      <c r="Z52" s="221"/>
    </row>
    <row r="53" spans="1:26" hidden="1">
      <c r="A53" s="227"/>
      <c r="B53" s="221"/>
      <c r="C53" s="221"/>
      <c r="D53" s="221"/>
      <c r="E53" s="221"/>
      <c r="F53" s="221"/>
      <c r="G53" s="221"/>
      <c r="H53" s="221"/>
      <c r="I53" s="221"/>
      <c r="J53" s="221"/>
      <c r="K53" s="221"/>
      <c r="L53" s="221"/>
      <c r="M53" s="221"/>
      <c r="N53" s="221"/>
      <c r="O53" s="221"/>
      <c r="P53" s="221"/>
      <c r="Q53" s="221"/>
      <c r="R53" s="221"/>
      <c r="S53" s="221"/>
      <c r="T53" s="221"/>
      <c r="U53" s="221"/>
      <c r="V53" s="221"/>
      <c r="W53" s="221"/>
      <c r="X53" s="221"/>
      <c r="Y53" s="221"/>
      <c r="Z53" s="221"/>
    </row>
    <row r="54" spans="1:26" hidden="1">
      <c r="A54" s="227"/>
      <c r="B54" s="221"/>
      <c r="C54" s="221"/>
      <c r="E54" s="221"/>
      <c r="F54" s="221"/>
      <c r="G54" s="221"/>
      <c r="H54" s="221"/>
      <c r="I54" s="221"/>
      <c r="J54" s="221"/>
      <c r="K54" s="221"/>
      <c r="L54" s="221"/>
      <c r="M54" s="221"/>
      <c r="N54" s="221"/>
      <c r="O54" s="221"/>
      <c r="P54" s="221"/>
      <c r="Q54" s="221"/>
      <c r="R54" s="221"/>
      <c r="S54" s="221"/>
      <c r="T54" s="221"/>
      <c r="U54" s="221"/>
      <c r="V54" s="221"/>
      <c r="W54" s="221"/>
      <c r="X54" s="221"/>
      <c r="Y54" s="221"/>
      <c r="Z54" s="221"/>
    </row>
    <row r="55" spans="1:26" hidden="1">
      <c r="A55" s="227"/>
      <c r="B55" s="221"/>
      <c r="C55" s="221"/>
      <c r="D55" s="221"/>
      <c r="E55" s="221"/>
      <c r="F55" s="221"/>
      <c r="G55" s="221"/>
      <c r="H55" s="221"/>
      <c r="I55" s="221"/>
      <c r="J55" s="221"/>
      <c r="K55" s="221"/>
      <c r="L55" s="221"/>
      <c r="M55" s="221"/>
      <c r="N55" s="221"/>
      <c r="O55" s="221"/>
      <c r="P55" s="221"/>
      <c r="Q55" s="221"/>
      <c r="R55" s="221"/>
      <c r="S55" s="221"/>
      <c r="T55" s="221"/>
      <c r="U55" s="221"/>
      <c r="V55" s="221"/>
      <c r="W55" s="221"/>
      <c r="X55" s="221"/>
      <c r="Y55" s="221"/>
      <c r="Z55" s="221"/>
    </row>
    <row r="56" spans="1:26" ht="14.5" hidden="1" customHeight="1">
      <c r="A56" s="221"/>
      <c r="B56" s="221"/>
      <c r="C56" s="221"/>
      <c r="D56" s="221"/>
      <c r="E56" s="221"/>
      <c r="F56" s="221"/>
      <c r="G56" s="221"/>
      <c r="H56" s="221"/>
      <c r="I56" s="221"/>
      <c r="J56" s="221"/>
      <c r="K56" s="221"/>
      <c r="L56" s="221"/>
      <c r="M56" s="221"/>
      <c r="N56" s="221"/>
      <c r="O56" s="221"/>
      <c r="P56" s="221"/>
      <c r="Q56" s="221"/>
      <c r="R56" s="221"/>
      <c r="S56" s="221"/>
      <c r="T56" s="221"/>
      <c r="U56" s="221"/>
      <c r="V56" s="221"/>
      <c r="W56" s="221"/>
      <c r="X56" s="221"/>
      <c r="Y56" s="221"/>
      <c r="Z56" s="221"/>
    </row>
    <row r="57" spans="1:26" hidden="1">
      <c r="A57" s="221"/>
      <c r="B57" s="227"/>
      <c r="C57" s="221" t="e">
        <f>#REF!</f>
        <v>#REF!</v>
      </c>
      <c r="D57" s="221" t="e">
        <f>#REF!</f>
        <v>#REF!</v>
      </c>
      <c r="E57" s="221" t="e">
        <f>#REF!</f>
        <v>#REF!</v>
      </c>
      <c r="F57" s="221" t="e">
        <f>#REF!</f>
        <v>#REF!</v>
      </c>
      <c r="G57" s="221"/>
      <c r="H57" s="456" t="e">
        <f>D57-C57+K57*(F57-E57)</f>
        <v>#REF!</v>
      </c>
      <c r="I57" s="456"/>
      <c r="J57" s="456"/>
      <c r="K57" s="457">
        <f>I30</f>
        <v>0</v>
      </c>
      <c r="L57" s="456"/>
      <c r="M57" s="456"/>
      <c r="N57" s="456"/>
      <c r="O57" s="456"/>
      <c r="P57" s="221"/>
      <c r="Q57" s="221"/>
      <c r="R57" s="221"/>
      <c r="S57" s="221"/>
      <c r="T57" s="221"/>
      <c r="U57" s="221"/>
      <c r="V57" s="221"/>
      <c r="W57" s="221"/>
      <c r="X57" s="221"/>
      <c r="Y57" s="221"/>
      <c r="Z57" s="221"/>
    </row>
    <row r="58" spans="1:26" hidden="1">
      <c r="A58" s="221"/>
      <c r="B58" s="227"/>
      <c r="C58" s="221"/>
      <c r="D58" s="221"/>
      <c r="E58" s="221"/>
      <c r="F58" s="221"/>
      <c r="G58" s="221"/>
      <c r="H58" s="221"/>
      <c r="I58" s="221"/>
      <c r="J58" s="221"/>
      <c r="K58" s="221"/>
      <c r="L58" s="221"/>
      <c r="M58" s="221"/>
      <c r="N58" s="221"/>
      <c r="O58" s="221"/>
      <c r="P58" s="221"/>
      <c r="Q58" s="221"/>
      <c r="R58" s="221"/>
      <c r="S58" s="221"/>
      <c r="T58" s="221"/>
      <c r="U58" s="221"/>
      <c r="V58" s="221"/>
      <c r="W58" s="221"/>
      <c r="X58" s="221"/>
      <c r="Y58" s="221"/>
      <c r="Z58" s="221"/>
    </row>
    <row r="59" spans="1:26" hidden="1">
      <c r="A59" s="221"/>
      <c r="B59" s="227"/>
      <c r="C59" s="221"/>
      <c r="D59" s="221"/>
      <c r="E59" s="221"/>
      <c r="F59" s="221"/>
      <c r="G59" s="221"/>
      <c r="H59" s="221" t="str">
        <f>'SP5-6'!H47</f>
        <v>Motorway</v>
      </c>
      <c r="I59" s="221"/>
      <c r="J59" s="221"/>
      <c r="K59" s="221"/>
      <c r="L59" s="221"/>
      <c r="M59" s="221"/>
      <c r="N59" s="221"/>
      <c r="O59" s="221"/>
      <c r="P59" s="221"/>
      <c r="Q59" s="221"/>
      <c r="R59" s="221"/>
      <c r="S59" s="221"/>
      <c r="T59" s="221"/>
      <c r="U59" s="221"/>
      <c r="V59" s="221"/>
      <c r="W59" s="221"/>
      <c r="X59" s="221"/>
      <c r="Y59" s="221"/>
      <c r="Z59" s="221"/>
    </row>
    <row r="60" spans="1:26" hidden="1">
      <c r="A60" s="221" t="s">
        <v>623</v>
      </c>
      <c r="B60" s="221">
        <v>2009</v>
      </c>
      <c r="C60" s="221"/>
      <c r="D60" s="221"/>
      <c r="E60" s="221"/>
      <c r="F60" s="221"/>
      <c r="G60" s="221"/>
      <c r="H60" s="221"/>
      <c r="I60" s="221"/>
      <c r="J60" s="221"/>
      <c r="K60" s="221"/>
      <c r="L60" s="221"/>
      <c r="M60" s="221"/>
      <c r="N60" s="221"/>
      <c r="O60" s="221"/>
      <c r="P60" s="221"/>
      <c r="Q60" s="221"/>
      <c r="R60" s="221"/>
      <c r="S60" s="221"/>
      <c r="T60" s="221"/>
      <c r="U60" s="221"/>
      <c r="V60" s="221"/>
      <c r="W60" s="221"/>
      <c r="X60" s="221"/>
      <c r="Y60" s="221"/>
      <c r="Z60" s="221"/>
    </row>
    <row r="61" spans="1:26" hidden="1">
      <c r="A61" s="221" t="s">
        <v>624</v>
      </c>
      <c r="B61" s="221">
        <v>2010</v>
      </c>
      <c r="C61" s="221"/>
      <c r="D61" s="221"/>
      <c r="E61" s="221"/>
      <c r="F61" s="221"/>
      <c r="G61" s="221"/>
      <c r="H61" s="221"/>
      <c r="I61" s="221"/>
      <c r="J61" s="221"/>
      <c r="K61" s="221"/>
      <c r="L61" s="221"/>
      <c r="M61" s="221"/>
      <c r="N61" s="221"/>
      <c r="O61" s="221"/>
      <c r="P61" s="221"/>
      <c r="Q61" s="221"/>
      <c r="R61" s="221"/>
      <c r="S61" s="221"/>
      <c r="T61" s="221"/>
      <c r="U61" s="221"/>
      <c r="V61" s="221"/>
      <c r="W61" s="221"/>
      <c r="X61" s="221"/>
      <c r="Y61" s="221"/>
      <c r="Z61" s="221"/>
    </row>
    <row r="62" spans="1:26" hidden="1">
      <c r="A62" s="221" t="s">
        <v>625</v>
      </c>
      <c r="B62" s="221">
        <v>2011</v>
      </c>
      <c r="C62" s="221"/>
      <c r="D62" s="221"/>
      <c r="E62" s="221"/>
      <c r="F62" s="221"/>
      <c r="G62" s="221"/>
      <c r="H62" s="221"/>
      <c r="I62" s="221"/>
      <c r="J62" s="221"/>
      <c r="K62" s="221"/>
      <c r="L62" s="221"/>
      <c r="M62" s="221"/>
      <c r="N62" s="221"/>
      <c r="O62" s="221"/>
      <c r="P62" s="221"/>
      <c r="Q62" s="221"/>
      <c r="R62" s="221"/>
      <c r="S62" s="221"/>
      <c r="T62" s="221"/>
      <c r="U62" s="221"/>
      <c r="V62" s="221"/>
      <c r="W62" s="221"/>
      <c r="X62" s="221"/>
      <c r="Y62" s="221"/>
      <c r="Z62" s="221"/>
    </row>
    <row r="63" spans="1:26" hidden="1">
      <c r="A63" s="221" t="s">
        <v>627</v>
      </c>
      <c r="B63" s="221">
        <v>2012</v>
      </c>
      <c r="C63" s="221"/>
      <c r="D63" s="221"/>
      <c r="E63" s="221"/>
      <c r="F63" s="221"/>
      <c r="G63" s="221"/>
      <c r="H63" s="221"/>
      <c r="I63" s="221"/>
      <c r="J63" s="221"/>
      <c r="K63" s="221"/>
      <c r="L63" s="221"/>
      <c r="M63" s="221"/>
      <c r="N63" s="221"/>
      <c r="O63" s="221"/>
      <c r="P63" s="221"/>
      <c r="Q63" s="221"/>
      <c r="R63" s="221"/>
      <c r="S63" s="221"/>
      <c r="T63" s="221"/>
      <c r="U63" s="221"/>
      <c r="V63" s="221"/>
      <c r="W63" s="221"/>
      <c r="X63" s="221"/>
      <c r="Y63" s="221"/>
      <c r="Z63" s="221"/>
    </row>
    <row r="64" spans="1:26" hidden="1">
      <c r="A64" s="221" t="s">
        <v>628</v>
      </c>
      <c r="B64" s="221">
        <v>2013</v>
      </c>
      <c r="C64" s="221"/>
      <c r="D64" s="221"/>
      <c r="E64" s="221"/>
      <c r="F64" s="221"/>
      <c r="G64" s="221"/>
      <c r="H64" s="221"/>
      <c r="I64" s="221"/>
      <c r="J64" s="221"/>
      <c r="K64" s="221"/>
      <c r="L64" s="221"/>
      <c r="M64" s="221"/>
      <c r="N64" s="221"/>
      <c r="O64" s="221"/>
      <c r="P64" s="221"/>
      <c r="Q64" s="221"/>
      <c r="R64" s="221"/>
      <c r="S64" s="221"/>
      <c r="T64" s="221"/>
      <c r="U64" s="221"/>
      <c r="V64" s="221"/>
      <c r="W64" s="221"/>
      <c r="X64" s="221"/>
      <c r="Y64" s="221"/>
      <c r="Z64" s="221"/>
    </row>
    <row r="65" spans="1:26" hidden="1">
      <c r="A65" s="221" t="s">
        <v>629</v>
      </c>
      <c r="B65" s="221">
        <v>2014</v>
      </c>
      <c r="C65" s="221"/>
      <c r="D65" s="221"/>
      <c r="E65" s="221"/>
      <c r="F65" s="221"/>
      <c r="G65" s="221"/>
      <c r="H65" s="221"/>
      <c r="I65" s="221"/>
      <c r="J65" s="221"/>
      <c r="K65" s="221"/>
      <c r="L65" s="221"/>
      <c r="M65" s="221"/>
      <c r="N65" s="221"/>
      <c r="O65" s="221"/>
      <c r="P65" s="221"/>
      <c r="Q65" s="221"/>
      <c r="R65" s="221"/>
      <c r="S65" s="221"/>
      <c r="T65" s="221"/>
      <c r="U65" s="221"/>
      <c r="V65" s="221"/>
      <c r="W65" s="221"/>
      <c r="X65" s="221"/>
      <c r="Y65" s="221"/>
      <c r="Z65" s="221"/>
    </row>
    <row r="66" spans="1:26" hidden="1">
      <c r="A66" s="221" t="s">
        <v>630</v>
      </c>
      <c r="B66" s="221">
        <v>2015</v>
      </c>
      <c r="C66" s="221"/>
      <c r="D66" s="221"/>
      <c r="E66" s="221"/>
      <c r="F66" s="221"/>
      <c r="G66" s="221"/>
      <c r="H66" s="221"/>
      <c r="I66" s="221"/>
      <c r="J66" s="221"/>
      <c r="K66" s="221"/>
      <c r="L66" s="221"/>
      <c r="M66" s="221"/>
      <c r="N66" s="221"/>
      <c r="O66" s="221"/>
      <c r="P66" s="221"/>
      <c r="Q66" s="221"/>
      <c r="R66" s="221"/>
      <c r="S66" s="221"/>
      <c r="T66" s="221"/>
      <c r="U66" s="221"/>
      <c r="V66" s="221"/>
      <c r="W66" s="221"/>
      <c r="X66" s="221"/>
      <c r="Y66" s="221"/>
      <c r="Z66" s="221"/>
    </row>
    <row r="67" spans="1:26" hidden="1">
      <c r="A67" s="221" t="s">
        <v>631</v>
      </c>
      <c r="B67" s="221">
        <v>2016</v>
      </c>
      <c r="C67" s="221"/>
      <c r="D67" s="221"/>
      <c r="E67" s="221"/>
      <c r="F67" s="221"/>
      <c r="G67" s="221"/>
      <c r="H67" s="221"/>
      <c r="I67" s="221"/>
      <c r="J67" s="221"/>
      <c r="K67" s="221"/>
      <c r="L67" s="221"/>
      <c r="M67" s="221"/>
      <c r="N67" s="221"/>
      <c r="O67" s="221"/>
      <c r="P67" s="221"/>
      <c r="Q67" s="221"/>
      <c r="R67" s="221"/>
      <c r="S67" s="221"/>
      <c r="T67" s="221"/>
      <c r="U67" s="221"/>
      <c r="V67" s="221"/>
      <c r="W67" s="221"/>
      <c r="X67" s="221"/>
      <c r="Y67" s="221"/>
      <c r="Z67" s="221"/>
    </row>
    <row r="68" spans="1:26" hidden="1">
      <c r="A68" s="221" t="s">
        <v>632</v>
      </c>
      <c r="B68" s="221">
        <v>2017</v>
      </c>
      <c r="C68" s="221"/>
      <c r="D68" s="221"/>
      <c r="E68" s="221"/>
      <c r="F68" s="221"/>
      <c r="G68" s="221"/>
      <c r="H68" s="221"/>
      <c r="I68" s="221"/>
      <c r="J68" s="221"/>
      <c r="K68" s="221"/>
      <c r="L68" s="221"/>
      <c r="M68" s="221"/>
      <c r="N68" s="221"/>
      <c r="O68" s="221"/>
      <c r="P68" s="221"/>
      <c r="Q68" s="221"/>
      <c r="R68" s="221"/>
      <c r="S68" s="221"/>
      <c r="T68" s="221"/>
      <c r="U68" s="221"/>
      <c r="V68" s="221"/>
      <c r="W68" s="221"/>
      <c r="X68" s="221"/>
      <c r="Y68" s="221"/>
      <c r="Z68" s="221"/>
    </row>
    <row r="69" spans="1:26" hidden="1">
      <c r="A69" s="221" t="s">
        <v>633</v>
      </c>
      <c r="B69" s="221">
        <v>2018</v>
      </c>
      <c r="C69" s="221"/>
      <c r="D69" s="221"/>
      <c r="E69" s="221"/>
      <c r="F69" s="221"/>
      <c r="G69" s="221"/>
      <c r="H69" s="221"/>
      <c r="I69" s="221"/>
      <c r="J69" s="221"/>
      <c r="K69" s="221"/>
      <c r="L69" s="221"/>
      <c r="M69" s="221"/>
      <c r="N69" s="221"/>
      <c r="O69" s="221"/>
      <c r="P69" s="221"/>
      <c r="Q69" s="221"/>
      <c r="R69" s="221"/>
      <c r="S69" s="221"/>
      <c r="T69" s="221"/>
      <c r="U69" s="221"/>
      <c r="V69" s="221"/>
      <c r="W69" s="221"/>
      <c r="X69" s="221"/>
      <c r="Y69" s="221"/>
      <c r="Z69" s="221"/>
    </row>
    <row r="70" spans="1:26" hidden="1">
      <c r="A70" s="221" t="s">
        <v>634</v>
      </c>
      <c r="B70" s="221">
        <v>2019</v>
      </c>
      <c r="C70" s="221"/>
      <c r="D70" s="221"/>
      <c r="E70" s="221"/>
      <c r="F70" s="221"/>
      <c r="G70" s="221"/>
      <c r="H70" s="221"/>
      <c r="I70" s="221"/>
      <c r="J70" s="221"/>
      <c r="K70" s="221"/>
      <c r="L70" s="221"/>
      <c r="M70" s="221"/>
      <c r="N70" s="221"/>
      <c r="O70" s="221"/>
      <c r="P70" s="221"/>
      <c r="Q70" s="221"/>
      <c r="R70" s="221"/>
      <c r="S70" s="221"/>
      <c r="T70" s="221"/>
      <c r="U70" s="221"/>
      <c r="V70" s="221"/>
      <c r="W70" s="221"/>
      <c r="X70" s="221"/>
      <c r="Y70" s="221"/>
      <c r="Z70" s="221"/>
    </row>
    <row r="71" spans="1:26" hidden="1">
      <c r="A71" s="221" t="s">
        <v>635</v>
      </c>
      <c r="B71" s="221">
        <v>2020</v>
      </c>
      <c r="C71" s="221"/>
      <c r="D71" s="221"/>
      <c r="E71" s="221"/>
      <c r="F71" s="221"/>
      <c r="G71" s="221"/>
      <c r="H71" s="221"/>
      <c r="I71" s="221"/>
      <c r="J71" s="221"/>
      <c r="K71" s="221"/>
      <c r="L71" s="221"/>
      <c r="M71" s="221"/>
      <c r="N71" s="221"/>
      <c r="O71" s="221"/>
      <c r="P71" s="221"/>
      <c r="Q71" s="221"/>
      <c r="R71" s="221"/>
      <c r="S71" s="221"/>
      <c r="T71" s="221"/>
      <c r="U71" s="221"/>
      <c r="V71" s="221"/>
      <c r="W71" s="221"/>
      <c r="X71" s="221"/>
      <c r="Y71" s="221"/>
      <c r="Z71" s="221"/>
    </row>
    <row r="72" spans="1:26" hidden="1">
      <c r="A72" s="221" t="s">
        <v>636</v>
      </c>
      <c r="B72" s="221">
        <v>2021</v>
      </c>
    </row>
    <row r="73" spans="1:26" hidden="1">
      <c r="A73" s="227" t="s">
        <v>637</v>
      </c>
      <c r="B73" s="221">
        <v>2022</v>
      </c>
    </row>
    <row r="74" spans="1:26" hidden="1">
      <c r="A74" s="221" t="s">
        <v>638</v>
      </c>
      <c r="B74" s="221">
        <v>2023</v>
      </c>
    </row>
    <row r="75" spans="1:26" hidden="1">
      <c r="A75" s="221" t="s">
        <v>639</v>
      </c>
      <c r="B75" s="221">
        <v>2024</v>
      </c>
    </row>
    <row r="76" spans="1:26" hidden="1">
      <c r="A76" s="221" t="s">
        <v>640</v>
      </c>
      <c r="B76" s="221">
        <v>2025</v>
      </c>
    </row>
    <row r="77" spans="1:26" hidden="1">
      <c r="A77" s="227" t="s">
        <v>641</v>
      </c>
      <c r="B77" s="221">
        <v>2026</v>
      </c>
    </row>
    <row r="78" spans="1:26" hidden="1">
      <c r="A78" s="221" t="s">
        <v>642</v>
      </c>
      <c r="B78" s="221">
        <v>2027</v>
      </c>
    </row>
    <row r="79" spans="1:26" hidden="1">
      <c r="A79" s="227" t="s">
        <v>643</v>
      </c>
      <c r="B79" s="221">
        <v>2028</v>
      </c>
    </row>
    <row r="80" spans="1:26" hidden="1">
      <c r="A80" s="221" t="s">
        <v>644</v>
      </c>
      <c r="B80" s="221">
        <v>2029</v>
      </c>
    </row>
    <row r="81" spans="1:2" hidden="1">
      <c r="A81" s="221" t="s">
        <v>645</v>
      </c>
      <c r="B81" s="221">
        <v>2030</v>
      </c>
    </row>
    <row r="82" spans="1:2" hidden="1">
      <c r="A82" s="221" t="s">
        <v>646</v>
      </c>
      <c r="B82" s="221">
        <v>2031</v>
      </c>
    </row>
    <row r="83" spans="1:2" hidden="1">
      <c r="A83" s="221" t="s">
        <v>647</v>
      </c>
      <c r="B83" s="221">
        <v>2032</v>
      </c>
    </row>
    <row r="84" spans="1:2" hidden="1">
      <c r="A84" s="221" t="s">
        <v>648</v>
      </c>
      <c r="B84" s="221">
        <v>2033</v>
      </c>
    </row>
    <row r="85" spans="1:2" hidden="1">
      <c r="A85" s="221" t="s">
        <v>649</v>
      </c>
      <c r="B85" s="221">
        <v>2034</v>
      </c>
    </row>
    <row r="86" spans="1:2" hidden="1">
      <c r="A86" s="221" t="s">
        <v>650</v>
      </c>
      <c r="B86" s="221">
        <v>2035</v>
      </c>
    </row>
    <row r="87" spans="1:2" hidden="1">
      <c r="A87" s="221" t="s">
        <v>651</v>
      </c>
      <c r="B87" s="221">
        <v>2036</v>
      </c>
    </row>
    <row r="88" spans="1:2" hidden="1">
      <c r="A88" s="221" t="s">
        <v>652</v>
      </c>
      <c r="B88" s="221">
        <v>2037</v>
      </c>
    </row>
    <row r="89" spans="1:2" hidden="1">
      <c r="A89" s="221" t="s">
        <v>653</v>
      </c>
      <c r="B89" s="221">
        <v>2038</v>
      </c>
    </row>
    <row r="90" spans="1:2" hidden="1">
      <c r="A90" s="221" t="s">
        <v>654</v>
      </c>
      <c r="B90" s="221">
        <v>2039</v>
      </c>
    </row>
    <row r="91" spans="1:2" hidden="1">
      <c r="A91" s="225"/>
      <c r="B91" s="221">
        <v>2040</v>
      </c>
    </row>
    <row r="92" spans="1:2" hidden="1">
      <c r="B92" s="221">
        <v>2041</v>
      </c>
    </row>
    <row r="93" spans="1:2" hidden="1">
      <c r="B93" s="221">
        <v>2042</v>
      </c>
    </row>
    <row r="94" spans="1:2" hidden="1">
      <c r="B94" s="221">
        <v>2043</v>
      </c>
    </row>
    <row r="95" spans="1:2" hidden="1">
      <c r="B95" s="221">
        <v>2044</v>
      </c>
    </row>
    <row r="96" spans="1:2" hidden="1">
      <c r="B96" s="221">
        <v>2045</v>
      </c>
    </row>
    <row r="97" spans="2:2" hidden="1">
      <c r="B97" s="221">
        <v>2046</v>
      </c>
    </row>
    <row r="98" spans="2:2" hidden="1">
      <c r="B98" s="221">
        <v>2047</v>
      </c>
    </row>
    <row r="99" spans="2:2" hidden="1">
      <c r="B99" s="221">
        <v>2048</v>
      </c>
    </row>
    <row r="100" spans="2:2" hidden="1">
      <c r="B100" s="221">
        <v>2049</v>
      </c>
    </row>
    <row r="101" spans="2:2" hidden="1">
      <c r="B101" s="221">
        <v>2050</v>
      </c>
    </row>
    <row r="102" spans="2:2" hidden="1">
      <c r="B102" s="221">
        <v>2051</v>
      </c>
    </row>
    <row r="103" spans="2:2" hidden="1">
      <c r="B103" s="221">
        <v>2052</v>
      </c>
    </row>
    <row r="104" spans="2:2" hidden="1">
      <c r="B104" s="221">
        <v>2053</v>
      </c>
    </row>
    <row r="105" spans="2:2" hidden="1">
      <c r="B105" s="221">
        <v>2054</v>
      </c>
    </row>
    <row r="106" spans="2:2" hidden="1">
      <c r="B106" s="221">
        <v>2055</v>
      </c>
    </row>
    <row r="107" spans="2:2" hidden="1">
      <c r="B107" s="221">
        <v>2056</v>
      </c>
    </row>
    <row r="108" spans="2:2" hidden="1">
      <c r="B108" s="221">
        <v>2057</v>
      </c>
    </row>
    <row r="109" spans="2:2" hidden="1">
      <c r="B109" s="221">
        <v>2058</v>
      </c>
    </row>
    <row r="110" spans="2:2" hidden="1"/>
  </sheetData>
  <sheetProtection algorithmName="SHA-512" hashValue="t+lE+amSdpTdaj2obtlPYmHcmryefaJw6XBC65LoDHCYs4k1+nPp4EUG9eIOhQFrVRzstdcMloMd+lW3knN2FQ==" saltValue="oN26OLLkQ8UrzhPRkOPQZg==" spinCount="100000" sheet="1"/>
  <protectedRanges>
    <protectedRange sqref="E38:F40" name="Range15"/>
    <protectedRange sqref="J38:K40" name="Range14"/>
    <protectedRange sqref="M35:N36" name="Range13"/>
    <protectedRange sqref="M35:N36" name="Range12"/>
    <protectedRange sqref="C7:N8" name="Range1_1_1"/>
    <protectedRange sqref="E10:N14" name="Range2_1_1"/>
    <protectedRange sqref="E16:N16" name="Range3_1_1"/>
    <protectedRange sqref="E18:N19" name="Range5_1_1_1"/>
  </protectedRanges>
  <mergeCells count="77">
    <mergeCell ref="E10:N10"/>
    <mergeCell ref="I23:N23"/>
    <mergeCell ref="B4:O5"/>
    <mergeCell ref="C7:N7"/>
    <mergeCell ref="Q7:U8"/>
    <mergeCell ref="C8:N8"/>
    <mergeCell ref="B9:C9"/>
    <mergeCell ref="B26:C26"/>
    <mergeCell ref="E11:N11"/>
    <mergeCell ref="E12:N12"/>
    <mergeCell ref="E13:N13"/>
    <mergeCell ref="E14:N14"/>
    <mergeCell ref="E16:N16"/>
    <mergeCell ref="B17:C17"/>
    <mergeCell ref="E30:F30"/>
    <mergeCell ref="I30:N30"/>
    <mergeCell ref="Q30:U30"/>
    <mergeCell ref="E18:N18"/>
    <mergeCell ref="E19:N19"/>
    <mergeCell ref="I21:N21"/>
    <mergeCell ref="Q21:U21"/>
    <mergeCell ref="I22:N22"/>
    <mergeCell ref="I24:N24"/>
    <mergeCell ref="I25:N25"/>
    <mergeCell ref="Q35:U35"/>
    <mergeCell ref="I27:N27"/>
    <mergeCell ref="I28:N28"/>
    <mergeCell ref="Q28:U28"/>
    <mergeCell ref="I29:N29"/>
    <mergeCell ref="E31:F31"/>
    <mergeCell ref="I31:J31"/>
    <mergeCell ref="E32:F32"/>
    <mergeCell ref="B35:C35"/>
    <mergeCell ref="M35:N35"/>
    <mergeCell ref="B36:D36"/>
    <mergeCell ref="M36:N36"/>
    <mergeCell ref="Q36:U36"/>
    <mergeCell ref="B37:E37"/>
    <mergeCell ref="E38:F38"/>
    <mergeCell ref="J38:K38"/>
    <mergeCell ref="M38:N38"/>
    <mergeCell ref="Q38:U40"/>
    <mergeCell ref="E39:F39"/>
    <mergeCell ref="J39:K39"/>
    <mergeCell ref="A41:A42"/>
    <mergeCell ref="B41:B42"/>
    <mergeCell ref="C41:D41"/>
    <mergeCell ref="E41:E42"/>
    <mergeCell ref="F41:H41"/>
    <mergeCell ref="C42:D42"/>
    <mergeCell ref="F42:H42"/>
    <mergeCell ref="F44:K44"/>
    <mergeCell ref="P44:Q45"/>
    <mergeCell ref="J42:K42"/>
    <mergeCell ref="P42:P43"/>
    <mergeCell ref="M39:N39"/>
    <mergeCell ref="E40:F40"/>
    <mergeCell ref="J40:K40"/>
    <mergeCell ref="M40:N40"/>
    <mergeCell ref="I41:I42"/>
    <mergeCell ref="J41:K41"/>
    <mergeCell ref="H57:J57"/>
    <mergeCell ref="K57:O57"/>
    <mergeCell ref="R42:R43"/>
    <mergeCell ref="V42:V43"/>
    <mergeCell ref="A43:A44"/>
    <mergeCell ref="B43:B44"/>
    <mergeCell ref="C43:D43"/>
    <mergeCell ref="E43:E44"/>
    <mergeCell ref="F43:K43"/>
    <mergeCell ref="L43:L44"/>
    <mergeCell ref="M43:N44"/>
    <mergeCell ref="O43:O44"/>
    <mergeCell ref="L41:L42"/>
    <mergeCell ref="M41:N42"/>
    <mergeCell ref="Q41:Q43"/>
    <mergeCell ref="C44:D44"/>
  </mergeCells>
  <dataValidations count="2">
    <dataValidation type="list" allowBlank="1" showInputMessage="1" sqref="I28:N28 WVQ983064:WVV983064 WLU983064:WLZ983064 WBY983064:WCD983064 VSC983064:VSH983064 VIG983064:VIL983064 UYK983064:UYP983064 UOO983064:UOT983064 UES983064:UEX983064 TUW983064:TVB983064 TLA983064:TLF983064 TBE983064:TBJ983064 SRI983064:SRN983064 SHM983064:SHR983064 RXQ983064:RXV983064 RNU983064:RNZ983064 RDY983064:RED983064 QUC983064:QUH983064 QKG983064:QKL983064 QAK983064:QAP983064 PQO983064:PQT983064 PGS983064:PGX983064 OWW983064:OXB983064 ONA983064:ONF983064 ODE983064:ODJ983064 NTI983064:NTN983064 NJM983064:NJR983064 MZQ983064:MZV983064 MPU983064:MPZ983064 MFY983064:MGD983064 LWC983064:LWH983064 LMG983064:LML983064 LCK983064:LCP983064 KSO983064:KST983064 KIS983064:KIX983064 JYW983064:JZB983064 JPA983064:JPF983064 JFE983064:JFJ983064 IVI983064:IVN983064 ILM983064:ILR983064 IBQ983064:IBV983064 HRU983064:HRZ983064 HHY983064:HID983064 GYC983064:GYH983064 GOG983064:GOL983064 GEK983064:GEP983064 FUO983064:FUT983064 FKS983064:FKX983064 FAW983064:FBB983064 ERA983064:ERF983064 EHE983064:EHJ983064 DXI983064:DXN983064 DNM983064:DNR983064 DDQ983064:DDV983064 CTU983064:CTZ983064 CJY983064:CKD983064 CAC983064:CAH983064 BQG983064:BQL983064 BGK983064:BGP983064 AWO983064:AWT983064 AMS983064:AMX983064 ACW983064:ADB983064 TA983064:TF983064 JE983064:JJ983064 I983064:N983064 WVQ917528:WVV917528 WLU917528:WLZ917528 WBY917528:WCD917528 VSC917528:VSH917528 VIG917528:VIL917528 UYK917528:UYP917528 UOO917528:UOT917528 UES917528:UEX917528 TUW917528:TVB917528 TLA917528:TLF917528 TBE917528:TBJ917528 SRI917528:SRN917528 SHM917528:SHR917528 RXQ917528:RXV917528 RNU917528:RNZ917528 RDY917528:RED917528 QUC917528:QUH917528 QKG917528:QKL917528 QAK917528:QAP917528 PQO917528:PQT917528 PGS917528:PGX917528 OWW917528:OXB917528 ONA917528:ONF917528 ODE917528:ODJ917528 NTI917528:NTN917528 NJM917528:NJR917528 MZQ917528:MZV917528 MPU917528:MPZ917528 MFY917528:MGD917528 LWC917528:LWH917528 LMG917528:LML917528 LCK917528:LCP917528 KSO917528:KST917528 KIS917528:KIX917528 JYW917528:JZB917528 JPA917528:JPF917528 JFE917528:JFJ917528 IVI917528:IVN917528 ILM917528:ILR917528 IBQ917528:IBV917528 HRU917528:HRZ917528 HHY917528:HID917528 GYC917528:GYH917528 GOG917528:GOL917528 GEK917528:GEP917528 FUO917528:FUT917528 FKS917528:FKX917528 FAW917528:FBB917528 ERA917528:ERF917528 EHE917528:EHJ917528 DXI917528:DXN917528 DNM917528:DNR917528 DDQ917528:DDV917528 CTU917528:CTZ917528 CJY917528:CKD917528 CAC917528:CAH917528 BQG917528:BQL917528 BGK917528:BGP917528 AWO917528:AWT917528 AMS917528:AMX917528 ACW917528:ADB917528 TA917528:TF917528 JE917528:JJ917528 I917528:N917528 WVQ851992:WVV851992 WLU851992:WLZ851992 WBY851992:WCD851992 VSC851992:VSH851992 VIG851992:VIL851992 UYK851992:UYP851992 UOO851992:UOT851992 UES851992:UEX851992 TUW851992:TVB851992 TLA851992:TLF851992 TBE851992:TBJ851992 SRI851992:SRN851992 SHM851992:SHR851992 RXQ851992:RXV851992 RNU851992:RNZ851992 RDY851992:RED851992 QUC851992:QUH851992 QKG851992:QKL851992 QAK851992:QAP851992 PQO851992:PQT851992 PGS851992:PGX851992 OWW851992:OXB851992 ONA851992:ONF851992 ODE851992:ODJ851992 NTI851992:NTN851992 NJM851992:NJR851992 MZQ851992:MZV851992 MPU851992:MPZ851992 MFY851992:MGD851992 LWC851992:LWH851992 LMG851992:LML851992 LCK851992:LCP851992 KSO851992:KST851992 KIS851992:KIX851992 JYW851992:JZB851992 JPA851992:JPF851992 JFE851992:JFJ851992 IVI851992:IVN851992 ILM851992:ILR851992 IBQ851992:IBV851992 HRU851992:HRZ851992 HHY851992:HID851992 GYC851992:GYH851992 GOG851992:GOL851992 GEK851992:GEP851992 FUO851992:FUT851992 FKS851992:FKX851992 FAW851992:FBB851992 ERA851992:ERF851992 EHE851992:EHJ851992 DXI851992:DXN851992 DNM851992:DNR851992 DDQ851992:DDV851992 CTU851992:CTZ851992 CJY851992:CKD851992 CAC851992:CAH851992 BQG851992:BQL851992 BGK851992:BGP851992 AWO851992:AWT851992 AMS851992:AMX851992 ACW851992:ADB851992 TA851992:TF851992 JE851992:JJ851992 I851992:N851992 WVQ786456:WVV786456 WLU786456:WLZ786456 WBY786456:WCD786456 VSC786456:VSH786456 VIG786456:VIL786456 UYK786456:UYP786456 UOO786456:UOT786456 UES786456:UEX786456 TUW786456:TVB786456 TLA786456:TLF786456 TBE786456:TBJ786456 SRI786456:SRN786456 SHM786456:SHR786456 RXQ786456:RXV786456 RNU786456:RNZ786456 RDY786456:RED786456 QUC786456:QUH786456 QKG786456:QKL786456 QAK786456:QAP786456 PQO786456:PQT786456 PGS786456:PGX786456 OWW786456:OXB786456 ONA786456:ONF786456 ODE786456:ODJ786456 NTI786456:NTN786456 NJM786456:NJR786456 MZQ786456:MZV786456 MPU786456:MPZ786456 MFY786456:MGD786456 LWC786456:LWH786456 LMG786456:LML786456 LCK786456:LCP786456 KSO786456:KST786456 KIS786456:KIX786456 JYW786456:JZB786456 JPA786456:JPF786456 JFE786456:JFJ786456 IVI786456:IVN786456 ILM786456:ILR786456 IBQ786456:IBV786456 HRU786456:HRZ786456 HHY786456:HID786456 GYC786456:GYH786456 GOG786456:GOL786456 GEK786456:GEP786456 FUO786456:FUT786456 FKS786456:FKX786456 FAW786456:FBB786456 ERA786456:ERF786456 EHE786456:EHJ786456 DXI786456:DXN786456 DNM786456:DNR786456 DDQ786456:DDV786456 CTU786456:CTZ786456 CJY786456:CKD786456 CAC786456:CAH786456 BQG786456:BQL786456 BGK786456:BGP786456 AWO786456:AWT786456 AMS786456:AMX786456 ACW786456:ADB786456 TA786456:TF786456 JE786456:JJ786456 I786456:N786456 WVQ720920:WVV720920 WLU720920:WLZ720920 WBY720920:WCD720920 VSC720920:VSH720920 VIG720920:VIL720920 UYK720920:UYP720920 UOO720920:UOT720920 UES720920:UEX720920 TUW720920:TVB720920 TLA720920:TLF720920 TBE720920:TBJ720920 SRI720920:SRN720920 SHM720920:SHR720920 RXQ720920:RXV720920 RNU720920:RNZ720920 RDY720920:RED720920 QUC720920:QUH720920 QKG720920:QKL720920 QAK720920:QAP720920 PQO720920:PQT720920 PGS720920:PGX720920 OWW720920:OXB720920 ONA720920:ONF720920 ODE720920:ODJ720920 NTI720920:NTN720920 NJM720920:NJR720920 MZQ720920:MZV720920 MPU720920:MPZ720920 MFY720920:MGD720920 LWC720920:LWH720920 LMG720920:LML720920 LCK720920:LCP720920 KSO720920:KST720920 KIS720920:KIX720920 JYW720920:JZB720920 JPA720920:JPF720920 JFE720920:JFJ720920 IVI720920:IVN720920 ILM720920:ILR720920 IBQ720920:IBV720920 HRU720920:HRZ720920 HHY720920:HID720920 GYC720920:GYH720920 GOG720920:GOL720920 GEK720920:GEP720920 FUO720920:FUT720920 FKS720920:FKX720920 FAW720920:FBB720920 ERA720920:ERF720920 EHE720920:EHJ720920 DXI720920:DXN720920 DNM720920:DNR720920 DDQ720920:DDV720920 CTU720920:CTZ720920 CJY720920:CKD720920 CAC720920:CAH720920 BQG720920:BQL720920 BGK720920:BGP720920 AWO720920:AWT720920 AMS720920:AMX720920 ACW720920:ADB720920 TA720920:TF720920 JE720920:JJ720920 I720920:N720920 WVQ655384:WVV655384 WLU655384:WLZ655384 WBY655384:WCD655384 VSC655384:VSH655384 VIG655384:VIL655384 UYK655384:UYP655384 UOO655384:UOT655384 UES655384:UEX655384 TUW655384:TVB655384 TLA655384:TLF655384 TBE655384:TBJ655384 SRI655384:SRN655384 SHM655384:SHR655384 RXQ655384:RXV655384 RNU655384:RNZ655384 RDY655384:RED655384 QUC655384:QUH655384 QKG655384:QKL655384 QAK655384:QAP655384 PQO655384:PQT655384 PGS655384:PGX655384 OWW655384:OXB655384 ONA655384:ONF655384 ODE655384:ODJ655384 NTI655384:NTN655384 NJM655384:NJR655384 MZQ655384:MZV655384 MPU655384:MPZ655384 MFY655384:MGD655384 LWC655384:LWH655384 LMG655384:LML655384 LCK655384:LCP655384 KSO655384:KST655384 KIS655384:KIX655384 JYW655384:JZB655384 JPA655384:JPF655384 JFE655384:JFJ655384 IVI655384:IVN655384 ILM655384:ILR655384 IBQ655384:IBV655384 HRU655384:HRZ655384 HHY655384:HID655384 GYC655384:GYH655384 GOG655384:GOL655384 GEK655384:GEP655384 FUO655384:FUT655384 FKS655384:FKX655384 FAW655384:FBB655384 ERA655384:ERF655384 EHE655384:EHJ655384 DXI655384:DXN655384 DNM655384:DNR655384 DDQ655384:DDV655384 CTU655384:CTZ655384 CJY655384:CKD655384 CAC655384:CAH655384 BQG655384:BQL655384 BGK655384:BGP655384 AWO655384:AWT655384 AMS655384:AMX655384 ACW655384:ADB655384 TA655384:TF655384 JE655384:JJ655384 I655384:N655384 WVQ589848:WVV589848 WLU589848:WLZ589848 WBY589848:WCD589848 VSC589848:VSH589848 VIG589848:VIL589848 UYK589848:UYP589848 UOO589848:UOT589848 UES589848:UEX589848 TUW589848:TVB589848 TLA589848:TLF589848 TBE589848:TBJ589848 SRI589848:SRN589848 SHM589848:SHR589848 RXQ589848:RXV589848 RNU589848:RNZ589848 RDY589848:RED589848 QUC589848:QUH589848 QKG589848:QKL589848 QAK589848:QAP589848 PQO589848:PQT589848 PGS589848:PGX589848 OWW589848:OXB589848 ONA589848:ONF589848 ODE589848:ODJ589848 NTI589848:NTN589848 NJM589848:NJR589848 MZQ589848:MZV589848 MPU589848:MPZ589848 MFY589848:MGD589848 LWC589848:LWH589848 LMG589848:LML589848 LCK589848:LCP589848 KSO589848:KST589848 KIS589848:KIX589848 JYW589848:JZB589848 JPA589848:JPF589848 JFE589848:JFJ589848 IVI589848:IVN589848 ILM589848:ILR589848 IBQ589848:IBV589848 HRU589848:HRZ589848 HHY589848:HID589848 GYC589848:GYH589848 GOG589848:GOL589848 GEK589848:GEP589848 FUO589848:FUT589848 FKS589848:FKX589848 FAW589848:FBB589848 ERA589848:ERF589848 EHE589848:EHJ589848 DXI589848:DXN589848 DNM589848:DNR589848 DDQ589848:DDV589848 CTU589848:CTZ589848 CJY589848:CKD589848 CAC589848:CAH589848 BQG589848:BQL589848 BGK589848:BGP589848 AWO589848:AWT589848 AMS589848:AMX589848 ACW589848:ADB589848 TA589848:TF589848 JE589848:JJ589848 I589848:N589848 WVQ524312:WVV524312 WLU524312:WLZ524312 WBY524312:WCD524312 VSC524312:VSH524312 VIG524312:VIL524312 UYK524312:UYP524312 UOO524312:UOT524312 UES524312:UEX524312 TUW524312:TVB524312 TLA524312:TLF524312 TBE524312:TBJ524312 SRI524312:SRN524312 SHM524312:SHR524312 RXQ524312:RXV524312 RNU524312:RNZ524312 RDY524312:RED524312 QUC524312:QUH524312 QKG524312:QKL524312 QAK524312:QAP524312 PQO524312:PQT524312 PGS524312:PGX524312 OWW524312:OXB524312 ONA524312:ONF524312 ODE524312:ODJ524312 NTI524312:NTN524312 NJM524312:NJR524312 MZQ524312:MZV524312 MPU524312:MPZ524312 MFY524312:MGD524312 LWC524312:LWH524312 LMG524312:LML524312 LCK524312:LCP524312 KSO524312:KST524312 KIS524312:KIX524312 JYW524312:JZB524312 JPA524312:JPF524312 JFE524312:JFJ524312 IVI524312:IVN524312 ILM524312:ILR524312 IBQ524312:IBV524312 HRU524312:HRZ524312 HHY524312:HID524312 GYC524312:GYH524312 GOG524312:GOL524312 GEK524312:GEP524312 FUO524312:FUT524312 FKS524312:FKX524312 FAW524312:FBB524312 ERA524312:ERF524312 EHE524312:EHJ524312 DXI524312:DXN524312 DNM524312:DNR524312 DDQ524312:DDV524312 CTU524312:CTZ524312 CJY524312:CKD524312 CAC524312:CAH524312 BQG524312:BQL524312 BGK524312:BGP524312 AWO524312:AWT524312 AMS524312:AMX524312 ACW524312:ADB524312 TA524312:TF524312 JE524312:JJ524312 I524312:N524312 WVQ458776:WVV458776 WLU458776:WLZ458776 WBY458776:WCD458776 VSC458776:VSH458776 VIG458776:VIL458776 UYK458776:UYP458776 UOO458776:UOT458776 UES458776:UEX458776 TUW458776:TVB458776 TLA458776:TLF458776 TBE458776:TBJ458776 SRI458776:SRN458776 SHM458776:SHR458776 RXQ458776:RXV458776 RNU458776:RNZ458776 RDY458776:RED458776 QUC458776:QUH458776 QKG458776:QKL458776 QAK458776:QAP458776 PQO458776:PQT458776 PGS458776:PGX458776 OWW458776:OXB458776 ONA458776:ONF458776 ODE458776:ODJ458776 NTI458776:NTN458776 NJM458776:NJR458776 MZQ458776:MZV458776 MPU458776:MPZ458776 MFY458776:MGD458776 LWC458776:LWH458776 LMG458776:LML458776 LCK458776:LCP458776 KSO458776:KST458776 KIS458776:KIX458776 JYW458776:JZB458776 JPA458776:JPF458776 JFE458776:JFJ458776 IVI458776:IVN458776 ILM458776:ILR458776 IBQ458776:IBV458776 HRU458776:HRZ458776 HHY458776:HID458776 GYC458776:GYH458776 GOG458776:GOL458776 GEK458776:GEP458776 FUO458776:FUT458776 FKS458776:FKX458776 FAW458776:FBB458776 ERA458776:ERF458776 EHE458776:EHJ458776 DXI458776:DXN458776 DNM458776:DNR458776 DDQ458776:DDV458776 CTU458776:CTZ458776 CJY458776:CKD458776 CAC458776:CAH458776 BQG458776:BQL458776 BGK458776:BGP458776 AWO458776:AWT458776 AMS458776:AMX458776 ACW458776:ADB458776 TA458776:TF458776 JE458776:JJ458776 I458776:N458776 WVQ393240:WVV393240 WLU393240:WLZ393240 WBY393240:WCD393240 VSC393240:VSH393240 VIG393240:VIL393240 UYK393240:UYP393240 UOO393240:UOT393240 UES393240:UEX393240 TUW393240:TVB393240 TLA393240:TLF393240 TBE393240:TBJ393240 SRI393240:SRN393240 SHM393240:SHR393240 RXQ393240:RXV393240 RNU393240:RNZ393240 RDY393240:RED393240 QUC393240:QUH393240 QKG393240:QKL393240 QAK393240:QAP393240 PQO393240:PQT393240 PGS393240:PGX393240 OWW393240:OXB393240 ONA393240:ONF393240 ODE393240:ODJ393240 NTI393240:NTN393240 NJM393240:NJR393240 MZQ393240:MZV393240 MPU393240:MPZ393240 MFY393240:MGD393240 LWC393240:LWH393240 LMG393240:LML393240 LCK393240:LCP393240 KSO393240:KST393240 KIS393240:KIX393240 JYW393240:JZB393240 JPA393240:JPF393240 JFE393240:JFJ393240 IVI393240:IVN393240 ILM393240:ILR393240 IBQ393240:IBV393240 HRU393240:HRZ393240 HHY393240:HID393240 GYC393240:GYH393240 GOG393240:GOL393240 GEK393240:GEP393240 FUO393240:FUT393240 FKS393240:FKX393240 FAW393240:FBB393240 ERA393240:ERF393240 EHE393240:EHJ393240 DXI393240:DXN393240 DNM393240:DNR393240 DDQ393240:DDV393240 CTU393240:CTZ393240 CJY393240:CKD393240 CAC393240:CAH393240 BQG393240:BQL393240 BGK393240:BGP393240 AWO393240:AWT393240 AMS393240:AMX393240 ACW393240:ADB393240 TA393240:TF393240 JE393240:JJ393240 I393240:N393240 WVQ327704:WVV327704 WLU327704:WLZ327704 WBY327704:WCD327704 VSC327704:VSH327704 VIG327704:VIL327704 UYK327704:UYP327704 UOO327704:UOT327704 UES327704:UEX327704 TUW327704:TVB327704 TLA327704:TLF327704 TBE327704:TBJ327704 SRI327704:SRN327704 SHM327704:SHR327704 RXQ327704:RXV327704 RNU327704:RNZ327704 RDY327704:RED327704 QUC327704:QUH327704 QKG327704:QKL327704 QAK327704:QAP327704 PQO327704:PQT327704 PGS327704:PGX327704 OWW327704:OXB327704 ONA327704:ONF327704 ODE327704:ODJ327704 NTI327704:NTN327704 NJM327704:NJR327704 MZQ327704:MZV327704 MPU327704:MPZ327704 MFY327704:MGD327704 LWC327704:LWH327704 LMG327704:LML327704 LCK327704:LCP327704 KSO327704:KST327704 KIS327704:KIX327704 JYW327704:JZB327704 JPA327704:JPF327704 JFE327704:JFJ327704 IVI327704:IVN327704 ILM327704:ILR327704 IBQ327704:IBV327704 HRU327704:HRZ327704 HHY327704:HID327704 GYC327704:GYH327704 GOG327704:GOL327704 GEK327704:GEP327704 FUO327704:FUT327704 FKS327704:FKX327704 FAW327704:FBB327704 ERA327704:ERF327704 EHE327704:EHJ327704 DXI327704:DXN327704 DNM327704:DNR327704 DDQ327704:DDV327704 CTU327704:CTZ327704 CJY327704:CKD327704 CAC327704:CAH327704 BQG327704:BQL327704 BGK327704:BGP327704 AWO327704:AWT327704 AMS327704:AMX327704 ACW327704:ADB327704 TA327704:TF327704 JE327704:JJ327704 I327704:N327704 WVQ262168:WVV262168 WLU262168:WLZ262168 WBY262168:WCD262168 VSC262168:VSH262168 VIG262168:VIL262168 UYK262168:UYP262168 UOO262168:UOT262168 UES262168:UEX262168 TUW262168:TVB262168 TLA262168:TLF262168 TBE262168:TBJ262168 SRI262168:SRN262168 SHM262168:SHR262168 RXQ262168:RXV262168 RNU262168:RNZ262168 RDY262168:RED262168 QUC262168:QUH262168 QKG262168:QKL262168 QAK262168:QAP262168 PQO262168:PQT262168 PGS262168:PGX262168 OWW262168:OXB262168 ONA262168:ONF262168 ODE262168:ODJ262168 NTI262168:NTN262168 NJM262168:NJR262168 MZQ262168:MZV262168 MPU262168:MPZ262168 MFY262168:MGD262168 LWC262168:LWH262168 LMG262168:LML262168 LCK262168:LCP262168 KSO262168:KST262168 KIS262168:KIX262168 JYW262168:JZB262168 JPA262168:JPF262168 JFE262168:JFJ262168 IVI262168:IVN262168 ILM262168:ILR262168 IBQ262168:IBV262168 HRU262168:HRZ262168 HHY262168:HID262168 GYC262168:GYH262168 GOG262168:GOL262168 GEK262168:GEP262168 FUO262168:FUT262168 FKS262168:FKX262168 FAW262168:FBB262168 ERA262168:ERF262168 EHE262168:EHJ262168 DXI262168:DXN262168 DNM262168:DNR262168 DDQ262168:DDV262168 CTU262168:CTZ262168 CJY262168:CKD262168 CAC262168:CAH262168 BQG262168:BQL262168 BGK262168:BGP262168 AWO262168:AWT262168 AMS262168:AMX262168 ACW262168:ADB262168 TA262168:TF262168 JE262168:JJ262168 I262168:N262168 WVQ196632:WVV196632 WLU196632:WLZ196632 WBY196632:WCD196632 VSC196632:VSH196632 VIG196632:VIL196632 UYK196632:UYP196632 UOO196632:UOT196632 UES196632:UEX196632 TUW196632:TVB196632 TLA196632:TLF196632 TBE196632:TBJ196632 SRI196632:SRN196632 SHM196632:SHR196632 RXQ196632:RXV196632 RNU196632:RNZ196632 RDY196632:RED196632 QUC196632:QUH196632 QKG196632:QKL196632 QAK196632:QAP196632 PQO196632:PQT196632 PGS196632:PGX196632 OWW196632:OXB196632 ONA196632:ONF196632 ODE196632:ODJ196632 NTI196632:NTN196632 NJM196632:NJR196632 MZQ196632:MZV196632 MPU196632:MPZ196632 MFY196632:MGD196632 LWC196632:LWH196632 LMG196632:LML196632 LCK196632:LCP196632 KSO196632:KST196632 KIS196632:KIX196632 JYW196632:JZB196632 JPA196632:JPF196632 JFE196632:JFJ196632 IVI196632:IVN196632 ILM196632:ILR196632 IBQ196632:IBV196632 HRU196632:HRZ196632 HHY196632:HID196632 GYC196632:GYH196632 GOG196632:GOL196632 GEK196632:GEP196632 FUO196632:FUT196632 FKS196632:FKX196632 FAW196632:FBB196632 ERA196632:ERF196632 EHE196632:EHJ196632 DXI196632:DXN196632 DNM196632:DNR196632 DDQ196632:DDV196632 CTU196632:CTZ196632 CJY196632:CKD196632 CAC196632:CAH196632 BQG196632:BQL196632 BGK196632:BGP196632 AWO196632:AWT196632 AMS196632:AMX196632 ACW196632:ADB196632 TA196632:TF196632 JE196632:JJ196632 I196632:N196632 WVQ131096:WVV131096 WLU131096:WLZ131096 WBY131096:WCD131096 VSC131096:VSH131096 VIG131096:VIL131096 UYK131096:UYP131096 UOO131096:UOT131096 UES131096:UEX131096 TUW131096:TVB131096 TLA131096:TLF131096 TBE131096:TBJ131096 SRI131096:SRN131096 SHM131096:SHR131096 RXQ131096:RXV131096 RNU131096:RNZ131096 RDY131096:RED131096 QUC131096:QUH131096 QKG131096:QKL131096 QAK131096:QAP131096 PQO131096:PQT131096 PGS131096:PGX131096 OWW131096:OXB131096 ONA131096:ONF131096 ODE131096:ODJ131096 NTI131096:NTN131096 NJM131096:NJR131096 MZQ131096:MZV131096 MPU131096:MPZ131096 MFY131096:MGD131096 LWC131096:LWH131096 LMG131096:LML131096 LCK131096:LCP131096 KSO131096:KST131096 KIS131096:KIX131096 JYW131096:JZB131096 JPA131096:JPF131096 JFE131096:JFJ131096 IVI131096:IVN131096 ILM131096:ILR131096 IBQ131096:IBV131096 HRU131096:HRZ131096 HHY131096:HID131096 GYC131096:GYH131096 GOG131096:GOL131096 GEK131096:GEP131096 FUO131096:FUT131096 FKS131096:FKX131096 FAW131096:FBB131096 ERA131096:ERF131096 EHE131096:EHJ131096 DXI131096:DXN131096 DNM131096:DNR131096 DDQ131096:DDV131096 CTU131096:CTZ131096 CJY131096:CKD131096 CAC131096:CAH131096 BQG131096:BQL131096 BGK131096:BGP131096 AWO131096:AWT131096 AMS131096:AMX131096 ACW131096:ADB131096 TA131096:TF131096 JE131096:JJ131096 I131096:N131096 WVQ65560:WVV65560 WLU65560:WLZ65560 WBY65560:WCD65560 VSC65560:VSH65560 VIG65560:VIL65560 UYK65560:UYP65560 UOO65560:UOT65560 UES65560:UEX65560 TUW65560:TVB65560 TLA65560:TLF65560 TBE65560:TBJ65560 SRI65560:SRN65560 SHM65560:SHR65560 RXQ65560:RXV65560 RNU65560:RNZ65560 RDY65560:RED65560 QUC65560:QUH65560 QKG65560:QKL65560 QAK65560:QAP65560 PQO65560:PQT65560 PGS65560:PGX65560 OWW65560:OXB65560 ONA65560:ONF65560 ODE65560:ODJ65560 NTI65560:NTN65560 NJM65560:NJR65560 MZQ65560:MZV65560 MPU65560:MPZ65560 MFY65560:MGD65560 LWC65560:LWH65560 LMG65560:LML65560 LCK65560:LCP65560 KSO65560:KST65560 KIS65560:KIX65560 JYW65560:JZB65560 JPA65560:JPF65560 JFE65560:JFJ65560 IVI65560:IVN65560 ILM65560:ILR65560 IBQ65560:IBV65560 HRU65560:HRZ65560 HHY65560:HID65560 GYC65560:GYH65560 GOG65560:GOL65560 GEK65560:GEP65560 FUO65560:FUT65560 FKS65560:FKX65560 FAW65560:FBB65560 ERA65560:ERF65560 EHE65560:EHJ65560 DXI65560:DXN65560 DNM65560:DNR65560 DDQ65560:DDV65560 CTU65560:CTZ65560 CJY65560:CKD65560 CAC65560:CAH65560 BQG65560:BQL65560 BGK65560:BGP65560 AWO65560:AWT65560 AMS65560:AMX65560 ACW65560:ADB65560 TA65560:TF65560 JE65560:JJ65560 I65560:N65560 WVQ21:WVV21 WLU21:WLZ21 WBY21:WCD21 VSC21:VSH21 VIG21:VIL21 UYK21:UYP21 UOO21:UOT21 UES21:UEX21 TUW21:TVB21 TLA21:TLF21 TBE21:TBJ21 SRI21:SRN21 SHM21:SHR21 RXQ21:RXV21 RNU21:RNZ21 RDY21:RED21 QUC21:QUH21 QKG21:QKL21 QAK21:QAP21 PQO21:PQT21 PGS21:PGX21 OWW21:OXB21 ONA21:ONF21 ODE21:ODJ21 NTI21:NTN21 NJM21:NJR21 MZQ21:MZV21 MPU21:MPZ21 MFY21:MGD21 LWC21:LWH21 LMG21:LML21 LCK21:LCP21 KSO21:KST21 KIS21:KIX21 JYW21:JZB21 JPA21:JPF21 JFE21:JFJ21 IVI21:IVN21 ILM21:ILR21 IBQ21:IBV21 HRU21:HRZ21 HHY21:HID21 GYC21:GYH21 GOG21:GOL21 GEK21:GEP21 FUO21:FUT21 FKS21:FKX21 FAW21:FBB21 ERA21:ERF21 EHE21:EHJ21 DXI21:DXN21 DNM21:DNR21 DDQ21:DDV21 CTU21:CTZ21 CJY21:CKD21 CAC21:CAH21 BQG21:BQL21 BGK21:BGP21 AWO21:AWT21 AMS21:AMX21 ACW21:ADB21 TA21:TF21 JE21:JJ21 I21:N21 WVQ983068:WVV983068 WLU983068:WLZ983068 WBY983068:WCD983068 VSC983068:VSH983068 VIG983068:VIL983068 UYK983068:UYP983068 UOO983068:UOT983068 UES983068:UEX983068 TUW983068:TVB983068 TLA983068:TLF983068 TBE983068:TBJ983068 SRI983068:SRN983068 SHM983068:SHR983068 RXQ983068:RXV983068 RNU983068:RNZ983068 RDY983068:RED983068 QUC983068:QUH983068 QKG983068:QKL983068 QAK983068:QAP983068 PQO983068:PQT983068 PGS983068:PGX983068 OWW983068:OXB983068 ONA983068:ONF983068 ODE983068:ODJ983068 NTI983068:NTN983068 NJM983068:NJR983068 MZQ983068:MZV983068 MPU983068:MPZ983068 MFY983068:MGD983068 LWC983068:LWH983068 LMG983068:LML983068 LCK983068:LCP983068 KSO983068:KST983068 KIS983068:KIX983068 JYW983068:JZB983068 JPA983068:JPF983068 JFE983068:JFJ983068 IVI983068:IVN983068 ILM983068:ILR983068 IBQ983068:IBV983068 HRU983068:HRZ983068 HHY983068:HID983068 GYC983068:GYH983068 GOG983068:GOL983068 GEK983068:GEP983068 FUO983068:FUT983068 FKS983068:FKX983068 FAW983068:FBB983068 ERA983068:ERF983068 EHE983068:EHJ983068 DXI983068:DXN983068 DNM983068:DNR983068 DDQ983068:DDV983068 CTU983068:CTZ983068 CJY983068:CKD983068 CAC983068:CAH983068 BQG983068:BQL983068 BGK983068:BGP983068 AWO983068:AWT983068 AMS983068:AMX983068 ACW983068:ADB983068 TA983068:TF983068 JE983068:JJ983068 I983068:N983068 WVQ917532:WVV917532 WLU917532:WLZ917532 WBY917532:WCD917532 VSC917532:VSH917532 VIG917532:VIL917532 UYK917532:UYP917532 UOO917532:UOT917532 UES917532:UEX917532 TUW917532:TVB917532 TLA917532:TLF917532 TBE917532:TBJ917532 SRI917532:SRN917532 SHM917532:SHR917532 RXQ917532:RXV917532 RNU917532:RNZ917532 RDY917532:RED917532 QUC917532:QUH917532 QKG917532:QKL917532 QAK917532:QAP917532 PQO917532:PQT917532 PGS917532:PGX917532 OWW917532:OXB917532 ONA917532:ONF917532 ODE917532:ODJ917532 NTI917532:NTN917532 NJM917532:NJR917532 MZQ917532:MZV917532 MPU917532:MPZ917532 MFY917532:MGD917532 LWC917532:LWH917532 LMG917532:LML917532 LCK917532:LCP917532 KSO917532:KST917532 KIS917532:KIX917532 JYW917532:JZB917532 JPA917532:JPF917532 JFE917532:JFJ917532 IVI917532:IVN917532 ILM917532:ILR917532 IBQ917532:IBV917532 HRU917532:HRZ917532 HHY917532:HID917532 GYC917532:GYH917532 GOG917532:GOL917532 GEK917532:GEP917532 FUO917532:FUT917532 FKS917532:FKX917532 FAW917532:FBB917532 ERA917532:ERF917532 EHE917532:EHJ917532 DXI917532:DXN917532 DNM917532:DNR917532 DDQ917532:DDV917532 CTU917532:CTZ917532 CJY917532:CKD917532 CAC917532:CAH917532 BQG917532:BQL917532 BGK917532:BGP917532 AWO917532:AWT917532 AMS917532:AMX917532 ACW917532:ADB917532 TA917532:TF917532 JE917532:JJ917532 I917532:N917532 WVQ851996:WVV851996 WLU851996:WLZ851996 WBY851996:WCD851996 VSC851996:VSH851996 VIG851996:VIL851996 UYK851996:UYP851996 UOO851996:UOT851996 UES851996:UEX851996 TUW851996:TVB851996 TLA851996:TLF851996 TBE851996:TBJ851996 SRI851996:SRN851996 SHM851996:SHR851996 RXQ851996:RXV851996 RNU851996:RNZ851996 RDY851996:RED851996 QUC851996:QUH851996 QKG851996:QKL851996 QAK851996:QAP851996 PQO851996:PQT851996 PGS851996:PGX851996 OWW851996:OXB851996 ONA851996:ONF851996 ODE851996:ODJ851996 NTI851996:NTN851996 NJM851996:NJR851996 MZQ851996:MZV851996 MPU851996:MPZ851996 MFY851996:MGD851996 LWC851996:LWH851996 LMG851996:LML851996 LCK851996:LCP851996 KSO851996:KST851996 KIS851996:KIX851996 JYW851996:JZB851996 JPA851996:JPF851996 JFE851996:JFJ851996 IVI851996:IVN851996 ILM851996:ILR851996 IBQ851996:IBV851996 HRU851996:HRZ851996 HHY851996:HID851996 GYC851996:GYH851996 GOG851996:GOL851996 GEK851996:GEP851996 FUO851996:FUT851996 FKS851996:FKX851996 FAW851996:FBB851996 ERA851996:ERF851996 EHE851996:EHJ851996 DXI851996:DXN851996 DNM851996:DNR851996 DDQ851996:DDV851996 CTU851996:CTZ851996 CJY851996:CKD851996 CAC851996:CAH851996 BQG851996:BQL851996 BGK851996:BGP851996 AWO851996:AWT851996 AMS851996:AMX851996 ACW851996:ADB851996 TA851996:TF851996 JE851996:JJ851996 I851996:N851996 WVQ786460:WVV786460 WLU786460:WLZ786460 WBY786460:WCD786460 VSC786460:VSH786460 VIG786460:VIL786460 UYK786460:UYP786460 UOO786460:UOT786460 UES786460:UEX786460 TUW786460:TVB786460 TLA786460:TLF786460 TBE786460:TBJ786460 SRI786460:SRN786460 SHM786460:SHR786460 RXQ786460:RXV786460 RNU786460:RNZ786460 RDY786460:RED786460 QUC786460:QUH786460 QKG786460:QKL786460 QAK786460:QAP786460 PQO786460:PQT786460 PGS786460:PGX786460 OWW786460:OXB786460 ONA786460:ONF786460 ODE786460:ODJ786460 NTI786460:NTN786460 NJM786460:NJR786460 MZQ786460:MZV786460 MPU786460:MPZ786460 MFY786460:MGD786460 LWC786460:LWH786460 LMG786460:LML786460 LCK786460:LCP786460 KSO786460:KST786460 KIS786460:KIX786460 JYW786460:JZB786460 JPA786460:JPF786460 JFE786460:JFJ786460 IVI786460:IVN786460 ILM786460:ILR786460 IBQ786460:IBV786460 HRU786460:HRZ786460 HHY786460:HID786460 GYC786460:GYH786460 GOG786460:GOL786460 GEK786460:GEP786460 FUO786460:FUT786460 FKS786460:FKX786460 FAW786460:FBB786460 ERA786460:ERF786460 EHE786460:EHJ786460 DXI786460:DXN786460 DNM786460:DNR786460 DDQ786460:DDV786460 CTU786460:CTZ786460 CJY786460:CKD786460 CAC786460:CAH786460 BQG786460:BQL786460 BGK786460:BGP786460 AWO786460:AWT786460 AMS786460:AMX786460 ACW786460:ADB786460 TA786460:TF786460 JE786460:JJ786460 I786460:N786460 WVQ720924:WVV720924 WLU720924:WLZ720924 WBY720924:WCD720924 VSC720924:VSH720924 VIG720924:VIL720924 UYK720924:UYP720924 UOO720924:UOT720924 UES720924:UEX720924 TUW720924:TVB720924 TLA720924:TLF720924 TBE720924:TBJ720924 SRI720924:SRN720924 SHM720924:SHR720924 RXQ720924:RXV720924 RNU720924:RNZ720924 RDY720924:RED720924 QUC720924:QUH720924 QKG720924:QKL720924 QAK720924:QAP720924 PQO720924:PQT720924 PGS720924:PGX720924 OWW720924:OXB720924 ONA720924:ONF720924 ODE720924:ODJ720924 NTI720924:NTN720924 NJM720924:NJR720924 MZQ720924:MZV720924 MPU720924:MPZ720924 MFY720924:MGD720924 LWC720924:LWH720924 LMG720924:LML720924 LCK720924:LCP720924 KSO720924:KST720924 KIS720924:KIX720924 JYW720924:JZB720924 JPA720924:JPF720924 JFE720924:JFJ720924 IVI720924:IVN720924 ILM720924:ILR720924 IBQ720924:IBV720924 HRU720924:HRZ720924 HHY720924:HID720924 GYC720924:GYH720924 GOG720924:GOL720924 GEK720924:GEP720924 FUO720924:FUT720924 FKS720924:FKX720924 FAW720924:FBB720924 ERA720924:ERF720924 EHE720924:EHJ720924 DXI720924:DXN720924 DNM720924:DNR720924 DDQ720924:DDV720924 CTU720924:CTZ720924 CJY720924:CKD720924 CAC720924:CAH720924 BQG720924:BQL720924 BGK720924:BGP720924 AWO720924:AWT720924 AMS720924:AMX720924 ACW720924:ADB720924 TA720924:TF720924 JE720924:JJ720924 I720924:N720924 WVQ655388:WVV655388 WLU655388:WLZ655388 WBY655388:WCD655388 VSC655388:VSH655388 VIG655388:VIL655388 UYK655388:UYP655388 UOO655388:UOT655388 UES655388:UEX655388 TUW655388:TVB655388 TLA655388:TLF655388 TBE655388:TBJ655388 SRI655388:SRN655388 SHM655388:SHR655388 RXQ655388:RXV655388 RNU655388:RNZ655388 RDY655388:RED655388 QUC655388:QUH655388 QKG655388:QKL655388 QAK655388:QAP655388 PQO655388:PQT655388 PGS655388:PGX655388 OWW655388:OXB655388 ONA655388:ONF655388 ODE655388:ODJ655388 NTI655388:NTN655388 NJM655388:NJR655388 MZQ655388:MZV655388 MPU655388:MPZ655388 MFY655388:MGD655388 LWC655388:LWH655388 LMG655388:LML655388 LCK655388:LCP655388 KSO655388:KST655388 KIS655388:KIX655388 JYW655388:JZB655388 JPA655388:JPF655388 JFE655388:JFJ655388 IVI655388:IVN655388 ILM655388:ILR655388 IBQ655388:IBV655388 HRU655388:HRZ655388 HHY655388:HID655388 GYC655388:GYH655388 GOG655388:GOL655388 GEK655388:GEP655388 FUO655388:FUT655388 FKS655388:FKX655388 FAW655388:FBB655388 ERA655388:ERF655388 EHE655388:EHJ655388 DXI655388:DXN655388 DNM655388:DNR655388 DDQ655388:DDV655388 CTU655388:CTZ655388 CJY655388:CKD655388 CAC655388:CAH655388 BQG655388:BQL655388 BGK655388:BGP655388 AWO655388:AWT655388 AMS655388:AMX655388 ACW655388:ADB655388 TA655388:TF655388 JE655388:JJ655388 I655388:N655388 WVQ589852:WVV589852 WLU589852:WLZ589852 WBY589852:WCD589852 VSC589852:VSH589852 VIG589852:VIL589852 UYK589852:UYP589852 UOO589852:UOT589852 UES589852:UEX589852 TUW589852:TVB589852 TLA589852:TLF589852 TBE589852:TBJ589852 SRI589852:SRN589852 SHM589852:SHR589852 RXQ589852:RXV589852 RNU589852:RNZ589852 RDY589852:RED589852 QUC589852:QUH589852 QKG589852:QKL589852 QAK589852:QAP589852 PQO589852:PQT589852 PGS589852:PGX589852 OWW589852:OXB589852 ONA589852:ONF589852 ODE589852:ODJ589852 NTI589852:NTN589852 NJM589852:NJR589852 MZQ589852:MZV589852 MPU589852:MPZ589852 MFY589852:MGD589852 LWC589852:LWH589852 LMG589852:LML589852 LCK589852:LCP589852 KSO589852:KST589852 KIS589852:KIX589852 JYW589852:JZB589852 JPA589852:JPF589852 JFE589852:JFJ589852 IVI589852:IVN589852 ILM589852:ILR589852 IBQ589852:IBV589852 HRU589852:HRZ589852 HHY589852:HID589852 GYC589852:GYH589852 GOG589852:GOL589852 GEK589852:GEP589852 FUO589852:FUT589852 FKS589852:FKX589852 FAW589852:FBB589852 ERA589852:ERF589852 EHE589852:EHJ589852 DXI589852:DXN589852 DNM589852:DNR589852 DDQ589852:DDV589852 CTU589852:CTZ589852 CJY589852:CKD589852 CAC589852:CAH589852 BQG589852:BQL589852 BGK589852:BGP589852 AWO589852:AWT589852 AMS589852:AMX589852 ACW589852:ADB589852 TA589852:TF589852 JE589852:JJ589852 I589852:N589852 WVQ524316:WVV524316 WLU524316:WLZ524316 WBY524316:WCD524316 VSC524316:VSH524316 VIG524316:VIL524316 UYK524316:UYP524316 UOO524316:UOT524316 UES524316:UEX524316 TUW524316:TVB524316 TLA524316:TLF524316 TBE524316:TBJ524316 SRI524316:SRN524316 SHM524316:SHR524316 RXQ524316:RXV524316 RNU524316:RNZ524316 RDY524316:RED524316 QUC524316:QUH524316 QKG524316:QKL524316 QAK524316:QAP524316 PQO524316:PQT524316 PGS524316:PGX524316 OWW524316:OXB524316 ONA524316:ONF524316 ODE524316:ODJ524316 NTI524316:NTN524316 NJM524316:NJR524316 MZQ524316:MZV524316 MPU524316:MPZ524316 MFY524316:MGD524316 LWC524316:LWH524316 LMG524316:LML524316 LCK524316:LCP524316 KSO524316:KST524316 KIS524316:KIX524316 JYW524316:JZB524316 JPA524316:JPF524316 JFE524316:JFJ524316 IVI524316:IVN524316 ILM524316:ILR524316 IBQ524316:IBV524316 HRU524316:HRZ524316 HHY524316:HID524316 GYC524316:GYH524316 GOG524316:GOL524316 GEK524316:GEP524316 FUO524316:FUT524316 FKS524316:FKX524316 FAW524316:FBB524316 ERA524316:ERF524316 EHE524316:EHJ524316 DXI524316:DXN524316 DNM524316:DNR524316 DDQ524316:DDV524316 CTU524316:CTZ524316 CJY524316:CKD524316 CAC524316:CAH524316 BQG524316:BQL524316 BGK524316:BGP524316 AWO524316:AWT524316 AMS524316:AMX524316 ACW524316:ADB524316 TA524316:TF524316 JE524316:JJ524316 I524316:N524316 WVQ458780:WVV458780 WLU458780:WLZ458780 WBY458780:WCD458780 VSC458780:VSH458780 VIG458780:VIL458780 UYK458780:UYP458780 UOO458780:UOT458780 UES458780:UEX458780 TUW458780:TVB458780 TLA458780:TLF458780 TBE458780:TBJ458780 SRI458780:SRN458780 SHM458780:SHR458780 RXQ458780:RXV458780 RNU458780:RNZ458780 RDY458780:RED458780 QUC458780:QUH458780 QKG458780:QKL458780 QAK458780:QAP458780 PQO458780:PQT458780 PGS458780:PGX458780 OWW458780:OXB458780 ONA458780:ONF458780 ODE458780:ODJ458780 NTI458780:NTN458780 NJM458780:NJR458780 MZQ458780:MZV458780 MPU458780:MPZ458780 MFY458780:MGD458780 LWC458780:LWH458780 LMG458780:LML458780 LCK458780:LCP458780 KSO458780:KST458780 KIS458780:KIX458780 JYW458780:JZB458780 JPA458780:JPF458780 JFE458780:JFJ458780 IVI458780:IVN458780 ILM458780:ILR458780 IBQ458780:IBV458780 HRU458780:HRZ458780 HHY458780:HID458780 GYC458780:GYH458780 GOG458780:GOL458780 GEK458780:GEP458780 FUO458780:FUT458780 FKS458780:FKX458780 FAW458780:FBB458780 ERA458780:ERF458780 EHE458780:EHJ458780 DXI458780:DXN458780 DNM458780:DNR458780 DDQ458780:DDV458780 CTU458780:CTZ458780 CJY458780:CKD458780 CAC458780:CAH458780 BQG458780:BQL458780 BGK458780:BGP458780 AWO458780:AWT458780 AMS458780:AMX458780 ACW458780:ADB458780 TA458780:TF458780 JE458780:JJ458780 I458780:N458780 WVQ393244:WVV393244 WLU393244:WLZ393244 WBY393244:WCD393244 VSC393244:VSH393244 VIG393244:VIL393244 UYK393244:UYP393244 UOO393244:UOT393244 UES393244:UEX393244 TUW393244:TVB393244 TLA393244:TLF393244 TBE393244:TBJ393244 SRI393244:SRN393244 SHM393244:SHR393244 RXQ393244:RXV393244 RNU393244:RNZ393244 RDY393244:RED393244 QUC393244:QUH393244 QKG393244:QKL393244 QAK393244:QAP393244 PQO393244:PQT393244 PGS393244:PGX393244 OWW393244:OXB393244 ONA393244:ONF393244 ODE393244:ODJ393244 NTI393244:NTN393244 NJM393244:NJR393244 MZQ393244:MZV393244 MPU393244:MPZ393244 MFY393244:MGD393244 LWC393244:LWH393244 LMG393244:LML393244 LCK393244:LCP393244 KSO393244:KST393244 KIS393244:KIX393244 JYW393244:JZB393244 JPA393244:JPF393244 JFE393244:JFJ393244 IVI393244:IVN393244 ILM393244:ILR393244 IBQ393244:IBV393244 HRU393244:HRZ393244 HHY393244:HID393244 GYC393244:GYH393244 GOG393244:GOL393244 GEK393244:GEP393244 FUO393244:FUT393244 FKS393244:FKX393244 FAW393244:FBB393244 ERA393244:ERF393244 EHE393244:EHJ393244 DXI393244:DXN393244 DNM393244:DNR393244 DDQ393244:DDV393244 CTU393244:CTZ393244 CJY393244:CKD393244 CAC393244:CAH393244 BQG393244:BQL393244 BGK393244:BGP393244 AWO393244:AWT393244 AMS393244:AMX393244 ACW393244:ADB393244 TA393244:TF393244 JE393244:JJ393244 I393244:N393244 WVQ327708:WVV327708 WLU327708:WLZ327708 WBY327708:WCD327708 VSC327708:VSH327708 VIG327708:VIL327708 UYK327708:UYP327708 UOO327708:UOT327708 UES327708:UEX327708 TUW327708:TVB327708 TLA327708:TLF327708 TBE327708:TBJ327708 SRI327708:SRN327708 SHM327708:SHR327708 RXQ327708:RXV327708 RNU327708:RNZ327708 RDY327708:RED327708 QUC327708:QUH327708 QKG327708:QKL327708 QAK327708:QAP327708 PQO327708:PQT327708 PGS327708:PGX327708 OWW327708:OXB327708 ONA327708:ONF327708 ODE327708:ODJ327708 NTI327708:NTN327708 NJM327708:NJR327708 MZQ327708:MZV327708 MPU327708:MPZ327708 MFY327708:MGD327708 LWC327708:LWH327708 LMG327708:LML327708 LCK327708:LCP327708 KSO327708:KST327708 KIS327708:KIX327708 JYW327708:JZB327708 JPA327708:JPF327708 JFE327708:JFJ327708 IVI327708:IVN327708 ILM327708:ILR327708 IBQ327708:IBV327708 HRU327708:HRZ327708 HHY327708:HID327708 GYC327708:GYH327708 GOG327708:GOL327708 GEK327708:GEP327708 FUO327708:FUT327708 FKS327708:FKX327708 FAW327708:FBB327708 ERA327708:ERF327708 EHE327708:EHJ327708 DXI327708:DXN327708 DNM327708:DNR327708 DDQ327708:DDV327708 CTU327708:CTZ327708 CJY327708:CKD327708 CAC327708:CAH327708 BQG327708:BQL327708 BGK327708:BGP327708 AWO327708:AWT327708 AMS327708:AMX327708 ACW327708:ADB327708 TA327708:TF327708 JE327708:JJ327708 I327708:N327708 WVQ262172:WVV262172 WLU262172:WLZ262172 WBY262172:WCD262172 VSC262172:VSH262172 VIG262172:VIL262172 UYK262172:UYP262172 UOO262172:UOT262172 UES262172:UEX262172 TUW262172:TVB262172 TLA262172:TLF262172 TBE262172:TBJ262172 SRI262172:SRN262172 SHM262172:SHR262172 RXQ262172:RXV262172 RNU262172:RNZ262172 RDY262172:RED262172 QUC262172:QUH262172 QKG262172:QKL262172 QAK262172:QAP262172 PQO262172:PQT262172 PGS262172:PGX262172 OWW262172:OXB262172 ONA262172:ONF262172 ODE262172:ODJ262172 NTI262172:NTN262172 NJM262172:NJR262172 MZQ262172:MZV262172 MPU262172:MPZ262172 MFY262172:MGD262172 LWC262172:LWH262172 LMG262172:LML262172 LCK262172:LCP262172 KSO262172:KST262172 KIS262172:KIX262172 JYW262172:JZB262172 JPA262172:JPF262172 JFE262172:JFJ262172 IVI262172:IVN262172 ILM262172:ILR262172 IBQ262172:IBV262172 HRU262172:HRZ262172 HHY262172:HID262172 GYC262172:GYH262172 GOG262172:GOL262172 GEK262172:GEP262172 FUO262172:FUT262172 FKS262172:FKX262172 FAW262172:FBB262172 ERA262172:ERF262172 EHE262172:EHJ262172 DXI262172:DXN262172 DNM262172:DNR262172 DDQ262172:DDV262172 CTU262172:CTZ262172 CJY262172:CKD262172 CAC262172:CAH262172 BQG262172:BQL262172 BGK262172:BGP262172 AWO262172:AWT262172 AMS262172:AMX262172 ACW262172:ADB262172 TA262172:TF262172 JE262172:JJ262172 I262172:N262172 WVQ196636:WVV196636 WLU196636:WLZ196636 WBY196636:WCD196636 VSC196636:VSH196636 VIG196636:VIL196636 UYK196636:UYP196636 UOO196636:UOT196636 UES196636:UEX196636 TUW196636:TVB196636 TLA196636:TLF196636 TBE196636:TBJ196636 SRI196636:SRN196636 SHM196636:SHR196636 RXQ196636:RXV196636 RNU196636:RNZ196636 RDY196636:RED196636 QUC196636:QUH196636 QKG196636:QKL196636 QAK196636:QAP196636 PQO196636:PQT196636 PGS196636:PGX196636 OWW196636:OXB196636 ONA196636:ONF196636 ODE196636:ODJ196636 NTI196636:NTN196636 NJM196636:NJR196636 MZQ196636:MZV196636 MPU196636:MPZ196636 MFY196636:MGD196636 LWC196636:LWH196636 LMG196636:LML196636 LCK196636:LCP196636 KSO196636:KST196636 KIS196636:KIX196636 JYW196636:JZB196636 JPA196636:JPF196636 JFE196636:JFJ196636 IVI196636:IVN196636 ILM196636:ILR196636 IBQ196636:IBV196636 HRU196636:HRZ196636 HHY196636:HID196636 GYC196636:GYH196636 GOG196636:GOL196636 GEK196636:GEP196636 FUO196636:FUT196636 FKS196636:FKX196636 FAW196636:FBB196636 ERA196636:ERF196636 EHE196636:EHJ196636 DXI196636:DXN196636 DNM196636:DNR196636 DDQ196636:DDV196636 CTU196636:CTZ196636 CJY196636:CKD196636 CAC196636:CAH196636 BQG196636:BQL196636 BGK196636:BGP196636 AWO196636:AWT196636 AMS196636:AMX196636 ACW196636:ADB196636 TA196636:TF196636 JE196636:JJ196636 I196636:N196636 WVQ131100:WVV131100 WLU131100:WLZ131100 WBY131100:WCD131100 VSC131100:VSH131100 VIG131100:VIL131100 UYK131100:UYP131100 UOO131100:UOT131100 UES131100:UEX131100 TUW131100:TVB131100 TLA131100:TLF131100 TBE131100:TBJ131100 SRI131100:SRN131100 SHM131100:SHR131100 RXQ131100:RXV131100 RNU131100:RNZ131100 RDY131100:RED131100 QUC131100:QUH131100 QKG131100:QKL131100 QAK131100:QAP131100 PQO131100:PQT131100 PGS131100:PGX131100 OWW131100:OXB131100 ONA131100:ONF131100 ODE131100:ODJ131100 NTI131100:NTN131100 NJM131100:NJR131100 MZQ131100:MZV131100 MPU131100:MPZ131100 MFY131100:MGD131100 LWC131100:LWH131100 LMG131100:LML131100 LCK131100:LCP131100 KSO131100:KST131100 KIS131100:KIX131100 JYW131100:JZB131100 JPA131100:JPF131100 JFE131100:JFJ131100 IVI131100:IVN131100 ILM131100:ILR131100 IBQ131100:IBV131100 HRU131100:HRZ131100 HHY131100:HID131100 GYC131100:GYH131100 GOG131100:GOL131100 GEK131100:GEP131100 FUO131100:FUT131100 FKS131100:FKX131100 FAW131100:FBB131100 ERA131100:ERF131100 EHE131100:EHJ131100 DXI131100:DXN131100 DNM131100:DNR131100 DDQ131100:DDV131100 CTU131100:CTZ131100 CJY131100:CKD131100 CAC131100:CAH131100 BQG131100:BQL131100 BGK131100:BGP131100 AWO131100:AWT131100 AMS131100:AMX131100 ACW131100:ADB131100 TA131100:TF131100 JE131100:JJ131100 I131100:N131100 WVQ65564:WVV65564 WLU65564:WLZ65564 WBY65564:WCD65564 VSC65564:VSH65564 VIG65564:VIL65564 UYK65564:UYP65564 UOO65564:UOT65564 UES65564:UEX65564 TUW65564:TVB65564 TLA65564:TLF65564 TBE65564:TBJ65564 SRI65564:SRN65564 SHM65564:SHR65564 RXQ65564:RXV65564 RNU65564:RNZ65564 RDY65564:RED65564 QUC65564:QUH65564 QKG65564:QKL65564 QAK65564:QAP65564 PQO65564:PQT65564 PGS65564:PGX65564 OWW65564:OXB65564 ONA65564:ONF65564 ODE65564:ODJ65564 NTI65564:NTN65564 NJM65564:NJR65564 MZQ65564:MZV65564 MPU65564:MPZ65564 MFY65564:MGD65564 LWC65564:LWH65564 LMG65564:LML65564 LCK65564:LCP65564 KSO65564:KST65564 KIS65564:KIX65564 JYW65564:JZB65564 JPA65564:JPF65564 JFE65564:JFJ65564 IVI65564:IVN65564 ILM65564:ILR65564 IBQ65564:IBV65564 HRU65564:HRZ65564 HHY65564:HID65564 GYC65564:GYH65564 GOG65564:GOL65564 GEK65564:GEP65564 FUO65564:FUT65564 FKS65564:FKX65564 FAW65564:FBB65564 ERA65564:ERF65564 EHE65564:EHJ65564 DXI65564:DXN65564 DNM65564:DNR65564 DDQ65564:DDV65564 CTU65564:CTZ65564 CJY65564:CKD65564 CAC65564:CAH65564 BQG65564:BQL65564 BGK65564:BGP65564 AWO65564:AWT65564 AMS65564:AMX65564 ACW65564:ADB65564 TA65564:TF65564 JE65564:JJ65564 I65564:N65564 WVQ28:WVV28 WLU28:WLZ28 WBY28:WCD28 VSC28:VSH28 VIG28:VIL28 UYK28:UYP28 UOO28:UOT28 UES28:UEX28 TUW28:TVB28 TLA28:TLF28 TBE28:TBJ28 SRI28:SRN28 SHM28:SHR28 RXQ28:RXV28 RNU28:RNZ28 RDY28:RED28 QUC28:QUH28 QKG28:QKL28 QAK28:QAP28 PQO28:PQT28 PGS28:PGX28 OWW28:OXB28 ONA28:ONF28 ODE28:ODJ28 NTI28:NTN28 NJM28:NJR28 MZQ28:MZV28 MPU28:MPZ28 MFY28:MGD28 LWC28:LWH28 LMG28:LML28 LCK28:LCP28 KSO28:KST28 KIS28:KIX28 JYW28:JZB28 JPA28:JPF28 JFE28:JFJ28 IVI28:IVN28 ILM28:ILR28 IBQ28:IBV28 HRU28:HRZ28 HHY28:HID28 GYC28:GYH28 GOG28:GOL28 GEK28:GEP28 FUO28:FUT28 FKS28:FKX28 FAW28:FBB28 ERA28:ERF28 EHE28:EHJ28 DXI28:DXN28 DNM28:DNR28 DDQ28:DDV28 CTU28:CTZ28 CJY28:CKD28 CAC28:CAH28 BQG28:BQL28 BGK28:BGP28 AWO28:AWT28 AMS28:AMX28 ACW28:ADB28 TA28:TF28 JE28:JJ28 I23:N23" xr:uid="{FD865853-F318-4225-BB7E-CEB9A2645B39}">
      <formula1>$B$60:$B$90</formula1>
    </dataValidation>
    <dataValidation type="list" allowBlank="1" showErrorMessage="1" errorTitle="Incorrect input" error="Please select the year by pushing the drop-down arrow and clicking the correct year" prompt="Select the year" sqref="I31:J31 WVQ983071:WVR983071 WLU983071:WLV983071 WBY983071:WBZ983071 VSC983071:VSD983071 VIG983071:VIH983071 UYK983071:UYL983071 UOO983071:UOP983071 UES983071:UET983071 TUW983071:TUX983071 TLA983071:TLB983071 TBE983071:TBF983071 SRI983071:SRJ983071 SHM983071:SHN983071 RXQ983071:RXR983071 RNU983071:RNV983071 RDY983071:RDZ983071 QUC983071:QUD983071 QKG983071:QKH983071 QAK983071:QAL983071 PQO983071:PQP983071 PGS983071:PGT983071 OWW983071:OWX983071 ONA983071:ONB983071 ODE983071:ODF983071 NTI983071:NTJ983071 NJM983071:NJN983071 MZQ983071:MZR983071 MPU983071:MPV983071 MFY983071:MFZ983071 LWC983071:LWD983071 LMG983071:LMH983071 LCK983071:LCL983071 KSO983071:KSP983071 KIS983071:KIT983071 JYW983071:JYX983071 JPA983071:JPB983071 JFE983071:JFF983071 IVI983071:IVJ983071 ILM983071:ILN983071 IBQ983071:IBR983071 HRU983071:HRV983071 HHY983071:HHZ983071 GYC983071:GYD983071 GOG983071:GOH983071 GEK983071:GEL983071 FUO983071:FUP983071 FKS983071:FKT983071 FAW983071:FAX983071 ERA983071:ERB983071 EHE983071:EHF983071 DXI983071:DXJ983071 DNM983071:DNN983071 DDQ983071:DDR983071 CTU983071:CTV983071 CJY983071:CJZ983071 CAC983071:CAD983071 BQG983071:BQH983071 BGK983071:BGL983071 AWO983071:AWP983071 AMS983071:AMT983071 ACW983071:ACX983071 TA983071:TB983071 JE983071:JF983071 I983071:J983071 WVQ917535:WVR917535 WLU917535:WLV917535 WBY917535:WBZ917535 VSC917535:VSD917535 VIG917535:VIH917535 UYK917535:UYL917535 UOO917535:UOP917535 UES917535:UET917535 TUW917535:TUX917535 TLA917535:TLB917535 TBE917535:TBF917535 SRI917535:SRJ917535 SHM917535:SHN917535 RXQ917535:RXR917535 RNU917535:RNV917535 RDY917535:RDZ917535 QUC917535:QUD917535 QKG917535:QKH917535 QAK917535:QAL917535 PQO917535:PQP917535 PGS917535:PGT917535 OWW917535:OWX917535 ONA917535:ONB917535 ODE917535:ODF917535 NTI917535:NTJ917535 NJM917535:NJN917535 MZQ917535:MZR917535 MPU917535:MPV917535 MFY917535:MFZ917535 LWC917535:LWD917535 LMG917535:LMH917535 LCK917535:LCL917535 KSO917535:KSP917535 KIS917535:KIT917535 JYW917535:JYX917535 JPA917535:JPB917535 JFE917535:JFF917535 IVI917535:IVJ917535 ILM917535:ILN917535 IBQ917535:IBR917535 HRU917535:HRV917535 HHY917535:HHZ917535 GYC917535:GYD917535 GOG917535:GOH917535 GEK917535:GEL917535 FUO917535:FUP917535 FKS917535:FKT917535 FAW917535:FAX917535 ERA917535:ERB917535 EHE917535:EHF917535 DXI917535:DXJ917535 DNM917535:DNN917535 DDQ917535:DDR917535 CTU917535:CTV917535 CJY917535:CJZ917535 CAC917535:CAD917535 BQG917535:BQH917535 BGK917535:BGL917535 AWO917535:AWP917535 AMS917535:AMT917535 ACW917535:ACX917535 TA917535:TB917535 JE917535:JF917535 I917535:J917535 WVQ851999:WVR851999 WLU851999:WLV851999 WBY851999:WBZ851999 VSC851999:VSD851999 VIG851999:VIH851999 UYK851999:UYL851999 UOO851999:UOP851999 UES851999:UET851999 TUW851999:TUX851999 TLA851999:TLB851999 TBE851999:TBF851999 SRI851999:SRJ851999 SHM851999:SHN851999 RXQ851999:RXR851999 RNU851999:RNV851999 RDY851999:RDZ851999 QUC851999:QUD851999 QKG851999:QKH851999 QAK851999:QAL851999 PQO851999:PQP851999 PGS851999:PGT851999 OWW851999:OWX851999 ONA851999:ONB851999 ODE851999:ODF851999 NTI851999:NTJ851999 NJM851999:NJN851999 MZQ851999:MZR851999 MPU851999:MPV851999 MFY851999:MFZ851999 LWC851999:LWD851999 LMG851999:LMH851999 LCK851999:LCL851999 KSO851999:KSP851999 KIS851999:KIT851999 JYW851999:JYX851999 JPA851999:JPB851999 JFE851999:JFF851999 IVI851999:IVJ851999 ILM851999:ILN851999 IBQ851999:IBR851999 HRU851999:HRV851999 HHY851999:HHZ851999 GYC851999:GYD851999 GOG851999:GOH851999 GEK851999:GEL851999 FUO851999:FUP851999 FKS851999:FKT851999 FAW851999:FAX851999 ERA851999:ERB851999 EHE851999:EHF851999 DXI851999:DXJ851999 DNM851999:DNN851999 DDQ851999:DDR851999 CTU851999:CTV851999 CJY851999:CJZ851999 CAC851999:CAD851999 BQG851999:BQH851999 BGK851999:BGL851999 AWO851999:AWP851999 AMS851999:AMT851999 ACW851999:ACX851999 TA851999:TB851999 JE851999:JF851999 I851999:J851999 WVQ786463:WVR786463 WLU786463:WLV786463 WBY786463:WBZ786463 VSC786463:VSD786463 VIG786463:VIH786463 UYK786463:UYL786463 UOO786463:UOP786463 UES786463:UET786463 TUW786463:TUX786463 TLA786463:TLB786463 TBE786463:TBF786463 SRI786463:SRJ786463 SHM786463:SHN786463 RXQ786463:RXR786463 RNU786463:RNV786463 RDY786463:RDZ786463 QUC786463:QUD786463 QKG786463:QKH786463 QAK786463:QAL786463 PQO786463:PQP786463 PGS786463:PGT786463 OWW786463:OWX786463 ONA786463:ONB786463 ODE786463:ODF786463 NTI786463:NTJ786463 NJM786463:NJN786463 MZQ786463:MZR786463 MPU786463:MPV786463 MFY786463:MFZ786463 LWC786463:LWD786463 LMG786463:LMH786463 LCK786463:LCL786463 KSO786463:KSP786463 KIS786463:KIT786463 JYW786463:JYX786463 JPA786463:JPB786463 JFE786463:JFF786463 IVI786463:IVJ786463 ILM786463:ILN786463 IBQ786463:IBR786463 HRU786463:HRV786463 HHY786463:HHZ786463 GYC786463:GYD786463 GOG786463:GOH786463 GEK786463:GEL786463 FUO786463:FUP786463 FKS786463:FKT786463 FAW786463:FAX786463 ERA786463:ERB786463 EHE786463:EHF786463 DXI786463:DXJ786463 DNM786463:DNN786463 DDQ786463:DDR786463 CTU786463:CTV786463 CJY786463:CJZ786463 CAC786463:CAD786463 BQG786463:BQH786463 BGK786463:BGL786463 AWO786463:AWP786463 AMS786463:AMT786463 ACW786463:ACX786463 TA786463:TB786463 JE786463:JF786463 I786463:J786463 WVQ720927:WVR720927 WLU720927:WLV720927 WBY720927:WBZ720927 VSC720927:VSD720927 VIG720927:VIH720927 UYK720927:UYL720927 UOO720927:UOP720927 UES720927:UET720927 TUW720927:TUX720927 TLA720927:TLB720927 TBE720927:TBF720927 SRI720927:SRJ720927 SHM720927:SHN720927 RXQ720927:RXR720927 RNU720927:RNV720927 RDY720927:RDZ720927 QUC720927:QUD720927 QKG720927:QKH720927 QAK720927:QAL720927 PQO720927:PQP720927 PGS720927:PGT720927 OWW720927:OWX720927 ONA720927:ONB720927 ODE720927:ODF720927 NTI720927:NTJ720927 NJM720927:NJN720927 MZQ720927:MZR720927 MPU720927:MPV720927 MFY720927:MFZ720927 LWC720927:LWD720927 LMG720927:LMH720927 LCK720927:LCL720927 KSO720927:KSP720927 KIS720927:KIT720927 JYW720927:JYX720927 JPA720927:JPB720927 JFE720927:JFF720927 IVI720927:IVJ720927 ILM720927:ILN720927 IBQ720927:IBR720927 HRU720927:HRV720927 HHY720927:HHZ720927 GYC720927:GYD720927 GOG720927:GOH720927 GEK720927:GEL720927 FUO720927:FUP720927 FKS720927:FKT720927 FAW720927:FAX720927 ERA720927:ERB720927 EHE720927:EHF720927 DXI720927:DXJ720927 DNM720927:DNN720927 DDQ720927:DDR720927 CTU720927:CTV720927 CJY720927:CJZ720927 CAC720927:CAD720927 BQG720927:BQH720927 BGK720927:BGL720927 AWO720927:AWP720927 AMS720927:AMT720927 ACW720927:ACX720927 TA720927:TB720927 JE720927:JF720927 I720927:J720927 WVQ655391:WVR655391 WLU655391:WLV655391 WBY655391:WBZ655391 VSC655391:VSD655391 VIG655391:VIH655391 UYK655391:UYL655391 UOO655391:UOP655391 UES655391:UET655391 TUW655391:TUX655391 TLA655391:TLB655391 TBE655391:TBF655391 SRI655391:SRJ655391 SHM655391:SHN655391 RXQ655391:RXR655391 RNU655391:RNV655391 RDY655391:RDZ655391 QUC655391:QUD655391 QKG655391:QKH655391 QAK655391:QAL655391 PQO655391:PQP655391 PGS655391:PGT655391 OWW655391:OWX655391 ONA655391:ONB655391 ODE655391:ODF655391 NTI655391:NTJ655391 NJM655391:NJN655391 MZQ655391:MZR655391 MPU655391:MPV655391 MFY655391:MFZ655391 LWC655391:LWD655391 LMG655391:LMH655391 LCK655391:LCL655391 KSO655391:KSP655391 KIS655391:KIT655391 JYW655391:JYX655391 JPA655391:JPB655391 JFE655391:JFF655391 IVI655391:IVJ655391 ILM655391:ILN655391 IBQ655391:IBR655391 HRU655391:HRV655391 HHY655391:HHZ655391 GYC655391:GYD655391 GOG655391:GOH655391 GEK655391:GEL655391 FUO655391:FUP655391 FKS655391:FKT655391 FAW655391:FAX655391 ERA655391:ERB655391 EHE655391:EHF655391 DXI655391:DXJ655391 DNM655391:DNN655391 DDQ655391:DDR655391 CTU655391:CTV655391 CJY655391:CJZ655391 CAC655391:CAD655391 BQG655391:BQH655391 BGK655391:BGL655391 AWO655391:AWP655391 AMS655391:AMT655391 ACW655391:ACX655391 TA655391:TB655391 JE655391:JF655391 I655391:J655391 WVQ589855:WVR589855 WLU589855:WLV589855 WBY589855:WBZ589855 VSC589855:VSD589855 VIG589855:VIH589855 UYK589855:UYL589855 UOO589855:UOP589855 UES589855:UET589855 TUW589855:TUX589855 TLA589855:TLB589855 TBE589855:TBF589855 SRI589855:SRJ589855 SHM589855:SHN589855 RXQ589855:RXR589855 RNU589855:RNV589855 RDY589855:RDZ589855 QUC589855:QUD589855 QKG589855:QKH589855 QAK589855:QAL589855 PQO589855:PQP589855 PGS589855:PGT589855 OWW589855:OWX589855 ONA589855:ONB589855 ODE589855:ODF589855 NTI589855:NTJ589855 NJM589855:NJN589855 MZQ589855:MZR589855 MPU589855:MPV589855 MFY589855:MFZ589855 LWC589855:LWD589855 LMG589855:LMH589855 LCK589855:LCL589855 KSO589855:KSP589855 KIS589855:KIT589855 JYW589855:JYX589855 JPA589855:JPB589855 JFE589855:JFF589855 IVI589855:IVJ589855 ILM589855:ILN589855 IBQ589855:IBR589855 HRU589855:HRV589855 HHY589855:HHZ589855 GYC589855:GYD589855 GOG589855:GOH589855 GEK589855:GEL589855 FUO589855:FUP589855 FKS589855:FKT589855 FAW589855:FAX589855 ERA589855:ERB589855 EHE589855:EHF589855 DXI589855:DXJ589855 DNM589855:DNN589855 DDQ589855:DDR589855 CTU589855:CTV589855 CJY589855:CJZ589855 CAC589855:CAD589855 BQG589855:BQH589855 BGK589855:BGL589855 AWO589855:AWP589855 AMS589855:AMT589855 ACW589855:ACX589855 TA589855:TB589855 JE589855:JF589855 I589855:J589855 WVQ524319:WVR524319 WLU524319:WLV524319 WBY524319:WBZ524319 VSC524319:VSD524319 VIG524319:VIH524319 UYK524319:UYL524319 UOO524319:UOP524319 UES524319:UET524319 TUW524319:TUX524319 TLA524319:TLB524319 TBE524319:TBF524319 SRI524319:SRJ524319 SHM524319:SHN524319 RXQ524319:RXR524319 RNU524319:RNV524319 RDY524319:RDZ524319 QUC524319:QUD524319 QKG524319:QKH524319 QAK524319:QAL524319 PQO524319:PQP524319 PGS524319:PGT524319 OWW524319:OWX524319 ONA524319:ONB524319 ODE524319:ODF524319 NTI524319:NTJ524319 NJM524319:NJN524319 MZQ524319:MZR524319 MPU524319:MPV524319 MFY524319:MFZ524319 LWC524319:LWD524319 LMG524319:LMH524319 LCK524319:LCL524319 KSO524319:KSP524319 KIS524319:KIT524319 JYW524319:JYX524319 JPA524319:JPB524319 JFE524319:JFF524319 IVI524319:IVJ524319 ILM524319:ILN524319 IBQ524319:IBR524319 HRU524319:HRV524319 HHY524319:HHZ524319 GYC524319:GYD524319 GOG524319:GOH524319 GEK524319:GEL524319 FUO524319:FUP524319 FKS524319:FKT524319 FAW524319:FAX524319 ERA524319:ERB524319 EHE524319:EHF524319 DXI524319:DXJ524319 DNM524319:DNN524319 DDQ524319:DDR524319 CTU524319:CTV524319 CJY524319:CJZ524319 CAC524319:CAD524319 BQG524319:BQH524319 BGK524319:BGL524319 AWO524319:AWP524319 AMS524319:AMT524319 ACW524319:ACX524319 TA524319:TB524319 JE524319:JF524319 I524319:J524319 WVQ458783:WVR458783 WLU458783:WLV458783 WBY458783:WBZ458783 VSC458783:VSD458783 VIG458783:VIH458783 UYK458783:UYL458783 UOO458783:UOP458783 UES458783:UET458783 TUW458783:TUX458783 TLA458783:TLB458783 TBE458783:TBF458783 SRI458783:SRJ458783 SHM458783:SHN458783 RXQ458783:RXR458783 RNU458783:RNV458783 RDY458783:RDZ458783 QUC458783:QUD458783 QKG458783:QKH458783 QAK458783:QAL458783 PQO458783:PQP458783 PGS458783:PGT458783 OWW458783:OWX458783 ONA458783:ONB458783 ODE458783:ODF458783 NTI458783:NTJ458783 NJM458783:NJN458783 MZQ458783:MZR458783 MPU458783:MPV458783 MFY458783:MFZ458783 LWC458783:LWD458783 LMG458783:LMH458783 LCK458783:LCL458783 KSO458783:KSP458783 KIS458783:KIT458783 JYW458783:JYX458783 JPA458783:JPB458783 JFE458783:JFF458783 IVI458783:IVJ458783 ILM458783:ILN458783 IBQ458783:IBR458783 HRU458783:HRV458783 HHY458783:HHZ458783 GYC458783:GYD458783 GOG458783:GOH458783 GEK458783:GEL458783 FUO458783:FUP458783 FKS458783:FKT458783 FAW458783:FAX458783 ERA458783:ERB458783 EHE458783:EHF458783 DXI458783:DXJ458783 DNM458783:DNN458783 DDQ458783:DDR458783 CTU458783:CTV458783 CJY458783:CJZ458783 CAC458783:CAD458783 BQG458783:BQH458783 BGK458783:BGL458783 AWO458783:AWP458783 AMS458783:AMT458783 ACW458783:ACX458783 TA458783:TB458783 JE458783:JF458783 I458783:J458783 WVQ393247:WVR393247 WLU393247:WLV393247 WBY393247:WBZ393247 VSC393247:VSD393247 VIG393247:VIH393247 UYK393247:UYL393247 UOO393247:UOP393247 UES393247:UET393247 TUW393247:TUX393247 TLA393247:TLB393247 TBE393247:TBF393247 SRI393247:SRJ393247 SHM393247:SHN393247 RXQ393247:RXR393247 RNU393247:RNV393247 RDY393247:RDZ393247 QUC393247:QUD393247 QKG393247:QKH393247 QAK393247:QAL393247 PQO393247:PQP393247 PGS393247:PGT393247 OWW393247:OWX393247 ONA393247:ONB393247 ODE393247:ODF393247 NTI393247:NTJ393247 NJM393247:NJN393247 MZQ393247:MZR393247 MPU393247:MPV393247 MFY393247:MFZ393247 LWC393247:LWD393247 LMG393247:LMH393247 LCK393247:LCL393247 KSO393247:KSP393247 KIS393247:KIT393247 JYW393247:JYX393247 JPA393247:JPB393247 JFE393247:JFF393247 IVI393247:IVJ393247 ILM393247:ILN393247 IBQ393247:IBR393247 HRU393247:HRV393247 HHY393247:HHZ393247 GYC393247:GYD393247 GOG393247:GOH393247 GEK393247:GEL393247 FUO393247:FUP393247 FKS393247:FKT393247 FAW393247:FAX393247 ERA393247:ERB393247 EHE393247:EHF393247 DXI393247:DXJ393247 DNM393247:DNN393247 DDQ393247:DDR393247 CTU393247:CTV393247 CJY393247:CJZ393247 CAC393247:CAD393247 BQG393247:BQH393247 BGK393247:BGL393247 AWO393247:AWP393247 AMS393247:AMT393247 ACW393247:ACX393247 TA393247:TB393247 JE393247:JF393247 I393247:J393247 WVQ327711:WVR327711 WLU327711:WLV327711 WBY327711:WBZ327711 VSC327711:VSD327711 VIG327711:VIH327711 UYK327711:UYL327711 UOO327711:UOP327711 UES327711:UET327711 TUW327711:TUX327711 TLA327711:TLB327711 TBE327711:TBF327711 SRI327711:SRJ327711 SHM327711:SHN327711 RXQ327711:RXR327711 RNU327711:RNV327711 RDY327711:RDZ327711 QUC327711:QUD327711 QKG327711:QKH327711 QAK327711:QAL327711 PQO327711:PQP327711 PGS327711:PGT327711 OWW327711:OWX327711 ONA327711:ONB327711 ODE327711:ODF327711 NTI327711:NTJ327711 NJM327711:NJN327711 MZQ327711:MZR327711 MPU327711:MPV327711 MFY327711:MFZ327711 LWC327711:LWD327711 LMG327711:LMH327711 LCK327711:LCL327711 KSO327711:KSP327711 KIS327711:KIT327711 JYW327711:JYX327711 JPA327711:JPB327711 JFE327711:JFF327711 IVI327711:IVJ327711 ILM327711:ILN327711 IBQ327711:IBR327711 HRU327711:HRV327711 HHY327711:HHZ327711 GYC327711:GYD327711 GOG327711:GOH327711 GEK327711:GEL327711 FUO327711:FUP327711 FKS327711:FKT327711 FAW327711:FAX327711 ERA327711:ERB327711 EHE327711:EHF327711 DXI327711:DXJ327711 DNM327711:DNN327711 DDQ327711:DDR327711 CTU327711:CTV327711 CJY327711:CJZ327711 CAC327711:CAD327711 BQG327711:BQH327711 BGK327711:BGL327711 AWO327711:AWP327711 AMS327711:AMT327711 ACW327711:ACX327711 TA327711:TB327711 JE327711:JF327711 I327711:J327711 WVQ262175:WVR262175 WLU262175:WLV262175 WBY262175:WBZ262175 VSC262175:VSD262175 VIG262175:VIH262175 UYK262175:UYL262175 UOO262175:UOP262175 UES262175:UET262175 TUW262175:TUX262175 TLA262175:TLB262175 TBE262175:TBF262175 SRI262175:SRJ262175 SHM262175:SHN262175 RXQ262175:RXR262175 RNU262175:RNV262175 RDY262175:RDZ262175 QUC262175:QUD262175 QKG262175:QKH262175 QAK262175:QAL262175 PQO262175:PQP262175 PGS262175:PGT262175 OWW262175:OWX262175 ONA262175:ONB262175 ODE262175:ODF262175 NTI262175:NTJ262175 NJM262175:NJN262175 MZQ262175:MZR262175 MPU262175:MPV262175 MFY262175:MFZ262175 LWC262175:LWD262175 LMG262175:LMH262175 LCK262175:LCL262175 KSO262175:KSP262175 KIS262175:KIT262175 JYW262175:JYX262175 JPA262175:JPB262175 JFE262175:JFF262175 IVI262175:IVJ262175 ILM262175:ILN262175 IBQ262175:IBR262175 HRU262175:HRV262175 HHY262175:HHZ262175 GYC262175:GYD262175 GOG262175:GOH262175 GEK262175:GEL262175 FUO262175:FUP262175 FKS262175:FKT262175 FAW262175:FAX262175 ERA262175:ERB262175 EHE262175:EHF262175 DXI262175:DXJ262175 DNM262175:DNN262175 DDQ262175:DDR262175 CTU262175:CTV262175 CJY262175:CJZ262175 CAC262175:CAD262175 BQG262175:BQH262175 BGK262175:BGL262175 AWO262175:AWP262175 AMS262175:AMT262175 ACW262175:ACX262175 TA262175:TB262175 JE262175:JF262175 I262175:J262175 WVQ196639:WVR196639 WLU196639:WLV196639 WBY196639:WBZ196639 VSC196639:VSD196639 VIG196639:VIH196639 UYK196639:UYL196639 UOO196639:UOP196639 UES196639:UET196639 TUW196639:TUX196639 TLA196639:TLB196639 TBE196639:TBF196639 SRI196639:SRJ196639 SHM196639:SHN196639 RXQ196639:RXR196639 RNU196639:RNV196639 RDY196639:RDZ196639 QUC196639:QUD196639 QKG196639:QKH196639 QAK196639:QAL196639 PQO196639:PQP196639 PGS196639:PGT196639 OWW196639:OWX196639 ONA196639:ONB196639 ODE196639:ODF196639 NTI196639:NTJ196639 NJM196639:NJN196639 MZQ196639:MZR196639 MPU196639:MPV196639 MFY196639:MFZ196639 LWC196639:LWD196639 LMG196639:LMH196639 LCK196639:LCL196639 KSO196639:KSP196639 KIS196639:KIT196639 JYW196639:JYX196639 JPA196639:JPB196639 JFE196639:JFF196639 IVI196639:IVJ196639 ILM196639:ILN196639 IBQ196639:IBR196639 HRU196639:HRV196639 HHY196639:HHZ196639 GYC196639:GYD196639 GOG196639:GOH196639 GEK196639:GEL196639 FUO196639:FUP196639 FKS196639:FKT196639 FAW196639:FAX196639 ERA196639:ERB196639 EHE196639:EHF196639 DXI196639:DXJ196639 DNM196639:DNN196639 DDQ196639:DDR196639 CTU196639:CTV196639 CJY196639:CJZ196639 CAC196639:CAD196639 BQG196639:BQH196639 BGK196639:BGL196639 AWO196639:AWP196639 AMS196639:AMT196639 ACW196639:ACX196639 TA196639:TB196639 JE196639:JF196639 I196639:J196639 WVQ131103:WVR131103 WLU131103:WLV131103 WBY131103:WBZ131103 VSC131103:VSD131103 VIG131103:VIH131103 UYK131103:UYL131103 UOO131103:UOP131103 UES131103:UET131103 TUW131103:TUX131103 TLA131103:TLB131103 TBE131103:TBF131103 SRI131103:SRJ131103 SHM131103:SHN131103 RXQ131103:RXR131103 RNU131103:RNV131103 RDY131103:RDZ131103 QUC131103:QUD131103 QKG131103:QKH131103 QAK131103:QAL131103 PQO131103:PQP131103 PGS131103:PGT131103 OWW131103:OWX131103 ONA131103:ONB131103 ODE131103:ODF131103 NTI131103:NTJ131103 NJM131103:NJN131103 MZQ131103:MZR131103 MPU131103:MPV131103 MFY131103:MFZ131103 LWC131103:LWD131103 LMG131103:LMH131103 LCK131103:LCL131103 KSO131103:KSP131103 KIS131103:KIT131103 JYW131103:JYX131103 JPA131103:JPB131103 JFE131103:JFF131103 IVI131103:IVJ131103 ILM131103:ILN131103 IBQ131103:IBR131103 HRU131103:HRV131103 HHY131103:HHZ131103 GYC131103:GYD131103 GOG131103:GOH131103 GEK131103:GEL131103 FUO131103:FUP131103 FKS131103:FKT131103 FAW131103:FAX131103 ERA131103:ERB131103 EHE131103:EHF131103 DXI131103:DXJ131103 DNM131103:DNN131103 DDQ131103:DDR131103 CTU131103:CTV131103 CJY131103:CJZ131103 CAC131103:CAD131103 BQG131103:BQH131103 BGK131103:BGL131103 AWO131103:AWP131103 AMS131103:AMT131103 ACW131103:ACX131103 TA131103:TB131103 JE131103:JF131103 I131103:J131103 WVQ65567:WVR65567 WLU65567:WLV65567 WBY65567:WBZ65567 VSC65567:VSD65567 VIG65567:VIH65567 UYK65567:UYL65567 UOO65567:UOP65567 UES65567:UET65567 TUW65567:TUX65567 TLA65567:TLB65567 TBE65567:TBF65567 SRI65567:SRJ65567 SHM65567:SHN65567 RXQ65567:RXR65567 RNU65567:RNV65567 RDY65567:RDZ65567 QUC65567:QUD65567 QKG65567:QKH65567 QAK65567:QAL65567 PQO65567:PQP65567 PGS65567:PGT65567 OWW65567:OWX65567 ONA65567:ONB65567 ODE65567:ODF65567 NTI65567:NTJ65567 NJM65567:NJN65567 MZQ65567:MZR65567 MPU65567:MPV65567 MFY65567:MFZ65567 LWC65567:LWD65567 LMG65567:LMH65567 LCK65567:LCL65567 KSO65567:KSP65567 KIS65567:KIT65567 JYW65567:JYX65567 JPA65567:JPB65567 JFE65567:JFF65567 IVI65567:IVJ65567 ILM65567:ILN65567 IBQ65567:IBR65567 HRU65567:HRV65567 HHY65567:HHZ65567 GYC65567:GYD65567 GOG65567:GOH65567 GEK65567:GEL65567 FUO65567:FUP65567 FKS65567:FKT65567 FAW65567:FAX65567 ERA65567:ERB65567 EHE65567:EHF65567 DXI65567:DXJ65567 DNM65567:DNN65567 DDQ65567:DDR65567 CTU65567:CTV65567 CJY65567:CJZ65567 CAC65567:CAD65567 BQG65567:BQH65567 BGK65567:BGL65567 AWO65567:AWP65567 AMS65567:AMT65567 ACW65567:ACX65567 TA65567:TB65567 JE65567:JF65567 I65567:J65567 WVQ31:WVR31 WLU31:WLV31 WBY31:WBZ31 VSC31:VSD31 VIG31:VIH31 UYK31:UYL31 UOO31:UOP31 UES31:UET31 TUW31:TUX31 TLA31:TLB31 TBE31:TBF31 SRI31:SRJ31 SHM31:SHN31 RXQ31:RXR31 RNU31:RNV31 RDY31:RDZ31 QUC31:QUD31 QKG31:QKH31 QAK31:QAL31 PQO31:PQP31 PGS31:PGT31 OWW31:OWX31 ONA31:ONB31 ODE31:ODF31 NTI31:NTJ31 NJM31:NJN31 MZQ31:MZR31 MPU31:MPV31 MFY31:MFZ31 LWC31:LWD31 LMG31:LMH31 LCK31:LCL31 KSO31:KSP31 KIS31:KIT31 JYW31:JYX31 JPA31:JPB31 JFE31:JFF31 IVI31:IVJ31 ILM31:ILN31 IBQ31:IBR31 HRU31:HRV31 HHY31:HHZ31 GYC31:GYD31 GOG31:GOH31 GEK31:GEL31 FUO31:FUP31 FKS31:FKT31 FAW31:FAX31 ERA31:ERB31 EHE31:EHF31 DXI31:DXJ31 DNM31:DNN31 DDQ31:DDR31 CTU31:CTV31 CJY31:CJZ31 CAC31:CAD31 BQG31:BQH31 BGK31:BGL31 AWO31:AWP31 AMS31:AMT31 ACW31:ACX31 TA31:TB31 JE31:JF31" xr:uid="{4495F738-E1C9-4AF8-8375-F527CB6D6197}">
      <formula1>$A$60:$A$90</formula1>
    </dataValidation>
  </dataValidations>
  <hyperlinks>
    <hyperlink ref="Q38" r:id="rId1" display="EEM Website" xr:uid="{D01A3834-10BD-4E18-8985-36C38B54F562}"/>
    <hyperlink ref="Q38:U40" r:id="rId2" display="visit MBCM Web page for the latest update factors" xr:uid="{FCC1481F-8B4A-4045-A324-E3EE8D836CF2}"/>
  </hyperlinks>
  <printOptions horizontalCentered="1"/>
  <pageMargins left="0.74803149606299213" right="0.70866141732283472" top="0.74803149606299213" bottom="0.9055118110236221" header="0.39370078740157483" footer="0.39370078740157483"/>
  <pageSetup paperSize="9" scale="88" orientation="portrait" r:id="rId3"/>
  <headerFooter scaleWithDoc="0" alignWithMargins="0">
    <oddHeader xml:space="preserve">&amp;L&amp;"-,Regular"&amp;8&amp;F&amp;R&amp;"-,Regular"&amp;8&amp;A
________________________________________________________________________________________________
</oddHeader>
    <oddFooter>&amp;L&amp;"-,Regular"&amp;8______________________________________________________________________________________________
NZ Transport Agency’s Economic evaluation manual 
Effective from Jul 2013</oddFooter>
  </headerFooter>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CF300-333B-4092-B017-D019BBF59A44}">
  <sheetPr codeName="Sheet6">
    <pageSetUpPr fitToPage="1"/>
  </sheetPr>
  <dimension ref="A1:Z83"/>
  <sheetViews>
    <sheetView topLeftCell="A13" zoomScaleNormal="100" workbookViewId="0">
      <selection activeCell="K30" sqref="K30:M30"/>
    </sheetView>
  </sheetViews>
  <sheetFormatPr defaultColWidth="7.75" defaultRowHeight="13.5"/>
  <cols>
    <col min="1" max="1" width="2.5" style="225" customWidth="1"/>
    <col min="2" max="2" width="6.58203125" style="225" customWidth="1"/>
    <col min="3" max="10" width="3.08203125" style="225" customWidth="1"/>
    <col min="11" max="19" width="4.75" style="225" customWidth="1"/>
    <col min="20" max="20" width="3.08203125" style="225" customWidth="1"/>
    <col min="21" max="21" width="13.58203125" style="225" customWidth="1"/>
    <col min="22" max="22" width="26.75" style="225" customWidth="1"/>
    <col min="23" max="26" width="13.58203125" style="225" customWidth="1"/>
    <col min="27" max="256" width="7.75" style="225"/>
    <col min="257" max="257" width="2.5" style="225" customWidth="1"/>
    <col min="258" max="258" width="6.58203125" style="225" customWidth="1"/>
    <col min="259" max="266" width="3.08203125" style="225" customWidth="1"/>
    <col min="267" max="275" width="4.75" style="225" customWidth="1"/>
    <col min="276" max="276" width="3.08203125" style="225" customWidth="1"/>
    <col min="277" max="277" width="13.58203125" style="225" customWidth="1"/>
    <col min="278" max="278" width="26.75" style="225" customWidth="1"/>
    <col min="279" max="282" width="13.58203125" style="225" customWidth="1"/>
    <col min="283" max="512" width="7.75" style="225"/>
    <col min="513" max="513" width="2.5" style="225" customWidth="1"/>
    <col min="514" max="514" width="6.58203125" style="225" customWidth="1"/>
    <col min="515" max="522" width="3.08203125" style="225" customWidth="1"/>
    <col min="523" max="531" width="4.75" style="225" customWidth="1"/>
    <col min="532" max="532" width="3.08203125" style="225" customWidth="1"/>
    <col min="533" max="533" width="13.58203125" style="225" customWidth="1"/>
    <col min="534" max="534" width="26.75" style="225" customWidth="1"/>
    <col min="535" max="538" width="13.58203125" style="225" customWidth="1"/>
    <col min="539" max="768" width="7.75" style="225"/>
    <col min="769" max="769" width="2.5" style="225" customWidth="1"/>
    <col min="770" max="770" width="6.58203125" style="225" customWidth="1"/>
    <col min="771" max="778" width="3.08203125" style="225" customWidth="1"/>
    <col min="779" max="787" width="4.75" style="225" customWidth="1"/>
    <col min="788" max="788" width="3.08203125" style="225" customWidth="1"/>
    <col min="789" max="789" width="13.58203125" style="225" customWidth="1"/>
    <col min="790" max="790" width="26.75" style="225" customWidth="1"/>
    <col min="791" max="794" width="13.58203125" style="225" customWidth="1"/>
    <col min="795" max="1024" width="7.75" style="225"/>
    <col min="1025" max="1025" width="2.5" style="225" customWidth="1"/>
    <col min="1026" max="1026" width="6.58203125" style="225" customWidth="1"/>
    <col min="1027" max="1034" width="3.08203125" style="225" customWidth="1"/>
    <col min="1035" max="1043" width="4.75" style="225" customWidth="1"/>
    <col min="1044" max="1044" width="3.08203125" style="225" customWidth="1"/>
    <col min="1045" max="1045" width="13.58203125" style="225" customWidth="1"/>
    <col min="1046" max="1046" width="26.75" style="225" customWidth="1"/>
    <col min="1047" max="1050" width="13.58203125" style="225" customWidth="1"/>
    <col min="1051" max="1280" width="7.75" style="225"/>
    <col min="1281" max="1281" width="2.5" style="225" customWidth="1"/>
    <col min="1282" max="1282" width="6.58203125" style="225" customWidth="1"/>
    <col min="1283" max="1290" width="3.08203125" style="225" customWidth="1"/>
    <col min="1291" max="1299" width="4.75" style="225" customWidth="1"/>
    <col min="1300" max="1300" width="3.08203125" style="225" customWidth="1"/>
    <col min="1301" max="1301" width="13.58203125" style="225" customWidth="1"/>
    <col min="1302" max="1302" width="26.75" style="225" customWidth="1"/>
    <col min="1303" max="1306" width="13.58203125" style="225" customWidth="1"/>
    <col min="1307" max="1536" width="7.75" style="225"/>
    <col min="1537" max="1537" width="2.5" style="225" customWidth="1"/>
    <col min="1538" max="1538" width="6.58203125" style="225" customWidth="1"/>
    <col min="1539" max="1546" width="3.08203125" style="225" customWidth="1"/>
    <col min="1547" max="1555" width="4.75" style="225" customWidth="1"/>
    <col min="1556" max="1556" width="3.08203125" style="225" customWidth="1"/>
    <col min="1557" max="1557" width="13.58203125" style="225" customWidth="1"/>
    <col min="1558" max="1558" width="26.75" style="225" customWidth="1"/>
    <col min="1559" max="1562" width="13.58203125" style="225" customWidth="1"/>
    <col min="1563" max="1792" width="7.75" style="225"/>
    <col min="1793" max="1793" width="2.5" style="225" customWidth="1"/>
    <col min="1794" max="1794" width="6.58203125" style="225" customWidth="1"/>
    <col min="1795" max="1802" width="3.08203125" style="225" customWidth="1"/>
    <col min="1803" max="1811" width="4.75" style="225" customWidth="1"/>
    <col min="1812" max="1812" width="3.08203125" style="225" customWidth="1"/>
    <col min="1813" max="1813" width="13.58203125" style="225" customWidth="1"/>
    <col min="1814" max="1814" width="26.75" style="225" customWidth="1"/>
    <col min="1815" max="1818" width="13.58203125" style="225" customWidth="1"/>
    <col min="1819" max="2048" width="7.75" style="225"/>
    <col min="2049" max="2049" width="2.5" style="225" customWidth="1"/>
    <col min="2050" max="2050" width="6.58203125" style="225" customWidth="1"/>
    <col min="2051" max="2058" width="3.08203125" style="225" customWidth="1"/>
    <col min="2059" max="2067" width="4.75" style="225" customWidth="1"/>
    <col min="2068" max="2068" width="3.08203125" style="225" customWidth="1"/>
    <col min="2069" max="2069" width="13.58203125" style="225" customWidth="1"/>
    <col min="2070" max="2070" width="26.75" style="225" customWidth="1"/>
    <col min="2071" max="2074" width="13.58203125" style="225" customWidth="1"/>
    <col min="2075" max="2304" width="7.75" style="225"/>
    <col min="2305" max="2305" width="2.5" style="225" customWidth="1"/>
    <col min="2306" max="2306" width="6.58203125" style="225" customWidth="1"/>
    <col min="2307" max="2314" width="3.08203125" style="225" customWidth="1"/>
    <col min="2315" max="2323" width="4.75" style="225" customWidth="1"/>
    <col min="2324" max="2324" width="3.08203125" style="225" customWidth="1"/>
    <col min="2325" max="2325" width="13.58203125" style="225" customWidth="1"/>
    <col min="2326" max="2326" width="26.75" style="225" customWidth="1"/>
    <col min="2327" max="2330" width="13.58203125" style="225" customWidth="1"/>
    <col min="2331" max="2560" width="7.75" style="225"/>
    <col min="2561" max="2561" width="2.5" style="225" customWidth="1"/>
    <col min="2562" max="2562" width="6.58203125" style="225" customWidth="1"/>
    <col min="2563" max="2570" width="3.08203125" style="225" customWidth="1"/>
    <col min="2571" max="2579" width="4.75" style="225" customWidth="1"/>
    <col min="2580" max="2580" width="3.08203125" style="225" customWidth="1"/>
    <col min="2581" max="2581" width="13.58203125" style="225" customWidth="1"/>
    <col min="2582" max="2582" width="26.75" style="225" customWidth="1"/>
    <col min="2583" max="2586" width="13.58203125" style="225" customWidth="1"/>
    <col min="2587" max="2816" width="7.75" style="225"/>
    <col min="2817" max="2817" width="2.5" style="225" customWidth="1"/>
    <col min="2818" max="2818" width="6.58203125" style="225" customWidth="1"/>
    <col min="2819" max="2826" width="3.08203125" style="225" customWidth="1"/>
    <col min="2827" max="2835" width="4.75" style="225" customWidth="1"/>
    <col min="2836" max="2836" width="3.08203125" style="225" customWidth="1"/>
    <col min="2837" max="2837" width="13.58203125" style="225" customWidth="1"/>
    <col min="2838" max="2838" width="26.75" style="225" customWidth="1"/>
    <col min="2839" max="2842" width="13.58203125" style="225" customWidth="1"/>
    <col min="2843" max="3072" width="7.75" style="225"/>
    <col min="3073" max="3073" width="2.5" style="225" customWidth="1"/>
    <col min="3074" max="3074" width="6.58203125" style="225" customWidth="1"/>
    <col min="3075" max="3082" width="3.08203125" style="225" customWidth="1"/>
    <col min="3083" max="3091" width="4.75" style="225" customWidth="1"/>
    <col min="3092" max="3092" width="3.08203125" style="225" customWidth="1"/>
    <col min="3093" max="3093" width="13.58203125" style="225" customWidth="1"/>
    <col min="3094" max="3094" width="26.75" style="225" customWidth="1"/>
    <col min="3095" max="3098" width="13.58203125" style="225" customWidth="1"/>
    <col min="3099" max="3328" width="7.75" style="225"/>
    <col min="3329" max="3329" width="2.5" style="225" customWidth="1"/>
    <col min="3330" max="3330" width="6.58203125" style="225" customWidth="1"/>
    <col min="3331" max="3338" width="3.08203125" style="225" customWidth="1"/>
    <col min="3339" max="3347" width="4.75" style="225" customWidth="1"/>
    <col min="3348" max="3348" width="3.08203125" style="225" customWidth="1"/>
    <col min="3349" max="3349" width="13.58203125" style="225" customWidth="1"/>
    <col min="3350" max="3350" width="26.75" style="225" customWidth="1"/>
    <col min="3351" max="3354" width="13.58203125" style="225" customWidth="1"/>
    <col min="3355" max="3584" width="7.75" style="225"/>
    <col min="3585" max="3585" width="2.5" style="225" customWidth="1"/>
    <col min="3586" max="3586" width="6.58203125" style="225" customWidth="1"/>
    <col min="3587" max="3594" width="3.08203125" style="225" customWidth="1"/>
    <col min="3595" max="3603" width="4.75" style="225" customWidth="1"/>
    <col min="3604" max="3604" width="3.08203125" style="225" customWidth="1"/>
    <col min="3605" max="3605" width="13.58203125" style="225" customWidth="1"/>
    <col min="3606" max="3606" width="26.75" style="225" customWidth="1"/>
    <col min="3607" max="3610" width="13.58203125" style="225" customWidth="1"/>
    <col min="3611" max="3840" width="7.75" style="225"/>
    <col min="3841" max="3841" width="2.5" style="225" customWidth="1"/>
    <col min="3842" max="3842" width="6.58203125" style="225" customWidth="1"/>
    <col min="3843" max="3850" width="3.08203125" style="225" customWidth="1"/>
    <col min="3851" max="3859" width="4.75" style="225" customWidth="1"/>
    <col min="3860" max="3860" width="3.08203125" style="225" customWidth="1"/>
    <col min="3861" max="3861" width="13.58203125" style="225" customWidth="1"/>
    <col min="3862" max="3862" width="26.75" style="225" customWidth="1"/>
    <col min="3863" max="3866" width="13.58203125" style="225" customWidth="1"/>
    <col min="3867" max="4096" width="7.75" style="225"/>
    <col min="4097" max="4097" width="2.5" style="225" customWidth="1"/>
    <col min="4098" max="4098" width="6.58203125" style="225" customWidth="1"/>
    <col min="4099" max="4106" width="3.08203125" style="225" customWidth="1"/>
    <col min="4107" max="4115" width="4.75" style="225" customWidth="1"/>
    <col min="4116" max="4116" width="3.08203125" style="225" customWidth="1"/>
    <col min="4117" max="4117" width="13.58203125" style="225" customWidth="1"/>
    <col min="4118" max="4118" width="26.75" style="225" customWidth="1"/>
    <col min="4119" max="4122" width="13.58203125" style="225" customWidth="1"/>
    <col min="4123" max="4352" width="7.75" style="225"/>
    <col min="4353" max="4353" width="2.5" style="225" customWidth="1"/>
    <col min="4354" max="4354" width="6.58203125" style="225" customWidth="1"/>
    <col min="4355" max="4362" width="3.08203125" style="225" customWidth="1"/>
    <col min="4363" max="4371" width="4.75" style="225" customWidth="1"/>
    <col min="4372" max="4372" width="3.08203125" style="225" customWidth="1"/>
    <col min="4373" max="4373" width="13.58203125" style="225" customWidth="1"/>
    <col min="4374" max="4374" width="26.75" style="225" customWidth="1"/>
    <col min="4375" max="4378" width="13.58203125" style="225" customWidth="1"/>
    <col min="4379" max="4608" width="7.75" style="225"/>
    <col min="4609" max="4609" width="2.5" style="225" customWidth="1"/>
    <col min="4610" max="4610" width="6.58203125" style="225" customWidth="1"/>
    <col min="4611" max="4618" width="3.08203125" style="225" customWidth="1"/>
    <col min="4619" max="4627" width="4.75" style="225" customWidth="1"/>
    <col min="4628" max="4628" width="3.08203125" style="225" customWidth="1"/>
    <col min="4629" max="4629" width="13.58203125" style="225" customWidth="1"/>
    <col min="4630" max="4630" width="26.75" style="225" customWidth="1"/>
    <col min="4631" max="4634" width="13.58203125" style="225" customWidth="1"/>
    <col min="4635" max="4864" width="7.75" style="225"/>
    <col min="4865" max="4865" width="2.5" style="225" customWidth="1"/>
    <col min="4866" max="4866" width="6.58203125" style="225" customWidth="1"/>
    <col min="4867" max="4874" width="3.08203125" style="225" customWidth="1"/>
    <col min="4875" max="4883" width="4.75" style="225" customWidth="1"/>
    <col min="4884" max="4884" width="3.08203125" style="225" customWidth="1"/>
    <col min="4885" max="4885" width="13.58203125" style="225" customWidth="1"/>
    <col min="4886" max="4886" width="26.75" style="225" customWidth="1"/>
    <col min="4887" max="4890" width="13.58203125" style="225" customWidth="1"/>
    <col min="4891" max="5120" width="7.75" style="225"/>
    <col min="5121" max="5121" width="2.5" style="225" customWidth="1"/>
    <col min="5122" max="5122" width="6.58203125" style="225" customWidth="1"/>
    <col min="5123" max="5130" width="3.08203125" style="225" customWidth="1"/>
    <col min="5131" max="5139" width="4.75" style="225" customWidth="1"/>
    <col min="5140" max="5140" width="3.08203125" style="225" customWidth="1"/>
    <col min="5141" max="5141" width="13.58203125" style="225" customWidth="1"/>
    <col min="5142" max="5142" width="26.75" style="225" customWidth="1"/>
    <col min="5143" max="5146" width="13.58203125" style="225" customWidth="1"/>
    <col min="5147" max="5376" width="7.75" style="225"/>
    <col min="5377" max="5377" width="2.5" style="225" customWidth="1"/>
    <col min="5378" max="5378" width="6.58203125" style="225" customWidth="1"/>
    <col min="5379" max="5386" width="3.08203125" style="225" customWidth="1"/>
    <col min="5387" max="5395" width="4.75" style="225" customWidth="1"/>
    <col min="5396" max="5396" width="3.08203125" style="225" customWidth="1"/>
    <col min="5397" max="5397" width="13.58203125" style="225" customWidth="1"/>
    <col min="5398" max="5398" width="26.75" style="225" customWidth="1"/>
    <col min="5399" max="5402" width="13.58203125" style="225" customWidth="1"/>
    <col min="5403" max="5632" width="7.75" style="225"/>
    <col min="5633" max="5633" width="2.5" style="225" customWidth="1"/>
    <col min="5634" max="5634" width="6.58203125" style="225" customWidth="1"/>
    <col min="5635" max="5642" width="3.08203125" style="225" customWidth="1"/>
    <col min="5643" max="5651" width="4.75" style="225" customWidth="1"/>
    <col min="5652" max="5652" width="3.08203125" style="225" customWidth="1"/>
    <col min="5653" max="5653" width="13.58203125" style="225" customWidth="1"/>
    <col min="5654" max="5654" width="26.75" style="225" customWidth="1"/>
    <col min="5655" max="5658" width="13.58203125" style="225" customWidth="1"/>
    <col min="5659" max="5888" width="7.75" style="225"/>
    <col min="5889" max="5889" width="2.5" style="225" customWidth="1"/>
    <col min="5890" max="5890" width="6.58203125" style="225" customWidth="1"/>
    <col min="5891" max="5898" width="3.08203125" style="225" customWidth="1"/>
    <col min="5899" max="5907" width="4.75" style="225" customWidth="1"/>
    <col min="5908" max="5908" width="3.08203125" style="225" customWidth="1"/>
    <col min="5909" max="5909" width="13.58203125" style="225" customWidth="1"/>
    <col min="5910" max="5910" width="26.75" style="225" customWidth="1"/>
    <col min="5911" max="5914" width="13.58203125" style="225" customWidth="1"/>
    <col min="5915" max="6144" width="7.75" style="225"/>
    <col min="6145" max="6145" width="2.5" style="225" customWidth="1"/>
    <col min="6146" max="6146" width="6.58203125" style="225" customWidth="1"/>
    <col min="6147" max="6154" width="3.08203125" style="225" customWidth="1"/>
    <col min="6155" max="6163" width="4.75" style="225" customWidth="1"/>
    <col min="6164" max="6164" width="3.08203125" style="225" customWidth="1"/>
    <col min="6165" max="6165" width="13.58203125" style="225" customWidth="1"/>
    <col min="6166" max="6166" width="26.75" style="225" customWidth="1"/>
    <col min="6167" max="6170" width="13.58203125" style="225" customWidth="1"/>
    <col min="6171" max="6400" width="7.75" style="225"/>
    <col min="6401" max="6401" width="2.5" style="225" customWidth="1"/>
    <col min="6402" max="6402" width="6.58203125" style="225" customWidth="1"/>
    <col min="6403" max="6410" width="3.08203125" style="225" customWidth="1"/>
    <col min="6411" max="6419" width="4.75" style="225" customWidth="1"/>
    <col min="6420" max="6420" width="3.08203125" style="225" customWidth="1"/>
    <col min="6421" max="6421" width="13.58203125" style="225" customWidth="1"/>
    <col min="6422" max="6422" width="26.75" style="225" customWidth="1"/>
    <col min="6423" max="6426" width="13.58203125" style="225" customWidth="1"/>
    <col min="6427" max="6656" width="7.75" style="225"/>
    <col min="6657" max="6657" width="2.5" style="225" customWidth="1"/>
    <col min="6658" max="6658" width="6.58203125" style="225" customWidth="1"/>
    <col min="6659" max="6666" width="3.08203125" style="225" customWidth="1"/>
    <col min="6667" max="6675" width="4.75" style="225" customWidth="1"/>
    <col min="6676" max="6676" width="3.08203125" style="225" customWidth="1"/>
    <col min="6677" max="6677" width="13.58203125" style="225" customWidth="1"/>
    <col min="6678" max="6678" width="26.75" style="225" customWidth="1"/>
    <col min="6679" max="6682" width="13.58203125" style="225" customWidth="1"/>
    <col min="6683" max="6912" width="7.75" style="225"/>
    <col min="6913" max="6913" width="2.5" style="225" customWidth="1"/>
    <col min="6914" max="6914" width="6.58203125" style="225" customWidth="1"/>
    <col min="6915" max="6922" width="3.08203125" style="225" customWidth="1"/>
    <col min="6923" max="6931" width="4.75" style="225" customWidth="1"/>
    <col min="6932" max="6932" width="3.08203125" style="225" customWidth="1"/>
    <col min="6933" max="6933" width="13.58203125" style="225" customWidth="1"/>
    <col min="6934" max="6934" width="26.75" style="225" customWidth="1"/>
    <col min="6935" max="6938" width="13.58203125" style="225" customWidth="1"/>
    <col min="6939" max="7168" width="7.75" style="225"/>
    <col min="7169" max="7169" width="2.5" style="225" customWidth="1"/>
    <col min="7170" max="7170" width="6.58203125" style="225" customWidth="1"/>
    <col min="7171" max="7178" width="3.08203125" style="225" customWidth="1"/>
    <col min="7179" max="7187" width="4.75" style="225" customWidth="1"/>
    <col min="7188" max="7188" width="3.08203125" style="225" customWidth="1"/>
    <col min="7189" max="7189" width="13.58203125" style="225" customWidth="1"/>
    <col min="7190" max="7190" width="26.75" style="225" customWidth="1"/>
    <col min="7191" max="7194" width="13.58203125" style="225" customWidth="1"/>
    <col min="7195" max="7424" width="7.75" style="225"/>
    <col min="7425" max="7425" width="2.5" style="225" customWidth="1"/>
    <col min="7426" max="7426" width="6.58203125" style="225" customWidth="1"/>
    <col min="7427" max="7434" width="3.08203125" style="225" customWidth="1"/>
    <col min="7435" max="7443" width="4.75" style="225" customWidth="1"/>
    <col min="7444" max="7444" width="3.08203125" style="225" customWidth="1"/>
    <col min="7445" max="7445" width="13.58203125" style="225" customWidth="1"/>
    <col min="7446" max="7446" width="26.75" style="225" customWidth="1"/>
    <col min="7447" max="7450" width="13.58203125" style="225" customWidth="1"/>
    <col min="7451" max="7680" width="7.75" style="225"/>
    <col min="7681" max="7681" width="2.5" style="225" customWidth="1"/>
    <col min="7682" max="7682" width="6.58203125" style="225" customWidth="1"/>
    <col min="7683" max="7690" width="3.08203125" style="225" customWidth="1"/>
    <col min="7691" max="7699" width="4.75" style="225" customWidth="1"/>
    <col min="7700" max="7700" width="3.08203125" style="225" customWidth="1"/>
    <col min="7701" max="7701" width="13.58203125" style="225" customWidth="1"/>
    <col min="7702" max="7702" width="26.75" style="225" customWidth="1"/>
    <col min="7703" max="7706" width="13.58203125" style="225" customWidth="1"/>
    <col min="7707" max="7936" width="7.75" style="225"/>
    <col min="7937" max="7937" width="2.5" style="225" customWidth="1"/>
    <col min="7938" max="7938" width="6.58203125" style="225" customWidth="1"/>
    <col min="7939" max="7946" width="3.08203125" style="225" customWidth="1"/>
    <col min="7947" max="7955" width="4.75" style="225" customWidth="1"/>
    <col min="7956" max="7956" width="3.08203125" style="225" customWidth="1"/>
    <col min="7957" max="7957" width="13.58203125" style="225" customWidth="1"/>
    <col min="7958" max="7958" width="26.75" style="225" customWidth="1"/>
    <col min="7959" max="7962" width="13.58203125" style="225" customWidth="1"/>
    <col min="7963" max="8192" width="7.75" style="225"/>
    <col min="8193" max="8193" width="2.5" style="225" customWidth="1"/>
    <col min="8194" max="8194" width="6.58203125" style="225" customWidth="1"/>
    <col min="8195" max="8202" width="3.08203125" style="225" customWidth="1"/>
    <col min="8203" max="8211" width="4.75" style="225" customWidth="1"/>
    <col min="8212" max="8212" width="3.08203125" style="225" customWidth="1"/>
    <col min="8213" max="8213" width="13.58203125" style="225" customWidth="1"/>
    <col min="8214" max="8214" width="26.75" style="225" customWidth="1"/>
    <col min="8215" max="8218" width="13.58203125" style="225" customWidth="1"/>
    <col min="8219" max="8448" width="7.75" style="225"/>
    <col min="8449" max="8449" width="2.5" style="225" customWidth="1"/>
    <col min="8450" max="8450" width="6.58203125" style="225" customWidth="1"/>
    <col min="8451" max="8458" width="3.08203125" style="225" customWidth="1"/>
    <col min="8459" max="8467" width="4.75" style="225" customWidth="1"/>
    <col min="8468" max="8468" width="3.08203125" style="225" customWidth="1"/>
    <col min="8469" max="8469" width="13.58203125" style="225" customWidth="1"/>
    <col min="8470" max="8470" width="26.75" style="225" customWidth="1"/>
    <col min="8471" max="8474" width="13.58203125" style="225" customWidth="1"/>
    <col min="8475" max="8704" width="7.75" style="225"/>
    <col min="8705" max="8705" width="2.5" style="225" customWidth="1"/>
    <col min="8706" max="8706" width="6.58203125" style="225" customWidth="1"/>
    <col min="8707" max="8714" width="3.08203125" style="225" customWidth="1"/>
    <col min="8715" max="8723" width="4.75" style="225" customWidth="1"/>
    <col min="8724" max="8724" width="3.08203125" style="225" customWidth="1"/>
    <col min="8725" max="8725" width="13.58203125" style="225" customWidth="1"/>
    <col min="8726" max="8726" width="26.75" style="225" customWidth="1"/>
    <col min="8727" max="8730" width="13.58203125" style="225" customWidth="1"/>
    <col min="8731" max="8960" width="7.75" style="225"/>
    <col min="8961" max="8961" width="2.5" style="225" customWidth="1"/>
    <col min="8962" max="8962" width="6.58203125" style="225" customWidth="1"/>
    <col min="8963" max="8970" width="3.08203125" style="225" customWidth="1"/>
    <col min="8971" max="8979" width="4.75" style="225" customWidth="1"/>
    <col min="8980" max="8980" width="3.08203125" style="225" customWidth="1"/>
    <col min="8981" max="8981" width="13.58203125" style="225" customWidth="1"/>
    <col min="8982" max="8982" width="26.75" style="225" customWidth="1"/>
    <col min="8983" max="8986" width="13.58203125" style="225" customWidth="1"/>
    <col min="8987" max="9216" width="7.75" style="225"/>
    <col min="9217" max="9217" width="2.5" style="225" customWidth="1"/>
    <col min="9218" max="9218" width="6.58203125" style="225" customWidth="1"/>
    <col min="9219" max="9226" width="3.08203125" style="225" customWidth="1"/>
    <col min="9227" max="9235" width="4.75" style="225" customWidth="1"/>
    <col min="9236" max="9236" width="3.08203125" style="225" customWidth="1"/>
    <col min="9237" max="9237" width="13.58203125" style="225" customWidth="1"/>
    <col min="9238" max="9238" width="26.75" style="225" customWidth="1"/>
    <col min="9239" max="9242" width="13.58203125" style="225" customWidth="1"/>
    <col min="9243" max="9472" width="7.75" style="225"/>
    <col min="9473" max="9473" width="2.5" style="225" customWidth="1"/>
    <col min="9474" max="9474" width="6.58203125" style="225" customWidth="1"/>
    <col min="9475" max="9482" width="3.08203125" style="225" customWidth="1"/>
    <col min="9483" max="9491" width="4.75" style="225" customWidth="1"/>
    <col min="9492" max="9492" width="3.08203125" style="225" customWidth="1"/>
    <col min="9493" max="9493" width="13.58203125" style="225" customWidth="1"/>
    <col min="9494" max="9494" width="26.75" style="225" customWidth="1"/>
    <col min="9495" max="9498" width="13.58203125" style="225" customWidth="1"/>
    <col min="9499" max="9728" width="7.75" style="225"/>
    <col min="9729" max="9729" width="2.5" style="225" customWidth="1"/>
    <col min="9730" max="9730" width="6.58203125" style="225" customWidth="1"/>
    <col min="9731" max="9738" width="3.08203125" style="225" customWidth="1"/>
    <col min="9739" max="9747" width="4.75" style="225" customWidth="1"/>
    <col min="9748" max="9748" width="3.08203125" style="225" customWidth="1"/>
    <col min="9749" max="9749" width="13.58203125" style="225" customWidth="1"/>
    <col min="9750" max="9750" width="26.75" style="225" customWidth="1"/>
    <col min="9751" max="9754" width="13.58203125" style="225" customWidth="1"/>
    <col min="9755" max="9984" width="7.75" style="225"/>
    <col min="9985" max="9985" width="2.5" style="225" customWidth="1"/>
    <col min="9986" max="9986" width="6.58203125" style="225" customWidth="1"/>
    <col min="9987" max="9994" width="3.08203125" style="225" customWidth="1"/>
    <col min="9995" max="10003" width="4.75" style="225" customWidth="1"/>
    <col min="10004" max="10004" width="3.08203125" style="225" customWidth="1"/>
    <col min="10005" max="10005" width="13.58203125" style="225" customWidth="1"/>
    <col min="10006" max="10006" width="26.75" style="225" customWidth="1"/>
    <col min="10007" max="10010" width="13.58203125" style="225" customWidth="1"/>
    <col min="10011" max="10240" width="7.75" style="225"/>
    <col min="10241" max="10241" width="2.5" style="225" customWidth="1"/>
    <col min="10242" max="10242" width="6.58203125" style="225" customWidth="1"/>
    <col min="10243" max="10250" width="3.08203125" style="225" customWidth="1"/>
    <col min="10251" max="10259" width="4.75" style="225" customWidth="1"/>
    <col min="10260" max="10260" width="3.08203125" style="225" customWidth="1"/>
    <col min="10261" max="10261" width="13.58203125" style="225" customWidth="1"/>
    <col min="10262" max="10262" width="26.75" style="225" customWidth="1"/>
    <col min="10263" max="10266" width="13.58203125" style="225" customWidth="1"/>
    <col min="10267" max="10496" width="7.75" style="225"/>
    <col min="10497" max="10497" width="2.5" style="225" customWidth="1"/>
    <col min="10498" max="10498" width="6.58203125" style="225" customWidth="1"/>
    <col min="10499" max="10506" width="3.08203125" style="225" customWidth="1"/>
    <col min="10507" max="10515" width="4.75" style="225" customWidth="1"/>
    <col min="10516" max="10516" width="3.08203125" style="225" customWidth="1"/>
    <col min="10517" max="10517" width="13.58203125" style="225" customWidth="1"/>
    <col min="10518" max="10518" width="26.75" style="225" customWidth="1"/>
    <col min="10519" max="10522" width="13.58203125" style="225" customWidth="1"/>
    <col min="10523" max="10752" width="7.75" style="225"/>
    <col min="10753" max="10753" width="2.5" style="225" customWidth="1"/>
    <col min="10754" max="10754" width="6.58203125" style="225" customWidth="1"/>
    <col min="10755" max="10762" width="3.08203125" style="225" customWidth="1"/>
    <col min="10763" max="10771" width="4.75" style="225" customWidth="1"/>
    <col min="10772" max="10772" width="3.08203125" style="225" customWidth="1"/>
    <col min="10773" max="10773" width="13.58203125" style="225" customWidth="1"/>
    <col min="10774" max="10774" width="26.75" style="225" customWidth="1"/>
    <col min="10775" max="10778" width="13.58203125" style="225" customWidth="1"/>
    <col min="10779" max="11008" width="7.75" style="225"/>
    <col min="11009" max="11009" width="2.5" style="225" customWidth="1"/>
    <col min="11010" max="11010" width="6.58203125" style="225" customWidth="1"/>
    <col min="11011" max="11018" width="3.08203125" style="225" customWidth="1"/>
    <col min="11019" max="11027" width="4.75" style="225" customWidth="1"/>
    <col min="11028" max="11028" width="3.08203125" style="225" customWidth="1"/>
    <col min="11029" max="11029" width="13.58203125" style="225" customWidth="1"/>
    <col min="11030" max="11030" width="26.75" style="225" customWidth="1"/>
    <col min="11031" max="11034" width="13.58203125" style="225" customWidth="1"/>
    <col min="11035" max="11264" width="7.75" style="225"/>
    <col min="11265" max="11265" width="2.5" style="225" customWidth="1"/>
    <col min="11266" max="11266" width="6.58203125" style="225" customWidth="1"/>
    <col min="11267" max="11274" width="3.08203125" style="225" customWidth="1"/>
    <col min="11275" max="11283" width="4.75" style="225" customWidth="1"/>
    <col min="11284" max="11284" width="3.08203125" style="225" customWidth="1"/>
    <col min="11285" max="11285" width="13.58203125" style="225" customWidth="1"/>
    <col min="11286" max="11286" width="26.75" style="225" customWidth="1"/>
    <col min="11287" max="11290" width="13.58203125" style="225" customWidth="1"/>
    <col min="11291" max="11520" width="7.75" style="225"/>
    <col min="11521" max="11521" width="2.5" style="225" customWidth="1"/>
    <col min="11522" max="11522" width="6.58203125" style="225" customWidth="1"/>
    <col min="11523" max="11530" width="3.08203125" style="225" customWidth="1"/>
    <col min="11531" max="11539" width="4.75" style="225" customWidth="1"/>
    <col min="11540" max="11540" width="3.08203125" style="225" customWidth="1"/>
    <col min="11541" max="11541" width="13.58203125" style="225" customWidth="1"/>
    <col min="11542" max="11542" width="26.75" style="225" customWidth="1"/>
    <col min="11543" max="11546" width="13.58203125" style="225" customWidth="1"/>
    <col min="11547" max="11776" width="7.75" style="225"/>
    <col min="11777" max="11777" width="2.5" style="225" customWidth="1"/>
    <col min="11778" max="11778" width="6.58203125" style="225" customWidth="1"/>
    <col min="11779" max="11786" width="3.08203125" style="225" customWidth="1"/>
    <col min="11787" max="11795" width="4.75" style="225" customWidth="1"/>
    <col min="11796" max="11796" width="3.08203125" style="225" customWidth="1"/>
    <col min="11797" max="11797" width="13.58203125" style="225" customWidth="1"/>
    <col min="11798" max="11798" width="26.75" style="225" customWidth="1"/>
    <col min="11799" max="11802" width="13.58203125" style="225" customWidth="1"/>
    <col min="11803" max="12032" width="7.75" style="225"/>
    <col min="12033" max="12033" width="2.5" style="225" customWidth="1"/>
    <col min="12034" max="12034" width="6.58203125" style="225" customWidth="1"/>
    <col min="12035" max="12042" width="3.08203125" style="225" customWidth="1"/>
    <col min="12043" max="12051" width="4.75" style="225" customWidth="1"/>
    <col min="12052" max="12052" width="3.08203125" style="225" customWidth="1"/>
    <col min="12053" max="12053" width="13.58203125" style="225" customWidth="1"/>
    <col min="12054" max="12054" width="26.75" style="225" customWidth="1"/>
    <col min="12055" max="12058" width="13.58203125" style="225" customWidth="1"/>
    <col min="12059" max="12288" width="7.75" style="225"/>
    <col min="12289" max="12289" width="2.5" style="225" customWidth="1"/>
    <col min="12290" max="12290" width="6.58203125" style="225" customWidth="1"/>
    <col min="12291" max="12298" width="3.08203125" style="225" customWidth="1"/>
    <col min="12299" max="12307" width="4.75" style="225" customWidth="1"/>
    <col min="12308" max="12308" width="3.08203125" style="225" customWidth="1"/>
    <col min="12309" max="12309" width="13.58203125" style="225" customWidth="1"/>
    <col min="12310" max="12310" width="26.75" style="225" customWidth="1"/>
    <col min="12311" max="12314" width="13.58203125" style="225" customWidth="1"/>
    <col min="12315" max="12544" width="7.75" style="225"/>
    <col min="12545" max="12545" width="2.5" style="225" customWidth="1"/>
    <col min="12546" max="12546" width="6.58203125" style="225" customWidth="1"/>
    <col min="12547" max="12554" width="3.08203125" style="225" customWidth="1"/>
    <col min="12555" max="12563" width="4.75" style="225" customWidth="1"/>
    <col min="12564" max="12564" width="3.08203125" style="225" customWidth="1"/>
    <col min="12565" max="12565" width="13.58203125" style="225" customWidth="1"/>
    <col min="12566" max="12566" width="26.75" style="225" customWidth="1"/>
    <col min="12567" max="12570" width="13.58203125" style="225" customWidth="1"/>
    <col min="12571" max="12800" width="7.75" style="225"/>
    <col min="12801" max="12801" width="2.5" style="225" customWidth="1"/>
    <col min="12802" max="12802" width="6.58203125" style="225" customWidth="1"/>
    <col min="12803" max="12810" width="3.08203125" style="225" customWidth="1"/>
    <col min="12811" max="12819" width="4.75" style="225" customWidth="1"/>
    <col min="12820" max="12820" width="3.08203125" style="225" customWidth="1"/>
    <col min="12821" max="12821" width="13.58203125" style="225" customWidth="1"/>
    <col min="12822" max="12822" width="26.75" style="225" customWidth="1"/>
    <col min="12823" max="12826" width="13.58203125" style="225" customWidth="1"/>
    <col min="12827" max="13056" width="7.75" style="225"/>
    <col min="13057" max="13057" width="2.5" style="225" customWidth="1"/>
    <col min="13058" max="13058" width="6.58203125" style="225" customWidth="1"/>
    <col min="13059" max="13066" width="3.08203125" style="225" customWidth="1"/>
    <col min="13067" max="13075" width="4.75" style="225" customWidth="1"/>
    <col min="13076" max="13076" width="3.08203125" style="225" customWidth="1"/>
    <col min="13077" max="13077" width="13.58203125" style="225" customWidth="1"/>
    <col min="13078" max="13078" width="26.75" style="225" customWidth="1"/>
    <col min="13079" max="13082" width="13.58203125" style="225" customWidth="1"/>
    <col min="13083" max="13312" width="7.75" style="225"/>
    <col min="13313" max="13313" width="2.5" style="225" customWidth="1"/>
    <col min="13314" max="13314" width="6.58203125" style="225" customWidth="1"/>
    <col min="13315" max="13322" width="3.08203125" style="225" customWidth="1"/>
    <col min="13323" max="13331" width="4.75" style="225" customWidth="1"/>
    <col min="13332" max="13332" width="3.08203125" style="225" customWidth="1"/>
    <col min="13333" max="13333" width="13.58203125" style="225" customWidth="1"/>
    <col min="13334" max="13334" width="26.75" style="225" customWidth="1"/>
    <col min="13335" max="13338" width="13.58203125" style="225" customWidth="1"/>
    <col min="13339" max="13568" width="7.75" style="225"/>
    <col min="13569" max="13569" width="2.5" style="225" customWidth="1"/>
    <col min="13570" max="13570" width="6.58203125" style="225" customWidth="1"/>
    <col min="13571" max="13578" width="3.08203125" style="225" customWidth="1"/>
    <col min="13579" max="13587" width="4.75" style="225" customWidth="1"/>
    <col min="13588" max="13588" width="3.08203125" style="225" customWidth="1"/>
    <col min="13589" max="13589" width="13.58203125" style="225" customWidth="1"/>
    <col min="13590" max="13590" width="26.75" style="225" customWidth="1"/>
    <col min="13591" max="13594" width="13.58203125" style="225" customWidth="1"/>
    <col min="13595" max="13824" width="7.75" style="225"/>
    <col min="13825" max="13825" width="2.5" style="225" customWidth="1"/>
    <col min="13826" max="13826" width="6.58203125" style="225" customWidth="1"/>
    <col min="13827" max="13834" width="3.08203125" style="225" customWidth="1"/>
    <col min="13835" max="13843" width="4.75" style="225" customWidth="1"/>
    <col min="13844" max="13844" width="3.08203125" style="225" customWidth="1"/>
    <col min="13845" max="13845" width="13.58203125" style="225" customWidth="1"/>
    <col min="13846" max="13846" width="26.75" style="225" customWidth="1"/>
    <col min="13847" max="13850" width="13.58203125" style="225" customWidth="1"/>
    <col min="13851" max="14080" width="7.75" style="225"/>
    <col min="14081" max="14081" width="2.5" style="225" customWidth="1"/>
    <col min="14082" max="14082" width="6.58203125" style="225" customWidth="1"/>
    <col min="14083" max="14090" width="3.08203125" style="225" customWidth="1"/>
    <col min="14091" max="14099" width="4.75" style="225" customWidth="1"/>
    <col min="14100" max="14100" width="3.08203125" style="225" customWidth="1"/>
    <col min="14101" max="14101" width="13.58203125" style="225" customWidth="1"/>
    <col min="14102" max="14102" width="26.75" style="225" customWidth="1"/>
    <col min="14103" max="14106" width="13.58203125" style="225" customWidth="1"/>
    <col min="14107" max="14336" width="7.75" style="225"/>
    <col min="14337" max="14337" width="2.5" style="225" customWidth="1"/>
    <col min="14338" max="14338" width="6.58203125" style="225" customWidth="1"/>
    <col min="14339" max="14346" width="3.08203125" style="225" customWidth="1"/>
    <col min="14347" max="14355" width="4.75" style="225" customWidth="1"/>
    <col min="14356" max="14356" width="3.08203125" style="225" customWidth="1"/>
    <col min="14357" max="14357" width="13.58203125" style="225" customWidth="1"/>
    <col min="14358" max="14358" width="26.75" style="225" customWidth="1"/>
    <col min="14359" max="14362" width="13.58203125" style="225" customWidth="1"/>
    <col min="14363" max="14592" width="7.75" style="225"/>
    <col min="14593" max="14593" width="2.5" style="225" customWidth="1"/>
    <col min="14594" max="14594" width="6.58203125" style="225" customWidth="1"/>
    <col min="14595" max="14602" width="3.08203125" style="225" customWidth="1"/>
    <col min="14603" max="14611" width="4.75" style="225" customWidth="1"/>
    <col min="14612" max="14612" width="3.08203125" style="225" customWidth="1"/>
    <col min="14613" max="14613" width="13.58203125" style="225" customWidth="1"/>
    <col min="14614" max="14614" width="26.75" style="225" customWidth="1"/>
    <col min="14615" max="14618" width="13.58203125" style="225" customWidth="1"/>
    <col min="14619" max="14848" width="7.75" style="225"/>
    <col min="14849" max="14849" width="2.5" style="225" customWidth="1"/>
    <col min="14850" max="14850" width="6.58203125" style="225" customWidth="1"/>
    <col min="14851" max="14858" width="3.08203125" style="225" customWidth="1"/>
    <col min="14859" max="14867" width="4.75" style="225" customWidth="1"/>
    <col min="14868" max="14868" width="3.08203125" style="225" customWidth="1"/>
    <col min="14869" max="14869" width="13.58203125" style="225" customWidth="1"/>
    <col min="14870" max="14870" width="26.75" style="225" customWidth="1"/>
    <col min="14871" max="14874" width="13.58203125" style="225" customWidth="1"/>
    <col min="14875" max="15104" width="7.75" style="225"/>
    <col min="15105" max="15105" width="2.5" style="225" customWidth="1"/>
    <col min="15106" max="15106" width="6.58203125" style="225" customWidth="1"/>
    <col min="15107" max="15114" width="3.08203125" style="225" customWidth="1"/>
    <col min="15115" max="15123" width="4.75" style="225" customWidth="1"/>
    <col min="15124" max="15124" width="3.08203125" style="225" customWidth="1"/>
    <col min="15125" max="15125" width="13.58203125" style="225" customWidth="1"/>
    <col min="15126" max="15126" width="26.75" style="225" customWidth="1"/>
    <col min="15127" max="15130" width="13.58203125" style="225" customWidth="1"/>
    <col min="15131" max="15360" width="7.75" style="225"/>
    <col min="15361" max="15361" width="2.5" style="225" customWidth="1"/>
    <col min="15362" max="15362" width="6.58203125" style="225" customWidth="1"/>
    <col min="15363" max="15370" width="3.08203125" style="225" customWidth="1"/>
    <col min="15371" max="15379" width="4.75" style="225" customWidth="1"/>
    <col min="15380" max="15380" width="3.08203125" style="225" customWidth="1"/>
    <col min="15381" max="15381" width="13.58203125" style="225" customWidth="1"/>
    <col min="15382" max="15382" width="26.75" style="225" customWidth="1"/>
    <col min="15383" max="15386" width="13.58203125" style="225" customWidth="1"/>
    <col min="15387" max="15616" width="7.75" style="225"/>
    <col min="15617" max="15617" width="2.5" style="225" customWidth="1"/>
    <col min="15618" max="15618" width="6.58203125" style="225" customWidth="1"/>
    <col min="15619" max="15626" width="3.08203125" style="225" customWidth="1"/>
    <col min="15627" max="15635" width="4.75" style="225" customWidth="1"/>
    <col min="15636" max="15636" width="3.08203125" style="225" customWidth="1"/>
    <col min="15637" max="15637" width="13.58203125" style="225" customWidth="1"/>
    <col min="15638" max="15638" width="26.75" style="225" customWidth="1"/>
    <col min="15639" max="15642" width="13.58203125" style="225" customWidth="1"/>
    <col min="15643" max="15872" width="7.75" style="225"/>
    <col min="15873" max="15873" width="2.5" style="225" customWidth="1"/>
    <col min="15874" max="15874" width="6.58203125" style="225" customWidth="1"/>
    <col min="15875" max="15882" width="3.08203125" style="225" customWidth="1"/>
    <col min="15883" max="15891" width="4.75" style="225" customWidth="1"/>
    <col min="15892" max="15892" width="3.08203125" style="225" customWidth="1"/>
    <col min="15893" max="15893" width="13.58203125" style="225" customWidth="1"/>
    <col min="15894" max="15894" width="26.75" style="225" customWidth="1"/>
    <col min="15895" max="15898" width="13.58203125" style="225" customWidth="1"/>
    <col min="15899" max="16128" width="7.75" style="225"/>
    <col min="16129" max="16129" width="2.5" style="225" customWidth="1"/>
    <col min="16130" max="16130" width="6.58203125" style="225" customWidth="1"/>
    <col min="16131" max="16138" width="3.08203125" style="225" customWidth="1"/>
    <col min="16139" max="16147" width="4.75" style="225" customWidth="1"/>
    <col min="16148" max="16148" width="3.08203125" style="225" customWidth="1"/>
    <col min="16149" max="16149" width="13.58203125" style="225" customWidth="1"/>
    <col min="16150" max="16150" width="26.75" style="225" customWidth="1"/>
    <col min="16151" max="16154" width="13.58203125" style="225" customWidth="1"/>
    <col min="16155" max="16384" width="7.75" style="225"/>
  </cols>
  <sheetData>
    <row r="1" spans="1:26" s="220" customFormat="1" ht="15" customHeight="1">
      <c r="B1" s="257"/>
      <c r="T1" s="257"/>
      <c r="V1" s="221" t="s">
        <v>369</v>
      </c>
    </row>
    <row r="2" spans="1:26" ht="15" customHeight="1">
      <c r="A2" s="222" t="s">
        <v>781</v>
      </c>
      <c r="B2" s="226"/>
      <c r="C2" s="221"/>
      <c r="D2" s="221"/>
      <c r="E2" s="221"/>
      <c r="F2" s="221"/>
      <c r="G2" s="221"/>
      <c r="H2" s="221"/>
      <c r="I2" s="221"/>
      <c r="J2" s="221"/>
      <c r="K2" s="221"/>
      <c r="L2" s="221"/>
      <c r="M2" s="221"/>
      <c r="N2" s="221"/>
      <c r="O2" s="221"/>
      <c r="P2" s="221"/>
      <c r="Q2" s="223" t="str">
        <f>'SP5-1'!L2</f>
        <v>Spreadsheet 14-Apr-2023</v>
      </c>
      <c r="S2" s="221"/>
      <c r="T2" s="227"/>
      <c r="V2" s="224" t="s">
        <v>370</v>
      </c>
      <c r="W2" s="221"/>
      <c r="X2" s="221"/>
      <c r="Y2" s="221"/>
    </row>
    <row r="3" spans="1:26" s="220" customFormat="1" ht="15" customHeight="1">
      <c r="A3" s="226" t="s">
        <v>799</v>
      </c>
      <c r="B3" s="226"/>
      <c r="C3" s="221"/>
      <c r="D3" s="221"/>
      <c r="E3" s="221"/>
      <c r="F3" s="221"/>
      <c r="G3" s="221"/>
      <c r="H3" s="221"/>
      <c r="I3" s="221"/>
      <c r="J3" s="221"/>
      <c r="K3" s="221"/>
      <c r="L3" s="221"/>
      <c r="M3" s="221"/>
      <c r="N3" s="221"/>
      <c r="O3" s="221"/>
      <c r="P3" s="221"/>
      <c r="Q3" s="221"/>
      <c r="R3" s="221"/>
      <c r="S3" s="221"/>
      <c r="T3" s="227"/>
      <c r="U3" s="221"/>
      <c r="V3" s="221"/>
      <c r="W3" s="221"/>
      <c r="X3" s="221"/>
      <c r="Y3" s="221"/>
    </row>
    <row r="4" spans="1:26" s="220" customFormat="1" ht="15" customHeight="1">
      <c r="A4" s="226"/>
      <c r="B4" s="515" t="s">
        <v>800</v>
      </c>
      <c r="C4" s="516"/>
      <c r="D4" s="516"/>
      <c r="E4" s="516"/>
      <c r="F4" s="516"/>
      <c r="G4" s="516"/>
      <c r="H4" s="516"/>
      <c r="I4" s="516"/>
      <c r="J4" s="516"/>
      <c r="K4" s="516"/>
      <c r="L4" s="516"/>
      <c r="M4" s="516"/>
      <c r="N4" s="516"/>
      <c r="O4" s="516"/>
      <c r="P4" s="516"/>
      <c r="Q4" s="516"/>
      <c r="R4" s="516"/>
      <c r="S4" s="516"/>
      <c r="T4" s="517"/>
      <c r="U4" s="221"/>
      <c r="V4" s="221"/>
      <c r="W4" s="221"/>
      <c r="X4" s="221"/>
      <c r="Y4" s="221"/>
    </row>
    <row r="5" spans="1:26" s="220" customFormat="1" ht="63" customHeight="1">
      <c r="A5" s="226"/>
      <c r="B5" s="518"/>
      <c r="C5" s="519"/>
      <c r="D5" s="519"/>
      <c r="E5" s="519"/>
      <c r="F5" s="519"/>
      <c r="G5" s="519"/>
      <c r="H5" s="519"/>
      <c r="I5" s="519"/>
      <c r="J5" s="519"/>
      <c r="K5" s="519"/>
      <c r="L5" s="519"/>
      <c r="M5" s="519"/>
      <c r="N5" s="519"/>
      <c r="O5" s="519"/>
      <c r="P5" s="519"/>
      <c r="Q5" s="519"/>
      <c r="R5" s="519"/>
      <c r="S5" s="519"/>
      <c r="T5" s="520"/>
      <c r="U5" s="221"/>
      <c r="V5" s="221"/>
      <c r="W5" s="221"/>
      <c r="X5" s="221"/>
      <c r="Y5" s="221"/>
    </row>
    <row r="6" spans="1:26" s="220" customFormat="1" ht="11.25" customHeight="1" thickBot="1">
      <c r="A6" s="227"/>
      <c r="B6" s="227"/>
      <c r="C6" s="221"/>
      <c r="D6" s="221"/>
      <c r="E6" s="221"/>
      <c r="F6" s="221"/>
      <c r="G6" s="221"/>
      <c r="H6" s="221"/>
      <c r="I6" s="221"/>
      <c r="J6" s="221"/>
      <c r="K6" s="221"/>
      <c r="L6" s="221"/>
      <c r="M6" s="221"/>
      <c r="N6" s="221"/>
      <c r="O6" s="221"/>
      <c r="P6" s="221"/>
      <c r="Q6" s="221"/>
      <c r="R6" s="221"/>
      <c r="S6" s="221"/>
      <c r="T6" s="227"/>
      <c r="U6" s="221"/>
      <c r="V6" s="221"/>
      <c r="W6" s="221"/>
      <c r="X6" s="221"/>
      <c r="Y6" s="221"/>
    </row>
    <row r="7" spans="1:26" s="220" customFormat="1" ht="19.5" customHeight="1" thickBot="1">
      <c r="A7" s="228">
        <v>1</v>
      </c>
      <c r="B7" s="484" t="s">
        <v>412</v>
      </c>
      <c r="C7" s="484"/>
      <c r="D7" s="484"/>
      <c r="E7" s="484"/>
      <c r="F7" s="484"/>
      <c r="G7" s="484"/>
      <c r="H7" s="484"/>
      <c r="I7" s="484"/>
      <c r="J7" s="484"/>
      <c r="K7" s="484"/>
      <c r="L7" s="484"/>
      <c r="M7" s="484"/>
      <c r="N7" s="484"/>
      <c r="O7" s="229"/>
      <c r="P7" s="229"/>
      <c r="Q7" s="229"/>
      <c r="R7" s="229"/>
      <c r="S7" s="229"/>
      <c r="T7" s="230"/>
      <c r="U7" s="221"/>
      <c r="V7" s="221"/>
      <c r="W7" s="221"/>
      <c r="X7" s="221"/>
      <c r="Y7" s="221"/>
    </row>
    <row r="8" spans="1:26" s="220" customFormat="1" ht="19.5" customHeight="1" thickBot="1">
      <c r="A8" s="228"/>
      <c r="B8" s="229" t="s">
        <v>413</v>
      </c>
      <c r="C8" s="231"/>
      <c r="D8" s="231"/>
      <c r="E8" s="231"/>
      <c r="F8" s="231"/>
      <c r="G8" s="231"/>
      <c r="H8" s="231"/>
      <c r="I8" s="231"/>
      <c r="J8" s="229"/>
      <c r="K8" s="229"/>
      <c r="L8" s="229"/>
      <c r="M8" s="229"/>
      <c r="N8" s="229"/>
      <c r="O8" s="229"/>
      <c r="P8" s="237" t="s">
        <v>801</v>
      </c>
      <c r="Q8" s="510"/>
      <c r="R8" s="510"/>
      <c r="S8" s="510"/>
      <c r="T8" s="230"/>
      <c r="U8" s="221"/>
      <c r="V8" s="503" t="s">
        <v>802</v>
      </c>
      <c r="W8" s="504"/>
      <c r="X8" s="504"/>
      <c r="Y8" s="504"/>
      <c r="Z8" s="505"/>
    </row>
    <row r="9" spans="1:26" s="220" customFormat="1" ht="19.5" customHeight="1" thickBot="1">
      <c r="A9" s="230"/>
      <c r="B9" s="229"/>
      <c r="C9" s="229"/>
      <c r="D9" s="229"/>
      <c r="E9" s="229"/>
      <c r="F9" s="229"/>
      <c r="G9" s="229"/>
      <c r="H9" s="229"/>
      <c r="I9" s="229"/>
      <c r="J9" s="229"/>
      <c r="K9" s="229"/>
      <c r="L9" s="229"/>
      <c r="M9" s="229"/>
      <c r="N9" s="229"/>
      <c r="O9" s="229"/>
      <c r="P9" s="237" t="s">
        <v>803</v>
      </c>
      <c r="Q9" s="510"/>
      <c r="R9" s="510"/>
      <c r="S9" s="510"/>
      <c r="T9" s="230"/>
      <c r="U9" s="221"/>
      <c r="V9" s="521"/>
      <c r="W9" s="522"/>
      <c r="X9" s="522"/>
      <c r="Y9" s="522"/>
      <c r="Z9" s="523"/>
    </row>
    <row r="10" spans="1:26" s="220" customFormat="1" ht="19.5" customHeight="1" thickBot="1">
      <c r="A10" s="230"/>
      <c r="B10" s="229"/>
      <c r="C10" s="229"/>
      <c r="D10" s="229"/>
      <c r="E10" s="229"/>
      <c r="F10" s="229"/>
      <c r="G10" s="229"/>
      <c r="H10" s="229"/>
      <c r="I10" s="229"/>
      <c r="J10" s="229"/>
      <c r="K10" s="229"/>
      <c r="L10" s="229"/>
      <c r="M10" s="229"/>
      <c r="N10" s="229"/>
      <c r="O10" s="229"/>
      <c r="P10" s="237" t="s">
        <v>804</v>
      </c>
      <c r="Q10" s="510"/>
      <c r="R10" s="510"/>
      <c r="S10" s="510"/>
      <c r="T10" s="230"/>
      <c r="U10" s="221"/>
      <c r="V10" s="506"/>
      <c r="W10" s="507"/>
      <c r="X10" s="507"/>
      <c r="Y10" s="507"/>
      <c r="Z10" s="508"/>
    </row>
    <row r="11" spans="1:26" s="220" customFormat="1" ht="19.5" customHeight="1" thickBot="1">
      <c r="A11" s="230"/>
      <c r="B11" s="229" t="s">
        <v>414</v>
      </c>
      <c r="C11" s="229"/>
      <c r="D11" s="229"/>
      <c r="E11" s="229"/>
      <c r="F11" s="229"/>
      <c r="G11" s="229"/>
      <c r="H11" s="229"/>
      <c r="I11" s="229"/>
      <c r="J11" s="229"/>
      <c r="K11" s="229"/>
      <c r="L11" s="229"/>
      <c r="M11" s="229"/>
      <c r="N11" s="229"/>
      <c r="O11" s="229"/>
      <c r="P11" s="237" t="s">
        <v>265</v>
      </c>
      <c r="Q11" s="510"/>
      <c r="R11" s="510"/>
      <c r="S11" s="510"/>
      <c r="T11" s="230"/>
      <c r="U11" s="221"/>
      <c r="V11" s="221"/>
      <c r="W11" s="221"/>
      <c r="X11" s="221"/>
      <c r="Y11" s="221"/>
    </row>
    <row r="12" spans="1:26" s="220" customFormat="1" ht="19.5" customHeight="1" thickBot="1">
      <c r="A12" s="230"/>
      <c r="B12" s="229" t="s">
        <v>805</v>
      </c>
      <c r="C12" s="229"/>
      <c r="D12" s="229"/>
      <c r="E12" s="229"/>
      <c r="F12" s="229"/>
      <c r="G12" s="229"/>
      <c r="H12" s="229"/>
      <c r="I12" s="229"/>
      <c r="J12" s="229"/>
      <c r="K12" s="229"/>
      <c r="L12" s="229"/>
      <c r="M12" s="229"/>
      <c r="N12" s="229"/>
      <c r="O12" s="229"/>
      <c r="P12" s="237" t="s">
        <v>265</v>
      </c>
      <c r="Q12" s="510"/>
      <c r="R12" s="510"/>
      <c r="S12" s="510"/>
      <c r="T12" s="230"/>
      <c r="U12" s="221"/>
      <c r="V12" s="221"/>
      <c r="W12" s="221"/>
      <c r="X12" s="221"/>
      <c r="Y12" s="221"/>
    </row>
    <row r="13" spans="1:26" s="220" customFormat="1" ht="19.5" customHeight="1" thickBot="1">
      <c r="A13" s="228">
        <v>2</v>
      </c>
      <c r="B13" s="484" t="s">
        <v>695</v>
      </c>
      <c r="C13" s="484"/>
      <c r="D13" s="484"/>
      <c r="E13" s="484"/>
      <c r="F13" s="484"/>
      <c r="G13" s="484"/>
      <c r="H13" s="484"/>
      <c r="I13" s="229"/>
      <c r="J13" s="229"/>
      <c r="K13" s="229"/>
      <c r="L13" s="229"/>
      <c r="M13" s="229"/>
      <c r="N13" s="229"/>
      <c r="O13" s="229"/>
      <c r="P13" s="229"/>
      <c r="Q13" s="229"/>
      <c r="R13" s="229"/>
      <c r="S13" s="229"/>
      <c r="T13" s="230"/>
      <c r="U13" s="221"/>
      <c r="V13" s="221"/>
      <c r="W13" s="221"/>
      <c r="X13" s="221"/>
      <c r="Y13" s="221"/>
    </row>
    <row r="14" spans="1:26" s="220" customFormat="1" ht="19.5" customHeight="1" thickBot="1">
      <c r="A14" s="230"/>
      <c r="B14" s="229"/>
      <c r="C14" s="229"/>
      <c r="D14" s="229"/>
      <c r="E14" s="229"/>
      <c r="F14" s="229"/>
      <c r="G14" s="229"/>
      <c r="H14" s="229"/>
      <c r="I14" s="229"/>
      <c r="J14" s="237" t="s">
        <v>806</v>
      </c>
      <c r="K14" s="510"/>
      <c r="L14" s="510"/>
      <c r="M14" s="510"/>
      <c r="N14" s="230" t="s">
        <v>415</v>
      </c>
      <c r="O14" s="258">
        <f>Tables!K320</f>
        <v>20.186041805076712</v>
      </c>
      <c r="P14" s="237" t="s">
        <v>428</v>
      </c>
      <c r="Q14" s="478">
        <f>K14*O14</f>
        <v>0</v>
      </c>
      <c r="R14" s="478"/>
      <c r="S14" s="478"/>
      <c r="T14" s="228" t="s">
        <v>416</v>
      </c>
      <c r="U14" s="221"/>
      <c r="V14" s="509" t="s">
        <v>909</v>
      </c>
      <c r="W14" s="509"/>
      <c r="X14" s="509"/>
      <c r="Y14" s="509"/>
      <c r="Z14" s="509"/>
    </row>
    <row r="15" spans="1:26" s="220" customFormat="1" ht="19.5" customHeight="1" thickBot="1">
      <c r="A15" s="228">
        <v>3</v>
      </c>
      <c r="B15" s="484" t="s">
        <v>807</v>
      </c>
      <c r="C15" s="484"/>
      <c r="D15" s="484"/>
      <c r="E15" s="484"/>
      <c r="F15" s="484"/>
      <c r="G15" s="484"/>
      <c r="H15" s="484"/>
      <c r="I15" s="484"/>
      <c r="J15" s="484"/>
      <c r="K15" s="484"/>
      <c r="L15" s="484"/>
      <c r="M15" s="484"/>
      <c r="N15" s="229"/>
      <c r="O15" s="229"/>
      <c r="P15" s="229"/>
      <c r="Q15" s="229"/>
      <c r="R15" s="229"/>
      <c r="S15" s="229"/>
      <c r="T15" s="230"/>
      <c r="U15" s="221"/>
      <c r="V15" s="221"/>
      <c r="W15" s="221"/>
      <c r="X15" s="221"/>
      <c r="Y15" s="221"/>
    </row>
    <row r="16" spans="1:26" s="220" customFormat="1" ht="19.5" customHeight="1" thickBot="1">
      <c r="A16" s="230"/>
      <c r="B16" s="229" t="s">
        <v>417</v>
      </c>
      <c r="C16" s="229"/>
      <c r="D16" s="229"/>
      <c r="E16" s="229"/>
      <c r="F16" s="229"/>
      <c r="G16" s="229"/>
      <c r="H16" s="229"/>
      <c r="I16" s="229"/>
      <c r="J16" s="229"/>
      <c r="K16" s="229"/>
      <c r="L16" s="229"/>
      <c r="M16" s="229"/>
      <c r="N16" s="229"/>
      <c r="O16" s="229"/>
      <c r="P16" s="237" t="s">
        <v>418</v>
      </c>
      <c r="Q16" s="512">
        <f>'SP5-1'!I21</f>
        <v>2023</v>
      </c>
      <c r="R16" s="513"/>
      <c r="S16" s="513"/>
      <c r="T16" s="230"/>
      <c r="U16" s="221"/>
      <c r="V16" s="221"/>
      <c r="W16" s="221"/>
      <c r="X16" s="221"/>
      <c r="Y16" s="221"/>
    </row>
    <row r="17" spans="1:26" s="220" customFormat="1" ht="19.5" customHeight="1" thickBot="1">
      <c r="A17" s="230"/>
      <c r="B17" s="229" t="s">
        <v>419</v>
      </c>
      <c r="C17" s="230"/>
      <c r="D17" s="229"/>
      <c r="E17" s="229"/>
      <c r="F17" s="229"/>
      <c r="G17" s="229"/>
      <c r="H17" s="229"/>
      <c r="I17" s="229"/>
      <c r="J17" s="229"/>
      <c r="K17" s="229"/>
      <c r="L17" s="229"/>
      <c r="M17" s="229"/>
      <c r="N17" s="229"/>
      <c r="O17" s="229"/>
      <c r="P17" s="229"/>
      <c r="Q17" s="229"/>
      <c r="R17" s="229"/>
      <c r="S17" s="229"/>
      <c r="T17" s="230"/>
      <c r="U17" s="221"/>
      <c r="V17" s="221"/>
      <c r="W17" s="221"/>
      <c r="X17" s="221"/>
      <c r="Y17" s="221"/>
    </row>
    <row r="18" spans="1:26" s="220" customFormat="1" ht="19.5" customHeight="1" thickBot="1">
      <c r="A18" s="230"/>
      <c r="B18" s="259" t="s">
        <v>420</v>
      </c>
      <c r="C18" s="514" t="s">
        <v>421</v>
      </c>
      <c r="D18" s="514"/>
      <c r="E18" s="514"/>
      <c r="F18" s="514"/>
      <c r="G18" s="514"/>
      <c r="H18" s="514"/>
      <c r="I18" s="514"/>
      <c r="J18" s="514"/>
      <c r="K18" s="514" t="s">
        <v>422</v>
      </c>
      <c r="L18" s="514"/>
      <c r="M18" s="514"/>
      <c r="N18" s="514" t="s">
        <v>423</v>
      </c>
      <c r="O18" s="514"/>
      <c r="P18" s="514"/>
      <c r="Q18" s="514" t="s">
        <v>808</v>
      </c>
      <c r="R18" s="514"/>
      <c r="S18" s="514"/>
      <c r="T18" s="230"/>
      <c r="U18" s="221"/>
      <c r="V18" s="221"/>
      <c r="W18" s="221"/>
      <c r="X18" s="221"/>
      <c r="Y18" s="221"/>
    </row>
    <row r="19" spans="1:26" s="220" customFormat="1" ht="19.5" customHeight="1" thickBot="1">
      <c r="A19" s="230"/>
      <c r="B19" s="260"/>
      <c r="C19" s="511"/>
      <c r="D19" s="511"/>
      <c r="E19" s="511"/>
      <c r="F19" s="511"/>
      <c r="G19" s="511"/>
      <c r="H19" s="511"/>
      <c r="I19" s="511"/>
      <c r="J19" s="511"/>
      <c r="K19" s="510"/>
      <c r="L19" s="510"/>
      <c r="M19" s="510"/>
      <c r="N19" s="464" t="str">
        <f>Tables!H323</f>
        <v/>
      </c>
      <c r="O19" s="464"/>
      <c r="P19" s="464"/>
      <c r="Q19" s="478" t="str">
        <f>IF(N19="","",K19*N19)</f>
        <v/>
      </c>
      <c r="R19" s="478"/>
      <c r="S19" s="478"/>
      <c r="T19" s="230"/>
      <c r="U19" s="221"/>
      <c r="V19" s="509" t="s">
        <v>908</v>
      </c>
      <c r="W19" s="509"/>
      <c r="X19" s="509"/>
      <c r="Y19" s="509"/>
      <c r="Z19" s="509"/>
    </row>
    <row r="20" spans="1:26" s="220" customFormat="1" ht="19.5" customHeight="1" thickBot="1">
      <c r="A20" s="230"/>
      <c r="B20" s="260"/>
      <c r="C20" s="511"/>
      <c r="D20" s="511"/>
      <c r="E20" s="511"/>
      <c r="F20" s="511"/>
      <c r="G20" s="511"/>
      <c r="H20" s="511"/>
      <c r="I20" s="511"/>
      <c r="J20" s="511"/>
      <c r="K20" s="510"/>
      <c r="L20" s="510"/>
      <c r="M20" s="510"/>
      <c r="N20" s="464" t="str">
        <f>Tables!H324</f>
        <v/>
      </c>
      <c r="O20" s="464"/>
      <c r="P20" s="464"/>
      <c r="Q20" s="478" t="str">
        <f t="shared" ref="Q20:Q27" si="0">IF(N20="","",K20*N20)</f>
        <v/>
      </c>
      <c r="R20" s="478"/>
      <c r="S20" s="478"/>
      <c r="T20" s="230"/>
      <c r="U20" s="221"/>
      <c r="V20" s="509"/>
      <c r="W20" s="509"/>
      <c r="X20" s="509"/>
      <c r="Y20" s="509"/>
      <c r="Z20" s="509"/>
    </row>
    <row r="21" spans="1:26" s="220" customFormat="1" ht="19.5" customHeight="1" thickBot="1">
      <c r="A21" s="230"/>
      <c r="B21" s="260"/>
      <c r="C21" s="511"/>
      <c r="D21" s="511"/>
      <c r="E21" s="511"/>
      <c r="F21" s="511"/>
      <c r="G21" s="511"/>
      <c r="H21" s="511"/>
      <c r="I21" s="511"/>
      <c r="J21" s="511"/>
      <c r="K21" s="510"/>
      <c r="L21" s="510"/>
      <c r="M21" s="510"/>
      <c r="N21" s="464" t="str">
        <f>Tables!H325</f>
        <v/>
      </c>
      <c r="O21" s="464"/>
      <c r="P21" s="464"/>
      <c r="Q21" s="478" t="str">
        <f t="shared" si="0"/>
        <v/>
      </c>
      <c r="R21" s="478"/>
      <c r="S21" s="478"/>
      <c r="T21" s="230"/>
      <c r="U21" s="221"/>
      <c r="V21" s="509"/>
      <c r="W21" s="509"/>
      <c r="X21" s="509"/>
      <c r="Y21" s="509"/>
      <c r="Z21" s="509"/>
    </row>
    <row r="22" spans="1:26" s="220" customFormat="1" ht="19.5" customHeight="1" thickBot="1">
      <c r="A22" s="230"/>
      <c r="B22" s="260"/>
      <c r="C22" s="511"/>
      <c r="D22" s="511"/>
      <c r="E22" s="511"/>
      <c r="F22" s="511"/>
      <c r="G22" s="511"/>
      <c r="H22" s="511"/>
      <c r="I22" s="511"/>
      <c r="J22" s="511"/>
      <c r="K22" s="510"/>
      <c r="L22" s="510"/>
      <c r="M22" s="510"/>
      <c r="N22" s="464" t="str">
        <f>Tables!H326</f>
        <v/>
      </c>
      <c r="O22" s="464"/>
      <c r="P22" s="464"/>
      <c r="Q22" s="478" t="str">
        <f t="shared" si="0"/>
        <v/>
      </c>
      <c r="R22" s="478"/>
      <c r="S22" s="478"/>
      <c r="T22" s="230"/>
      <c r="U22" s="221"/>
      <c r="V22" s="509"/>
      <c r="W22" s="509"/>
      <c r="X22" s="509"/>
      <c r="Y22" s="509"/>
      <c r="Z22" s="509"/>
    </row>
    <row r="23" spans="1:26" s="220" customFormat="1" ht="19.5" customHeight="1" thickBot="1">
      <c r="A23" s="230"/>
      <c r="B23" s="260"/>
      <c r="C23" s="511"/>
      <c r="D23" s="511"/>
      <c r="E23" s="511"/>
      <c r="F23" s="511"/>
      <c r="G23" s="511"/>
      <c r="H23" s="511"/>
      <c r="I23" s="511"/>
      <c r="J23" s="511"/>
      <c r="K23" s="510"/>
      <c r="L23" s="510"/>
      <c r="M23" s="510"/>
      <c r="N23" s="464" t="str">
        <f>Tables!H327</f>
        <v/>
      </c>
      <c r="O23" s="464"/>
      <c r="P23" s="464"/>
      <c r="Q23" s="478" t="str">
        <f t="shared" si="0"/>
        <v/>
      </c>
      <c r="R23" s="478"/>
      <c r="S23" s="478"/>
      <c r="T23" s="230"/>
      <c r="U23" s="221"/>
      <c r="V23" s="509"/>
      <c r="W23" s="509"/>
      <c r="X23" s="509"/>
      <c r="Y23" s="509"/>
      <c r="Z23" s="509"/>
    </row>
    <row r="24" spans="1:26" s="220" customFormat="1" ht="19.5" customHeight="1" thickBot="1">
      <c r="A24" s="230"/>
      <c r="B24" s="260"/>
      <c r="C24" s="511"/>
      <c r="D24" s="511"/>
      <c r="E24" s="511"/>
      <c r="F24" s="511"/>
      <c r="G24" s="511"/>
      <c r="H24" s="511"/>
      <c r="I24" s="511"/>
      <c r="J24" s="511"/>
      <c r="K24" s="510"/>
      <c r="L24" s="510"/>
      <c r="M24" s="510"/>
      <c r="N24" s="464" t="str">
        <f>Tables!H328</f>
        <v/>
      </c>
      <c r="O24" s="464"/>
      <c r="P24" s="464"/>
      <c r="Q24" s="478" t="str">
        <f t="shared" si="0"/>
        <v/>
      </c>
      <c r="R24" s="478"/>
      <c r="S24" s="478"/>
      <c r="T24" s="230"/>
      <c r="U24" s="221"/>
      <c r="V24" s="509"/>
      <c r="W24" s="509"/>
      <c r="X24" s="509"/>
      <c r="Y24" s="509"/>
      <c r="Z24" s="509"/>
    </row>
    <row r="25" spans="1:26" s="220" customFormat="1" ht="19.5" customHeight="1" thickBot="1">
      <c r="A25" s="230"/>
      <c r="B25" s="260"/>
      <c r="C25" s="511"/>
      <c r="D25" s="511"/>
      <c r="E25" s="511"/>
      <c r="F25" s="511"/>
      <c r="G25" s="511"/>
      <c r="H25" s="511"/>
      <c r="I25" s="511"/>
      <c r="J25" s="511"/>
      <c r="K25" s="510"/>
      <c r="L25" s="510"/>
      <c r="M25" s="510"/>
      <c r="N25" s="464" t="str">
        <f>Tables!H329</f>
        <v/>
      </c>
      <c r="O25" s="464"/>
      <c r="P25" s="464"/>
      <c r="Q25" s="478" t="str">
        <f t="shared" si="0"/>
        <v/>
      </c>
      <c r="R25" s="478"/>
      <c r="S25" s="478"/>
      <c r="T25" s="230"/>
      <c r="U25" s="221"/>
      <c r="V25" s="509"/>
      <c r="W25" s="509"/>
      <c r="X25" s="509"/>
      <c r="Y25" s="509"/>
      <c r="Z25" s="509"/>
    </row>
    <row r="26" spans="1:26" s="220" customFormat="1" ht="19.5" customHeight="1" thickBot="1">
      <c r="A26" s="230"/>
      <c r="B26" s="260"/>
      <c r="C26" s="511"/>
      <c r="D26" s="511"/>
      <c r="E26" s="511"/>
      <c r="F26" s="511"/>
      <c r="G26" s="511"/>
      <c r="H26" s="511"/>
      <c r="I26" s="511"/>
      <c r="J26" s="511"/>
      <c r="K26" s="510"/>
      <c r="L26" s="510"/>
      <c r="M26" s="510"/>
      <c r="N26" s="464" t="str">
        <f>Tables!H330</f>
        <v/>
      </c>
      <c r="O26" s="464"/>
      <c r="P26" s="464"/>
      <c r="Q26" s="478" t="str">
        <f t="shared" si="0"/>
        <v/>
      </c>
      <c r="R26" s="478"/>
      <c r="S26" s="478"/>
      <c r="T26" s="230"/>
      <c r="U26" s="221"/>
      <c r="V26" s="509"/>
      <c r="W26" s="509"/>
      <c r="X26" s="509"/>
      <c r="Y26" s="509"/>
      <c r="Z26" s="509"/>
    </row>
    <row r="27" spans="1:26" s="220" customFormat="1" ht="19.5" customHeight="1" thickBot="1">
      <c r="A27" s="230"/>
      <c r="B27" s="260"/>
      <c r="C27" s="511"/>
      <c r="D27" s="511"/>
      <c r="E27" s="511"/>
      <c r="F27" s="511"/>
      <c r="G27" s="511"/>
      <c r="H27" s="511"/>
      <c r="I27" s="511"/>
      <c r="J27" s="511"/>
      <c r="K27" s="510"/>
      <c r="L27" s="510"/>
      <c r="M27" s="510"/>
      <c r="N27" s="464" t="str">
        <f>Tables!H331</f>
        <v/>
      </c>
      <c r="O27" s="464"/>
      <c r="P27" s="464"/>
      <c r="Q27" s="478" t="str">
        <f t="shared" si="0"/>
        <v/>
      </c>
      <c r="R27" s="478"/>
      <c r="S27" s="478"/>
      <c r="T27" s="230"/>
      <c r="U27" s="221"/>
      <c r="V27" s="509"/>
      <c r="W27" s="509"/>
      <c r="X27" s="509"/>
      <c r="Y27" s="509"/>
      <c r="Z27" s="509"/>
    </row>
    <row r="28" spans="1:26" s="220" customFormat="1" ht="19.5" customHeight="1" thickBot="1">
      <c r="A28" s="230"/>
      <c r="B28" s="229"/>
      <c r="C28" s="229"/>
      <c r="D28" s="229"/>
      <c r="E28" s="229"/>
      <c r="F28" s="229"/>
      <c r="G28" s="229"/>
      <c r="H28" s="229"/>
      <c r="I28" s="229"/>
      <c r="J28" s="229"/>
      <c r="K28" s="229"/>
      <c r="L28" s="229"/>
      <c r="M28" s="229"/>
      <c r="N28" s="229"/>
      <c r="O28" s="229"/>
      <c r="P28" s="237" t="s">
        <v>424</v>
      </c>
      <c r="Q28" s="478">
        <f>SUM(Q19:S27)</f>
        <v>0</v>
      </c>
      <c r="R28" s="478"/>
      <c r="S28" s="478"/>
      <c r="T28" s="228" t="s">
        <v>425</v>
      </c>
      <c r="U28" s="221"/>
      <c r="V28" s="221"/>
      <c r="W28" s="221"/>
      <c r="X28" s="221"/>
      <c r="Y28" s="221"/>
    </row>
    <row r="29" spans="1:26" s="220" customFormat="1" ht="19.5" customHeight="1" thickBot="1">
      <c r="A29" s="228">
        <v>4</v>
      </c>
      <c r="B29" s="484" t="s">
        <v>809</v>
      </c>
      <c r="C29" s="484"/>
      <c r="D29" s="484"/>
      <c r="E29" s="484"/>
      <c r="F29" s="484"/>
      <c r="G29" s="484"/>
      <c r="H29" s="229"/>
      <c r="I29" s="229"/>
      <c r="J29" s="229"/>
      <c r="K29" s="229"/>
      <c r="L29" s="229"/>
      <c r="M29" s="229"/>
      <c r="N29" s="229"/>
      <c r="O29" s="229"/>
      <c r="P29" s="229"/>
      <c r="Q29" s="229"/>
      <c r="R29" s="229"/>
      <c r="S29" s="229"/>
      <c r="T29" s="230"/>
      <c r="U29" s="221"/>
      <c r="V29" s="221"/>
      <c r="W29" s="221"/>
      <c r="X29" s="221"/>
      <c r="Y29" s="221"/>
    </row>
    <row r="30" spans="1:26" s="220" customFormat="1" ht="25" customHeight="1" thickBot="1">
      <c r="A30" s="230"/>
      <c r="B30" s="229"/>
      <c r="C30" s="229"/>
      <c r="D30" s="229"/>
      <c r="E30" s="229"/>
      <c r="F30" s="229"/>
      <c r="G30" s="229"/>
      <c r="H30" s="229"/>
      <c r="I30" s="229"/>
      <c r="J30" s="237" t="s">
        <v>806</v>
      </c>
      <c r="K30" s="510"/>
      <c r="L30" s="510"/>
      <c r="M30" s="510"/>
      <c r="N30" s="230" t="s">
        <v>415</v>
      </c>
      <c r="O30" s="258">
        <f>O14</f>
        <v>20.186041805076712</v>
      </c>
      <c r="P30" s="237" t="s">
        <v>428</v>
      </c>
      <c r="Q30" s="478">
        <f>K30*O30</f>
        <v>0</v>
      </c>
      <c r="R30" s="478"/>
      <c r="S30" s="478"/>
      <c r="T30" s="228" t="s">
        <v>696</v>
      </c>
      <c r="U30" s="221"/>
      <c r="V30" s="496" t="s">
        <v>910</v>
      </c>
      <c r="W30" s="497"/>
      <c r="X30" s="497"/>
      <c r="Y30" s="497"/>
      <c r="Z30" s="498"/>
    </row>
    <row r="31" spans="1:26" s="220" customFormat="1" ht="19.5" customHeight="1" thickBot="1">
      <c r="A31" s="230"/>
      <c r="B31" s="229"/>
      <c r="C31" s="229"/>
      <c r="D31" s="229"/>
      <c r="E31" s="229"/>
      <c r="F31" s="229"/>
      <c r="G31" s="229"/>
      <c r="H31" s="229"/>
      <c r="I31" s="229"/>
      <c r="J31" s="229"/>
      <c r="K31" s="229"/>
      <c r="L31" s="229"/>
      <c r="M31" s="229"/>
      <c r="N31" s="229"/>
      <c r="O31" s="229"/>
      <c r="P31" s="229"/>
      <c r="Q31" s="229"/>
      <c r="R31" s="229"/>
      <c r="S31" s="229"/>
      <c r="T31" s="230"/>
      <c r="U31" s="221"/>
      <c r="V31" s="221"/>
      <c r="W31" s="221"/>
      <c r="X31" s="221"/>
      <c r="Y31" s="221"/>
    </row>
    <row r="32" spans="1:26" s="220" customFormat="1" ht="19.5" customHeight="1" thickBot="1">
      <c r="A32" s="228">
        <v>5</v>
      </c>
      <c r="B32" s="484" t="s">
        <v>810</v>
      </c>
      <c r="C32" s="484"/>
      <c r="D32" s="484"/>
      <c r="E32" s="484"/>
      <c r="F32" s="484"/>
      <c r="G32" s="484"/>
      <c r="H32" s="229"/>
      <c r="I32" s="229"/>
      <c r="J32" s="229"/>
      <c r="K32" s="229"/>
      <c r="L32" s="229"/>
      <c r="M32" s="229"/>
      <c r="N32" s="229"/>
      <c r="O32" s="229"/>
      <c r="P32" s="229"/>
      <c r="Q32" s="229"/>
      <c r="R32" s="229"/>
      <c r="S32" s="229"/>
      <c r="T32" s="230"/>
      <c r="U32" s="221"/>
      <c r="V32" s="221"/>
      <c r="W32" s="221"/>
      <c r="X32" s="221"/>
      <c r="Y32" s="221"/>
    </row>
    <row r="33" spans="1:26" s="220" customFormat="1" ht="19.5" customHeight="1" thickBot="1">
      <c r="A33" s="230"/>
      <c r="B33" s="229"/>
      <c r="C33" s="229"/>
      <c r="D33" s="229"/>
      <c r="E33" s="229"/>
      <c r="F33" s="229"/>
      <c r="G33" s="229"/>
      <c r="H33" s="229"/>
      <c r="I33" s="229"/>
      <c r="J33" s="229"/>
      <c r="K33" s="229"/>
      <c r="L33" s="229"/>
      <c r="M33" s="229"/>
      <c r="N33" s="229"/>
      <c r="O33" s="229"/>
      <c r="P33" s="238" t="s">
        <v>811</v>
      </c>
      <c r="Q33" s="478">
        <f>Q14+Q28+Q30</f>
        <v>0</v>
      </c>
      <c r="R33" s="478"/>
      <c r="S33" s="478"/>
      <c r="T33" s="228" t="s">
        <v>393</v>
      </c>
      <c r="U33" s="221"/>
      <c r="V33" s="509" t="s">
        <v>427</v>
      </c>
      <c r="W33" s="509"/>
      <c r="X33" s="509"/>
      <c r="Y33" s="509"/>
      <c r="Z33" s="509"/>
    </row>
    <row r="34" spans="1:26" s="220" customFormat="1" ht="19.5" customHeight="1" thickBot="1">
      <c r="A34" s="230"/>
      <c r="B34" s="229"/>
      <c r="C34" s="229"/>
      <c r="D34" s="229"/>
      <c r="E34" s="229"/>
      <c r="F34" s="229"/>
      <c r="G34" s="229"/>
      <c r="H34" s="229"/>
      <c r="I34" s="229"/>
      <c r="J34" s="229"/>
      <c r="K34" s="229"/>
      <c r="L34" s="229"/>
      <c r="M34" s="229"/>
      <c r="N34" s="229"/>
      <c r="O34" s="229"/>
      <c r="P34" s="229"/>
      <c r="Q34" s="229"/>
      <c r="R34" s="229"/>
      <c r="S34" s="229"/>
      <c r="T34" s="229"/>
      <c r="U34" s="221"/>
      <c r="V34" s="221"/>
      <c r="W34" s="221"/>
      <c r="X34" s="221"/>
      <c r="Y34" s="221"/>
    </row>
    <row r="35" spans="1:26" s="220" customFormat="1" ht="11.5">
      <c r="A35" s="221"/>
      <c r="B35" s="221"/>
      <c r="C35" s="221"/>
      <c r="D35" s="221"/>
      <c r="E35" s="221"/>
      <c r="F35" s="221"/>
      <c r="G35" s="221"/>
      <c r="H35" s="221"/>
      <c r="I35" s="221"/>
      <c r="J35" s="221"/>
      <c r="K35" s="221"/>
      <c r="L35" s="221"/>
      <c r="M35" s="221"/>
      <c r="N35" s="221"/>
      <c r="O35" s="221"/>
      <c r="P35" s="221"/>
      <c r="Q35" s="221"/>
      <c r="R35" s="221"/>
      <c r="S35" s="221"/>
      <c r="T35" s="221"/>
      <c r="U35" s="221"/>
      <c r="V35" s="221"/>
      <c r="W35" s="221"/>
      <c r="X35" s="221"/>
      <c r="Y35" s="221"/>
    </row>
    <row r="36" spans="1:26" s="220" customFormat="1" ht="11.5">
      <c r="A36" s="221"/>
      <c r="B36" s="221"/>
      <c r="C36" s="221"/>
      <c r="D36" s="221"/>
      <c r="E36" s="221"/>
      <c r="F36" s="221"/>
      <c r="G36" s="221"/>
      <c r="H36" s="221"/>
      <c r="I36" s="221"/>
      <c r="J36" s="221"/>
      <c r="K36" s="221"/>
      <c r="L36" s="221"/>
      <c r="M36" s="221"/>
      <c r="N36" s="221"/>
      <c r="O36" s="221"/>
      <c r="P36" s="221"/>
      <c r="Q36" s="221"/>
      <c r="R36" s="221"/>
      <c r="S36" s="221"/>
      <c r="T36" s="221"/>
      <c r="U36" s="221"/>
      <c r="V36" s="221"/>
      <c r="W36" s="221"/>
      <c r="X36" s="221"/>
      <c r="Y36" s="221"/>
    </row>
    <row r="37" spans="1:26">
      <c r="A37" s="221"/>
      <c r="B37" s="221"/>
      <c r="C37" s="221"/>
      <c r="D37" s="221"/>
      <c r="E37" s="221"/>
      <c r="F37" s="221"/>
      <c r="G37" s="221"/>
      <c r="H37" s="221"/>
      <c r="I37" s="221"/>
      <c r="J37" s="221"/>
      <c r="K37" s="221"/>
      <c r="L37" s="221"/>
      <c r="M37" s="221"/>
      <c r="N37" s="221"/>
      <c r="O37" s="221"/>
      <c r="P37" s="221"/>
      <c r="Q37" s="221"/>
      <c r="R37" s="221"/>
      <c r="S37" s="221"/>
      <c r="T37" s="221"/>
      <c r="U37" s="221"/>
      <c r="V37" s="221"/>
      <c r="W37" s="221"/>
      <c r="X37" s="221"/>
      <c r="Y37" s="221"/>
    </row>
    <row r="38" spans="1:26">
      <c r="A38" s="221"/>
      <c r="B38" s="221"/>
      <c r="C38" s="221"/>
      <c r="D38" s="221"/>
      <c r="E38" s="221"/>
      <c r="F38" s="221"/>
      <c r="G38" s="221"/>
      <c r="H38" s="221"/>
      <c r="I38" s="221"/>
      <c r="J38" s="221"/>
      <c r="K38" s="221"/>
      <c r="L38" s="221"/>
      <c r="M38" s="221"/>
      <c r="N38" s="221"/>
      <c r="O38" s="221"/>
      <c r="P38" s="221"/>
      <c r="Q38" s="221"/>
      <c r="R38" s="221"/>
      <c r="S38" s="221"/>
      <c r="T38" s="221"/>
      <c r="U38" s="221"/>
      <c r="V38" s="221"/>
      <c r="W38" s="221"/>
      <c r="X38" s="221"/>
      <c r="Y38" s="221"/>
    </row>
    <row r="39" spans="1:26">
      <c r="A39" s="221"/>
      <c r="B39" s="221"/>
      <c r="C39" s="221"/>
      <c r="D39" s="221"/>
      <c r="E39" s="221"/>
      <c r="F39" s="221"/>
      <c r="G39" s="221"/>
      <c r="H39" s="221"/>
      <c r="I39" s="221"/>
      <c r="J39" s="221"/>
      <c r="K39" s="221"/>
      <c r="L39" s="221"/>
      <c r="M39" s="221"/>
      <c r="N39" s="221"/>
      <c r="O39" s="221"/>
      <c r="P39" s="221"/>
      <c r="Q39" s="221"/>
      <c r="R39" s="221"/>
      <c r="S39" s="221"/>
      <c r="T39" s="221"/>
      <c r="U39" s="221"/>
      <c r="V39" s="221"/>
      <c r="W39" s="221"/>
      <c r="X39" s="221"/>
      <c r="Y39" s="221"/>
    </row>
    <row r="40" spans="1:26">
      <c r="A40" s="221"/>
      <c r="B40" s="221"/>
      <c r="C40" s="221"/>
      <c r="D40" s="221"/>
      <c r="E40" s="221"/>
      <c r="F40" s="221"/>
      <c r="G40" s="221"/>
      <c r="H40" s="221"/>
      <c r="I40" s="221"/>
      <c r="J40" s="221"/>
      <c r="K40" s="221"/>
      <c r="L40" s="221"/>
      <c r="M40" s="221"/>
      <c r="N40" s="221"/>
      <c r="O40" s="221"/>
      <c r="P40" s="221"/>
      <c r="Q40" s="221"/>
      <c r="R40" s="221"/>
      <c r="S40" s="221"/>
      <c r="T40" s="221"/>
      <c r="U40" s="221"/>
      <c r="V40" s="221"/>
      <c r="W40" s="221"/>
      <c r="X40" s="221"/>
      <c r="Y40" s="221"/>
    </row>
    <row r="41" spans="1:26" ht="13.5" customHeight="1">
      <c r="A41" s="221"/>
      <c r="B41" s="221"/>
      <c r="C41" s="221"/>
      <c r="D41" s="221"/>
      <c r="E41" s="221"/>
      <c r="F41" s="221"/>
      <c r="G41" s="221"/>
      <c r="H41" s="221"/>
      <c r="I41" s="221"/>
      <c r="J41" s="221"/>
      <c r="K41" s="221"/>
      <c r="L41" s="221"/>
      <c r="M41" s="221"/>
      <c r="N41" s="221"/>
      <c r="O41" s="221"/>
      <c r="P41" s="221"/>
      <c r="Q41" s="221"/>
      <c r="R41" s="221"/>
      <c r="S41" s="221"/>
      <c r="T41" s="221"/>
      <c r="U41" s="221"/>
      <c r="V41" s="221"/>
      <c r="W41" s="221"/>
      <c r="X41" s="221"/>
      <c r="Y41" s="221"/>
    </row>
    <row r="42" spans="1:26" hidden="1">
      <c r="A42" s="221">
        <v>0</v>
      </c>
      <c r="B42" s="221"/>
      <c r="C42" s="221"/>
      <c r="D42" s="221"/>
      <c r="E42" s="221"/>
      <c r="F42" s="221"/>
      <c r="G42" s="221"/>
      <c r="H42" s="221"/>
      <c r="I42" s="221"/>
      <c r="J42" s="221"/>
      <c r="K42" s="221"/>
      <c r="L42" s="221"/>
      <c r="M42" s="221"/>
      <c r="N42" s="221"/>
      <c r="O42" s="221"/>
      <c r="P42" s="221"/>
      <c r="Q42" s="221"/>
      <c r="R42" s="221"/>
      <c r="S42" s="221"/>
      <c r="T42" s="221"/>
      <c r="U42" s="221"/>
      <c r="V42" s="221"/>
      <c r="W42" s="221"/>
      <c r="X42" s="221"/>
      <c r="Y42" s="221"/>
    </row>
    <row r="43" spans="1:26" hidden="1">
      <c r="A43" s="221">
        <v>1</v>
      </c>
      <c r="B43" s="221"/>
      <c r="C43" s="221"/>
      <c r="D43" s="221"/>
      <c r="E43" s="221"/>
      <c r="F43" s="221"/>
      <c r="G43" s="221"/>
      <c r="H43" s="221"/>
      <c r="I43" s="221"/>
      <c r="J43" s="221"/>
      <c r="K43" s="221"/>
      <c r="L43" s="221"/>
      <c r="M43" s="221"/>
      <c r="N43" s="221"/>
      <c r="O43" s="221"/>
      <c r="P43" s="221"/>
      <c r="Q43" s="221"/>
      <c r="R43" s="221"/>
      <c r="S43" s="221"/>
      <c r="T43" s="221"/>
      <c r="U43" s="221"/>
      <c r="V43" s="221"/>
      <c r="W43" s="221"/>
      <c r="X43" s="221"/>
      <c r="Y43" s="221"/>
    </row>
    <row r="44" spans="1:26" hidden="1">
      <c r="A44" s="221">
        <v>2</v>
      </c>
      <c r="B44" s="221"/>
      <c r="C44" s="221"/>
      <c r="D44" s="221"/>
      <c r="E44" s="221"/>
      <c r="F44" s="221"/>
      <c r="G44" s="221"/>
      <c r="H44" s="221"/>
      <c r="I44" s="221"/>
      <c r="J44" s="221"/>
      <c r="K44" s="221"/>
      <c r="L44" s="221"/>
      <c r="M44" s="221"/>
      <c r="N44" s="221"/>
      <c r="O44" s="221"/>
      <c r="P44" s="221"/>
      <c r="Q44" s="221"/>
      <c r="R44" s="221"/>
      <c r="S44" s="221"/>
      <c r="T44" s="221"/>
      <c r="U44" s="221"/>
      <c r="V44" s="221"/>
      <c r="W44" s="221"/>
      <c r="X44" s="221"/>
      <c r="Y44" s="221"/>
    </row>
    <row r="45" spans="1:26" hidden="1">
      <c r="A45" s="221">
        <v>3</v>
      </c>
      <c r="B45" s="221"/>
      <c r="C45" s="221"/>
      <c r="D45" s="221"/>
      <c r="E45" s="221"/>
      <c r="F45" s="221"/>
      <c r="G45" s="221"/>
      <c r="H45" s="221"/>
      <c r="I45" s="221"/>
      <c r="J45" s="221"/>
      <c r="K45" s="221"/>
      <c r="L45" s="221"/>
      <c r="M45" s="221"/>
      <c r="N45" s="221"/>
      <c r="O45" s="221"/>
      <c r="P45" s="221"/>
      <c r="Q45" s="221"/>
      <c r="R45" s="221"/>
      <c r="S45" s="221"/>
      <c r="T45" s="221"/>
      <c r="U45" s="221"/>
      <c r="V45" s="221"/>
      <c r="W45" s="221"/>
      <c r="X45" s="221"/>
      <c r="Y45" s="221"/>
    </row>
    <row r="46" spans="1:26" hidden="1">
      <c r="A46" s="221">
        <v>4</v>
      </c>
      <c r="B46" s="221"/>
      <c r="C46" s="221"/>
      <c r="D46" s="221"/>
      <c r="E46" s="221"/>
      <c r="F46" s="221"/>
      <c r="G46" s="221"/>
      <c r="H46" s="221"/>
      <c r="I46" s="221"/>
      <c r="J46" s="221"/>
      <c r="K46" s="221"/>
      <c r="L46" s="221"/>
      <c r="M46" s="221"/>
      <c r="N46" s="221"/>
      <c r="O46" s="221"/>
      <c r="P46" s="221"/>
      <c r="Q46" s="221"/>
      <c r="R46" s="221"/>
      <c r="S46" s="221"/>
      <c r="T46" s="221"/>
      <c r="U46" s="221"/>
      <c r="V46" s="221"/>
      <c r="W46" s="221"/>
      <c r="X46" s="221"/>
      <c r="Y46" s="221"/>
    </row>
    <row r="47" spans="1:26" hidden="1">
      <c r="A47" s="221">
        <v>5</v>
      </c>
      <c r="B47" s="221"/>
      <c r="C47" s="221"/>
      <c r="D47" s="221"/>
      <c r="E47" s="221"/>
      <c r="F47" s="221"/>
      <c r="G47" s="221"/>
      <c r="H47" s="221"/>
      <c r="I47" s="221"/>
      <c r="J47" s="221"/>
      <c r="K47" s="221"/>
      <c r="L47" s="221"/>
      <c r="M47" s="221"/>
      <c r="N47" s="221"/>
      <c r="O47" s="221"/>
      <c r="P47" s="221"/>
      <c r="Q47" s="221"/>
      <c r="R47" s="221"/>
      <c r="S47" s="221"/>
      <c r="T47" s="221"/>
      <c r="U47" s="221"/>
      <c r="V47" s="221"/>
      <c r="W47" s="221"/>
      <c r="X47" s="221"/>
      <c r="Y47" s="221"/>
    </row>
    <row r="48" spans="1:26" hidden="1">
      <c r="A48" s="221">
        <v>6</v>
      </c>
      <c r="B48" s="221"/>
      <c r="C48" s="221"/>
      <c r="D48" s="221"/>
      <c r="E48" s="221"/>
      <c r="F48" s="221"/>
      <c r="G48" s="221"/>
      <c r="H48" s="221"/>
      <c r="I48" s="221"/>
      <c r="J48" s="221"/>
      <c r="K48" s="221"/>
      <c r="L48" s="221"/>
      <c r="M48" s="221"/>
      <c r="N48" s="221"/>
      <c r="O48" s="221"/>
      <c r="P48" s="221"/>
      <c r="Q48" s="221"/>
      <c r="R48" s="221"/>
      <c r="S48" s="221"/>
      <c r="T48" s="221"/>
      <c r="U48" s="221"/>
      <c r="V48" s="221"/>
      <c r="W48" s="221"/>
      <c r="X48" s="221"/>
      <c r="Y48" s="221"/>
    </row>
    <row r="49" spans="1:25" hidden="1">
      <c r="A49" s="221">
        <v>7</v>
      </c>
      <c r="B49" s="221"/>
      <c r="C49" s="221"/>
      <c r="D49" s="221"/>
      <c r="E49" s="221"/>
      <c r="F49" s="221"/>
      <c r="G49" s="221"/>
      <c r="H49" s="221"/>
      <c r="I49" s="221"/>
      <c r="J49" s="221"/>
      <c r="K49" s="221"/>
      <c r="L49" s="221"/>
      <c r="M49" s="221"/>
      <c r="N49" s="221"/>
      <c r="O49" s="221"/>
      <c r="P49" s="221"/>
      <c r="Q49" s="221"/>
      <c r="R49" s="221"/>
      <c r="S49" s="221"/>
      <c r="T49" s="221"/>
      <c r="U49" s="221"/>
      <c r="V49" s="221"/>
      <c r="W49" s="221"/>
      <c r="X49" s="221"/>
      <c r="Y49" s="221"/>
    </row>
    <row r="50" spans="1:25" hidden="1">
      <c r="A50" s="221">
        <v>8</v>
      </c>
      <c r="B50" s="221"/>
      <c r="C50" s="221"/>
      <c r="D50" s="221"/>
      <c r="E50" s="221"/>
      <c r="F50" s="221"/>
      <c r="G50" s="221"/>
      <c r="H50" s="221"/>
      <c r="I50" s="221"/>
      <c r="J50" s="221"/>
      <c r="K50" s="221"/>
      <c r="L50" s="221"/>
      <c r="M50" s="221"/>
      <c r="N50" s="221"/>
      <c r="O50" s="221"/>
      <c r="P50" s="221"/>
      <c r="Q50" s="221"/>
      <c r="R50" s="221"/>
      <c r="S50" s="221"/>
      <c r="T50" s="221"/>
      <c r="U50" s="221"/>
      <c r="V50" s="221"/>
      <c r="W50" s="221"/>
      <c r="X50" s="221"/>
      <c r="Y50" s="221"/>
    </row>
    <row r="51" spans="1:25" hidden="1">
      <c r="A51" s="221">
        <v>9</v>
      </c>
      <c r="B51" s="221"/>
      <c r="C51" s="221"/>
      <c r="D51" s="221"/>
      <c r="E51" s="221"/>
      <c r="F51" s="221"/>
      <c r="G51" s="221"/>
      <c r="H51" s="221"/>
      <c r="I51" s="221"/>
      <c r="J51" s="221"/>
      <c r="K51" s="221"/>
      <c r="L51" s="221"/>
      <c r="M51" s="221"/>
      <c r="N51" s="221"/>
      <c r="O51" s="221"/>
      <c r="P51" s="221"/>
      <c r="Q51" s="221"/>
      <c r="R51" s="221"/>
      <c r="S51" s="221"/>
      <c r="T51" s="221"/>
      <c r="U51" s="221"/>
      <c r="V51" s="221"/>
      <c r="W51" s="221"/>
      <c r="X51" s="221"/>
      <c r="Y51" s="221"/>
    </row>
    <row r="52" spans="1:25" hidden="1">
      <c r="A52" s="221">
        <v>10</v>
      </c>
      <c r="B52" s="221"/>
      <c r="C52" s="221"/>
      <c r="D52" s="221"/>
      <c r="E52" s="221"/>
      <c r="F52" s="221"/>
      <c r="G52" s="221"/>
      <c r="H52" s="221"/>
      <c r="I52" s="221"/>
      <c r="J52" s="221"/>
      <c r="K52" s="221"/>
      <c r="L52" s="221"/>
      <c r="M52" s="221"/>
      <c r="N52" s="221"/>
      <c r="O52" s="221"/>
      <c r="P52" s="221"/>
      <c r="Q52" s="221"/>
      <c r="R52" s="221"/>
      <c r="S52" s="221"/>
      <c r="T52" s="221"/>
      <c r="U52" s="221"/>
      <c r="V52" s="221"/>
      <c r="W52" s="221"/>
      <c r="X52" s="221"/>
      <c r="Y52" s="221"/>
    </row>
    <row r="53" spans="1:25" hidden="1">
      <c r="A53" s="221">
        <v>11</v>
      </c>
      <c r="B53" s="221"/>
      <c r="C53" s="221"/>
      <c r="D53" s="221"/>
      <c r="E53" s="221"/>
      <c r="F53" s="221"/>
      <c r="G53" s="221"/>
      <c r="H53" s="221"/>
      <c r="I53" s="221"/>
      <c r="J53" s="221"/>
      <c r="K53" s="221"/>
      <c r="L53" s="221"/>
      <c r="M53" s="221"/>
      <c r="N53" s="221"/>
      <c r="O53" s="221"/>
      <c r="P53" s="221"/>
      <c r="Q53" s="221"/>
      <c r="R53" s="221"/>
      <c r="S53" s="221"/>
      <c r="T53" s="221"/>
      <c r="U53" s="221"/>
      <c r="V53" s="221"/>
      <c r="W53" s="221"/>
      <c r="X53" s="221"/>
      <c r="Y53" s="221"/>
    </row>
    <row r="54" spans="1:25" hidden="1">
      <c r="A54" s="221">
        <v>12</v>
      </c>
      <c r="B54" s="221"/>
      <c r="C54" s="221"/>
      <c r="D54" s="221"/>
      <c r="E54" s="221"/>
      <c r="F54" s="221"/>
      <c r="G54" s="221"/>
      <c r="H54" s="221"/>
      <c r="I54" s="221"/>
      <c r="J54" s="221"/>
      <c r="K54" s="221"/>
      <c r="L54" s="221"/>
      <c r="M54" s="221"/>
      <c r="N54" s="221"/>
      <c r="O54" s="221"/>
      <c r="P54" s="221"/>
      <c r="Q54" s="221"/>
      <c r="R54" s="221"/>
      <c r="S54" s="221"/>
      <c r="T54" s="221"/>
      <c r="U54" s="221"/>
      <c r="V54" s="221"/>
      <c r="W54" s="221"/>
      <c r="X54" s="221"/>
      <c r="Y54" s="221"/>
    </row>
    <row r="55" spans="1:25" hidden="1">
      <c r="A55" s="221">
        <v>13</v>
      </c>
      <c r="B55" s="221"/>
      <c r="C55" s="221"/>
      <c r="D55" s="221"/>
      <c r="E55" s="221"/>
      <c r="F55" s="221"/>
      <c r="G55" s="221"/>
      <c r="H55" s="221"/>
      <c r="I55" s="221"/>
      <c r="J55" s="221"/>
      <c r="K55" s="221"/>
      <c r="L55" s="221"/>
      <c r="M55" s="221"/>
      <c r="N55" s="221"/>
      <c r="O55" s="221"/>
      <c r="P55" s="221"/>
      <c r="Q55" s="221"/>
      <c r="R55" s="221"/>
      <c r="S55" s="221"/>
      <c r="T55" s="221"/>
      <c r="U55" s="221"/>
      <c r="V55" s="221"/>
      <c r="W55" s="221"/>
      <c r="X55" s="221"/>
      <c r="Y55" s="221"/>
    </row>
    <row r="56" spans="1:25" hidden="1">
      <c r="A56" s="221">
        <v>14</v>
      </c>
      <c r="B56" s="221"/>
      <c r="C56" s="221"/>
      <c r="D56" s="221"/>
      <c r="E56" s="221"/>
      <c r="F56" s="221"/>
      <c r="G56" s="221"/>
      <c r="H56" s="221"/>
      <c r="I56" s="221"/>
      <c r="J56" s="221"/>
      <c r="K56" s="221"/>
      <c r="L56" s="221"/>
      <c r="M56" s="221"/>
      <c r="N56" s="221"/>
      <c r="O56" s="221"/>
      <c r="P56" s="221"/>
      <c r="Q56" s="221"/>
      <c r="R56" s="221"/>
      <c r="S56" s="221"/>
      <c r="T56" s="221"/>
      <c r="U56" s="221"/>
      <c r="V56" s="221"/>
      <c r="W56" s="221"/>
      <c r="X56" s="221"/>
      <c r="Y56" s="221"/>
    </row>
    <row r="57" spans="1:25" hidden="1">
      <c r="A57" s="221">
        <v>15</v>
      </c>
      <c r="B57" s="221"/>
      <c r="C57" s="221"/>
      <c r="D57" s="221"/>
      <c r="E57" s="221"/>
      <c r="F57" s="221"/>
      <c r="G57" s="221"/>
      <c r="H57" s="221"/>
      <c r="I57" s="221"/>
      <c r="J57" s="221"/>
      <c r="K57" s="221"/>
      <c r="L57" s="221"/>
      <c r="M57" s="221"/>
      <c r="N57" s="221"/>
      <c r="O57" s="221"/>
      <c r="P57" s="221"/>
      <c r="Q57" s="221"/>
      <c r="R57" s="221"/>
      <c r="S57" s="221"/>
      <c r="T57" s="221"/>
      <c r="U57" s="221"/>
      <c r="V57" s="221"/>
      <c r="W57" s="221"/>
      <c r="X57" s="221"/>
      <c r="Y57" s="221"/>
    </row>
    <row r="58" spans="1:25" hidden="1">
      <c r="A58" s="221">
        <v>16</v>
      </c>
      <c r="B58" s="221"/>
      <c r="C58" s="221"/>
      <c r="D58" s="221"/>
      <c r="E58" s="221"/>
      <c r="F58" s="221"/>
      <c r="G58" s="221"/>
      <c r="H58" s="221"/>
      <c r="I58" s="221"/>
      <c r="J58" s="221"/>
      <c r="K58" s="221"/>
      <c r="L58" s="221"/>
      <c r="M58" s="221"/>
      <c r="N58" s="221"/>
      <c r="O58" s="221"/>
      <c r="P58" s="221"/>
      <c r="Q58" s="221"/>
      <c r="R58" s="221"/>
      <c r="S58" s="221"/>
      <c r="T58" s="221"/>
      <c r="U58" s="221"/>
      <c r="V58" s="221"/>
      <c r="W58" s="221"/>
      <c r="X58" s="221"/>
      <c r="Y58" s="221"/>
    </row>
    <row r="59" spans="1:25" hidden="1">
      <c r="A59" s="221">
        <v>17</v>
      </c>
      <c r="B59" s="221"/>
      <c r="C59" s="221"/>
      <c r="D59" s="221"/>
      <c r="E59" s="221"/>
      <c r="F59" s="221"/>
      <c r="G59" s="221"/>
      <c r="H59" s="221"/>
      <c r="I59" s="221"/>
      <c r="J59" s="221"/>
      <c r="K59" s="221"/>
      <c r="L59" s="221"/>
      <c r="M59" s="221"/>
      <c r="N59" s="221"/>
      <c r="O59" s="221"/>
      <c r="P59" s="221"/>
      <c r="Q59" s="221"/>
      <c r="R59" s="221"/>
      <c r="S59" s="221"/>
      <c r="T59" s="221"/>
      <c r="U59" s="221"/>
      <c r="V59" s="221"/>
      <c r="W59" s="221"/>
      <c r="X59" s="221"/>
      <c r="Y59" s="221"/>
    </row>
    <row r="60" spans="1:25" hidden="1">
      <c r="A60" s="221">
        <v>18</v>
      </c>
      <c r="B60" s="221"/>
      <c r="C60" s="221"/>
      <c r="D60" s="221"/>
      <c r="E60" s="221"/>
      <c r="F60" s="221"/>
      <c r="G60" s="221"/>
      <c r="H60" s="221"/>
      <c r="I60" s="221"/>
      <c r="J60" s="221"/>
      <c r="K60" s="221"/>
      <c r="L60" s="221"/>
      <c r="M60" s="221"/>
      <c r="N60" s="221"/>
      <c r="O60" s="221"/>
      <c r="P60" s="221"/>
      <c r="Q60" s="221"/>
      <c r="R60" s="221"/>
      <c r="S60" s="221"/>
      <c r="T60" s="221"/>
      <c r="U60" s="221"/>
      <c r="V60" s="221"/>
      <c r="W60" s="221"/>
      <c r="X60" s="221"/>
      <c r="Y60" s="221"/>
    </row>
    <row r="61" spans="1:25" hidden="1">
      <c r="A61" s="221">
        <v>19</v>
      </c>
      <c r="B61" s="221"/>
      <c r="C61" s="221"/>
      <c r="D61" s="221"/>
      <c r="E61" s="221"/>
      <c r="F61" s="221"/>
      <c r="G61" s="221"/>
      <c r="H61" s="221"/>
      <c r="I61" s="221"/>
      <c r="J61" s="221"/>
      <c r="K61" s="221"/>
      <c r="L61" s="221"/>
      <c r="M61" s="221"/>
      <c r="N61" s="221"/>
      <c r="O61" s="221"/>
      <c r="P61" s="221"/>
      <c r="Q61" s="221"/>
      <c r="R61" s="221"/>
      <c r="S61" s="221"/>
      <c r="T61" s="221"/>
      <c r="U61" s="221"/>
      <c r="V61" s="221"/>
      <c r="W61" s="221"/>
      <c r="X61" s="221"/>
      <c r="Y61" s="221"/>
    </row>
    <row r="62" spans="1:25" hidden="1">
      <c r="A62" s="221">
        <v>20</v>
      </c>
      <c r="B62" s="221"/>
      <c r="C62" s="221"/>
      <c r="D62" s="221"/>
      <c r="E62" s="221"/>
      <c r="F62" s="221"/>
      <c r="G62" s="221"/>
      <c r="H62" s="221"/>
      <c r="I62" s="221"/>
      <c r="J62" s="221"/>
      <c r="K62" s="221"/>
      <c r="L62" s="221"/>
      <c r="M62" s="221"/>
      <c r="N62" s="221"/>
      <c r="O62" s="221"/>
      <c r="P62" s="221"/>
      <c r="Q62" s="221"/>
      <c r="R62" s="221"/>
      <c r="S62" s="221"/>
      <c r="T62" s="221"/>
      <c r="U62" s="221"/>
      <c r="V62" s="221"/>
      <c r="W62" s="221"/>
      <c r="X62" s="221"/>
      <c r="Y62" s="221"/>
    </row>
    <row r="63" spans="1:25" hidden="1">
      <c r="A63" s="221">
        <v>21</v>
      </c>
      <c r="B63" s="221"/>
      <c r="C63" s="221"/>
      <c r="D63" s="221"/>
      <c r="E63" s="221"/>
      <c r="F63" s="221"/>
      <c r="G63" s="221"/>
      <c r="H63" s="221"/>
      <c r="I63" s="221"/>
      <c r="J63" s="221"/>
      <c r="K63" s="221"/>
      <c r="L63" s="221"/>
      <c r="M63" s="221"/>
      <c r="N63" s="221"/>
      <c r="O63" s="221"/>
      <c r="P63" s="221"/>
      <c r="Q63" s="221"/>
      <c r="R63" s="221"/>
      <c r="S63" s="221"/>
      <c r="T63" s="221"/>
      <c r="U63" s="221"/>
      <c r="V63" s="221"/>
      <c r="W63" s="221"/>
      <c r="X63" s="221"/>
      <c r="Y63" s="221"/>
    </row>
    <row r="64" spans="1:25" hidden="1">
      <c r="A64" s="221">
        <v>22</v>
      </c>
      <c r="B64" s="221"/>
      <c r="C64" s="221"/>
      <c r="D64" s="221"/>
      <c r="E64" s="221"/>
      <c r="F64" s="221"/>
      <c r="G64" s="221"/>
      <c r="H64" s="221"/>
      <c r="I64" s="221"/>
      <c r="J64" s="221"/>
      <c r="K64" s="221"/>
      <c r="L64" s="221"/>
      <c r="M64" s="221"/>
      <c r="N64" s="221"/>
      <c r="O64" s="221"/>
      <c r="P64" s="221"/>
      <c r="Q64" s="221"/>
      <c r="R64" s="221"/>
      <c r="S64" s="221"/>
      <c r="T64" s="221"/>
      <c r="U64" s="221"/>
      <c r="V64" s="221"/>
      <c r="W64" s="221"/>
      <c r="X64" s="221"/>
      <c r="Y64" s="221"/>
    </row>
    <row r="65" spans="1:25" hidden="1">
      <c r="A65" s="221">
        <v>23</v>
      </c>
      <c r="B65" s="221"/>
      <c r="C65" s="221"/>
      <c r="D65" s="221"/>
      <c r="E65" s="221"/>
      <c r="F65" s="221"/>
      <c r="G65" s="221"/>
      <c r="H65" s="221"/>
      <c r="I65" s="221"/>
      <c r="J65" s="221"/>
      <c r="K65" s="221"/>
      <c r="L65" s="221"/>
      <c r="M65" s="221"/>
      <c r="N65" s="221"/>
      <c r="O65" s="221"/>
      <c r="P65" s="221"/>
      <c r="Q65" s="221"/>
      <c r="R65" s="221"/>
      <c r="S65" s="221"/>
      <c r="T65" s="221"/>
      <c r="U65" s="221"/>
      <c r="V65" s="221"/>
      <c r="W65" s="221"/>
      <c r="X65" s="221"/>
      <c r="Y65" s="221"/>
    </row>
    <row r="66" spans="1:25" hidden="1">
      <c r="A66" s="221">
        <v>24</v>
      </c>
      <c r="B66" s="221"/>
      <c r="C66" s="221"/>
      <c r="D66" s="221"/>
      <c r="E66" s="221"/>
      <c r="F66" s="221"/>
      <c r="G66" s="221"/>
      <c r="H66" s="221"/>
      <c r="I66" s="221"/>
      <c r="J66" s="221"/>
      <c r="K66" s="221"/>
      <c r="L66" s="221"/>
      <c r="M66" s="221"/>
      <c r="N66" s="221"/>
      <c r="O66" s="221"/>
      <c r="P66" s="221"/>
      <c r="Q66" s="221"/>
      <c r="R66" s="221"/>
      <c r="S66" s="221"/>
      <c r="T66" s="221"/>
      <c r="U66" s="221"/>
      <c r="V66" s="221"/>
      <c r="W66" s="221"/>
      <c r="X66" s="221"/>
      <c r="Y66" s="221"/>
    </row>
    <row r="67" spans="1:25" hidden="1">
      <c r="A67" s="221">
        <v>25</v>
      </c>
      <c r="B67" s="221"/>
      <c r="C67" s="221"/>
      <c r="D67" s="221"/>
      <c r="E67" s="221"/>
      <c r="F67" s="221"/>
      <c r="G67" s="221"/>
      <c r="H67" s="221"/>
      <c r="I67" s="221"/>
      <c r="J67" s="221"/>
      <c r="K67" s="221"/>
      <c r="L67" s="221"/>
      <c r="M67" s="221"/>
      <c r="N67" s="221"/>
      <c r="O67" s="221"/>
      <c r="P67" s="221"/>
      <c r="Q67" s="221"/>
      <c r="R67" s="221"/>
      <c r="S67" s="221"/>
      <c r="T67" s="221"/>
      <c r="U67" s="221"/>
      <c r="V67" s="221"/>
      <c r="W67" s="221"/>
      <c r="X67" s="221"/>
      <c r="Y67" s="221"/>
    </row>
    <row r="68" spans="1:25" hidden="1">
      <c r="A68" s="221">
        <v>26</v>
      </c>
      <c r="B68" s="221"/>
      <c r="C68" s="221"/>
      <c r="D68" s="221"/>
      <c r="E68" s="221"/>
      <c r="F68" s="221"/>
      <c r="G68" s="221"/>
      <c r="H68" s="221"/>
      <c r="I68" s="221"/>
      <c r="J68" s="221"/>
      <c r="K68" s="221"/>
      <c r="L68" s="221"/>
      <c r="M68" s="221"/>
      <c r="N68" s="221"/>
      <c r="O68" s="221"/>
      <c r="P68" s="221"/>
      <c r="Q68" s="221"/>
      <c r="R68" s="221"/>
      <c r="S68" s="221"/>
      <c r="T68" s="221"/>
      <c r="U68" s="221"/>
      <c r="V68" s="221"/>
      <c r="W68" s="221"/>
      <c r="X68" s="221"/>
      <c r="Y68" s="221"/>
    </row>
    <row r="69" spans="1:25" hidden="1">
      <c r="A69" s="221">
        <v>27</v>
      </c>
      <c r="B69" s="221"/>
      <c r="C69" s="221"/>
      <c r="D69" s="221"/>
      <c r="E69" s="221"/>
      <c r="F69" s="221"/>
      <c r="G69" s="221"/>
      <c r="H69" s="221"/>
      <c r="I69" s="221"/>
      <c r="J69" s="221"/>
      <c r="K69" s="221"/>
      <c r="L69" s="221"/>
      <c r="M69" s="221"/>
      <c r="N69" s="221"/>
      <c r="O69" s="221"/>
      <c r="P69" s="221"/>
      <c r="Q69" s="221"/>
      <c r="R69" s="221"/>
      <c r="S69" s="221"/>
      <c r="T69" s="221"/>
      <c r="U69" s="221"/>
      <c r="V69" s="221"/>
      <c r="W69" s="221"/>
      <c r="X69" s="221"/>
      <c r="Y69" s="221"/>
    </row>
    <row r="70" spans="1:25" hidden="1">
      <c r="A70" s="221">
        <v>28</v>
      </c>
      <c r="B70" s="221"/>
      <c r="C70" s="221"/>
      <c r="D70" s="221"/>
      <c r="E70" s="221"/>
      <c r="F70" s="221"/>
      <c r="G70" s="221"/>
      <c r="H70" s="221"/>
      <c r="I70" s="221"/>
      <c r="J70" s="221"/>
      <c r="K70" s="221"/>
      <c r="L70" s="221"/>
      <c r="M70" s="221"/>
      <c r="N70" s="221"/>
      <c r="O70" s="221"/>
      <c r="P70" s="221"/>
      <c r="Q70" s="221"/>
      <c r="R70" s="221"/>
      <c r="S70" s="221"/>
      <c r="T70" s="221"/>
      <c r="U70" s="221"/>
      <c r="V70" s="221"/>
      <c r="W70" s="221"/>
      <c r="X70" s="221"/>
      <c r="Y70" s="221"/>
    </row>
    <row r="71" spans="1:25" hidden="1">
      <c r="A71" s="221">
        <v>29</v>
      </c>
      <c r="B71" s="221"/>
      <c r="C71" s="221"/>
      <c r="D71" s="221"/>
      <c r="E71" s="221"/>
      <c r="F71" s="221"/>
      <c r="G71" s="221"/>
      <c r="H71" s="221"/>
      <c r="I71" s="221"/>
      <c r="J71" s="221"/>
      <c r="K71" s="221"/>
      <c r="L71" s="221"/>
      <c r="M71" s="221"/>
      <c r="N71" s="221"/>
      <c r="O71" s="221"/>
      <c r="P71" s="221"/>
      <c r="Q71" s="221"/>
      <c r="R71" s="221"/>
      <c r="S71" s="221"/>
      <c r="T71" s="221"/>
      <c r="U71" s="221"/>
      <c r="V71" s="221"/>
      <c r="W71" s="221"/>
      <c r="X71" s="221"/>
      <c r="Y71" s="221"/>
    </row>
    <row r="72" spans="1:25" hidden="1">
      <c r="A72" s="221">
        <v>30</v>
      </c>
      <c r="B72" s="221"/>
      <c r="C72" s="221"/>
      <c r="D72" s="221"/>
      <c r="E72" s="221"/>
      <c r="F72" s="221"/>
      <c r="G72" s="221"/>
      <c r="H72" s="221"/>
      <c r="I72" s="221"/>
      <c r="J72" s="221"/>
      <c r="K72" s="221"/>
      <c r="L72" s="221"/>
      <c r="M72" s="221"/>
      <c r="N72" s="221"/>
      <c r="O72" s="221"/>
      <c r="P72" s="221"/>
      <c r="Q72" s="221"/>
      <c r="R72" s="221"/>
      <c r="S72" s="221"/>
      <c r="T72" s="221"/>
      <c r="U72" s="221"/>
      <c r="V72" s="221"/>
      <c r="W72" s="221"/>
      <c r="X72" s="221"/>
      <c r="Y72" s="221"/>
    </row>
    <row r="73" spans="1:25" hidden="1">
      <c r="A73" s="221">
        <v>31</v>
      </c>
      <c r="B73" s="221"/>
      <c r="C73" s="221"/>
      <c r="D73" s="221"/>
      <c r="E73" s="221"/>
      <c r="F73" s="221"/>
      <c r="G73" s="221"/>
      <c r="H73" s="221"/>
      <c r="I73" s="221"/>
      <c r="J73" s="221"/>
      <c r="K73" s="221"/>
      <c r="L73" s="221"/>
      <c r="M73" s="221"/>
      <c r="N73" s="221"/>
      <c r="O73" s="221"/>
      <c r="P73" s="221"/>
      <c r="Q73" s="221"/>
      <c r="R73" s="221"/>
      <c r="S73" s="221"/>
      <c r="T73" s="221"/>
      <c r="U73" s="221"/>
      <c r="V73" s="221"/>
      <c r="W73" s="221"/>
      <c r="X73" s="221"/>
      <c r="Y73" s="221"/>
    </row>
    <row r="74" spans="1:25" hidden="1">
      <c r="A74" s="221">
        <v>32</v>
      </c>
      <c r="B74" s="221"/>
      <c r="C74" s="221"/>
      <c r="D74" s="221"/>
      <c r="E74" s="221"/>
      <c r="F74" s="221"/>
      <c r="G74" s="221"/>
      <c r="H74" s="221"/>
      <c r="I74" s="221"/>
      <c r="J74" s="221"/>
      <c r="K74" s="221"/>
      <c r="L74" s="221"/>
      <c r="M74" s="221"/>
      <c r="N74" s="221"/>
      <c r="O74" s="221"/>
      <c r="P74" s="221"/>
      <c r="Q74" s="221"/>
      <c r="R74" s="221"/>
      <c r="S74" s="221"/>
      <c r="T74" s="221"/>
      <c r="U74" s="221"/>
      <c r="V74" s="221"/>
      <c r="W74" s="221"/>
      <c r="X74" s="221"/>
      <c r="Y74" s="221"/>
    </row>
    <row r="75" spans="1:25" hidden="1">
      <c r="A75" s="221">
        <v>33</v>
      </c>
      <c r="B75" s="221"/>
      <c r="C75" s="221"/>
      <c r="D75" s="221"/>
      <c r="E75" s="221"/>
      <c r="F75" s="221"/>
      <c r="G75" s="221"/>
      <c r="H75" s="221"/>
      <c r="I75" s="221"/>
      <c r="J75" s="221"/>
      <c r="K75" s="221"/>
      <c r="L75" s="221"/>
      <c r="M75" s="221"/>
      <c r="N75" s="221"/>
      <c r="O75" s="221"/>
      <c r="P75" s="221"/>
      <c r="Q75" s="221"/>
      <c r="R75" s="221"/>
      <c r="S75" s="221"/>
      <c r="T75" s="221"/>
      <c r="U75" s="221"/>
      <c r="V75" s="221"/>
      <c r="W75" s="221"/>
      <c r="X75" s="221"/>
      <c r="Y75" s="221"/>
    </row>
    <row r="76" spans="1:25" hidden="1">
      <c r="A76" s="221">
        <v>34</v>
      </c>
      <c r="B76" s="221"/>
      <c r="C76" s="221"/>
      <c r="D76" s="221"/>
      <c r="E76" s="221"/>
      <c r="F76" s="221"/>
      <c r="G76" s="221"/>
      <c r="H76" s="221"/>
      <c r="I76" s="221"/>
      <c r="J76" s="221"/>
      <c r="K76" s="221"/>
      <c r="L76" s="221"/>
      <c r="M76" s="221"/>
      <c r="N76" s="221"/>
      <c r="O76" s="221"/>
      <c r="P76" s="221"/>
      <c r="Q76" s="221"/>
      <c r="R76" s="221"/>
      <c r="S76" s="221"/>
      <c r="T76" s="221"/>
      <c r="U76" s="221"/>
      <c r="V76" s="221"/>
      <c r="W76" s="221"/>
      <c r="X76" s="221"/>
      <c r="Y76" s="221"/>
    </row>
    <row r="77" spans="1:25" hidden="1">
      <c r="A77" s="221">
        <v>35</v>
      </c>
      <c r="B77" s="221"/>
      <c r="C77" s="221"/>
      <c r="D77" s="221"/>
      <c r="E77" s="221"/>
      <c r="F77" s="221"/>
      <c r="G77" s="221"/>
      <c r="H77" s="221"/>
      <c r="I77" s="221"/>
      <c r="J77" s="221"/>
      <c r="K77" s="221"/>
      <c r="L77" s="221"/>
      <c r="M77" s="221"/>
      <c r="N77" s="221"/>
      <c r="O77" s="221"/>
      <c r="P77" s="221"/>
      <c r="Q77" s="221"/>
      <c r="R77" s="221"/>
      <c r="S77" s="221"/>
      <c r="T77" s="221"/>
      <c r="U77" s="221"/>
      <c r="V77" s="221"/>
      <c r="W77" s="221"/>
      <c r="X77" s="221"/>
      <c r="Y77" s="221"/>
    </row>
    <row r="78" spans="1:25" hidden="1">
      <c r="A78" s="221">
        <v>36</v>
      </c>
      <c r="B78" s="221"/>
      <c r="C78" s="221"/>
      <c r="D78" s="221"/>
      <c r="E78" s="221"/>
      <c r="F78" s="221"/>
      <c r="G78" s="221"/>
      <c r="H78" s="221"/>
      <c r="I78" s="221"/>
      <c r="J78" s="221"/>
      <c r="K78" s="221"/>
      <c r="L78" s="221"/>
      <c r="M78" s="221"/>
      <c r="N78" s="221"/>
      <c r="O78" s="221"/>
      <c r="P78" s="221"/>
      <c r="Q78" s="221"/>
      <c r="R78" s="221"/>
      <c r="S78" s="221"/>
      <c r="T78" s="221"/>
      <c r="U78" s="221"/>
      <c r="V78" s="221"/>
      <c r="W78" s="221"/>
      <c r="X78" s="221"/>
      <c r="Y78" s="221"/>
    </row>
    <row r="79" spans="1:25" hidden="1">
      <c r="A79" s="221">
        <v>37</v>
      </c>
      <c r="B79" s="221"/>
      <c r="C79" s="221"/>
      <c r="D79" s="221"/>
      <c r="E79" s="221"/>
      <c r="F79" s="221"/>
      <c r="G79" s="221"/>
      <c r="H79" s="221"/>
      <c r="I79" s="221"/>
      <c r="J79" s="221"/>
      <c r="K79" s="221"/>
      <c r="L79" s="221"/>
      <c r="M79" s="221"/>
      <c r="N79" s="221"/>
      <c r="O79" s="221"/>
      <c r="P79" s="221"/>
      <c r="Q79" s="221"/>
      <c r="R79" s="221"/>
      <c r="S79" s="221"/>
      <c r="T79" s="221"/>
      <c r="U79" s="221"/>
      <c r="V79" s="221"/>
      <c r="W79" s="221"/>
      <c r="X79" s="221"/>
      <c r="Y79" s="221"/>
    </row>
    <row r="80" spans="1:25" hidden="1">
      <c r="A80" s="221">
        <v>38</v>
      </c>
    </row>
    <row r="81" spans="1:1" hidden="1">
      <c r="A81" s="221">
        <v>39</v>
      </c>
    </row>
    <row r="82" spans="1:1" hidden="1">
      <c r="A82" s="221">
        <v>40</v>
      </c>
    </row>
    <row r="83" spans="1:1" hidden="1"/>
  </sheetData>
  <sheetProtection algorithmName="SHA-512" hashValue="D5+S11l4KJxpHTIOpWNba/Hrxw121Sgdek05Zh1WD07T+UOSPa1YG13+fVcd4xMPt4f1w/DnhlrWgW4WCkdrqg==" saltValue="+dQOzMuUYmDbUGMhrbvzTA==" spinCount="100000" sheet="1" selectLockedCells="1"/>
  <protectedRanges>
    <protectedRange sqref="C7:T7 F16:N16 Q16:T16" name="Range1"/>
    <protectedRange sqref="O13:T13 T14 T9:T11 P11:P12 H9:N13" name="Range2"/>
    <protectedRange sqref="H15:T15" name="Range3"/>
    <protectedRange sqref="T17:T20 P28:S28 H17:S27" name="Range5"/>
    <protectedRange sqref="K28" name="Range9"/>
    <protectedRange sqref="G32:I34" name="Range10"/>
    <protectedRange sqref="R32:S33" name="Range11"/>
  </protectedRanges>
  <mergeCells count="63">
    <mergeCell ref="V14:Z14"/>
    <mergeCell ref="B4:T5"/>
    <mergeCell ref="B7:N7"/>
    <mergeCell ref="Q8:S8"/>
    <mergeCell ref="V8:Z10"/>
    <mergeCell ref="Q9:S9"/>
    <mergeCell ref="Q10:S10"/>
    <mergeCell ref="Q11:S11"/>
    <mergeCell ref="Q12:S12"/>
    <mergeCell ref="B13:H13"/>
    <mergeCell ref="K14:M14"/>
    <mergeCell ref="Q14:S14"/>
    <mergeCell ref="B15:M15"/>
    <mergeCell ref="Q16:S16"/>
    <mergeCell ref="C18:J18"/>
    <mergeCell ref="K18:M18"/>
    <mergeCell ref="N18:P18"/>
    <mergeCell ref="Q18:S18"/>
    <mergeCell ref="C19:J19"/>
    <mergeCell ref="K19:M19"/>
    <mergeCell ref="N19:P19"/>
    <mergeCell ref="Q19:S19"/>
    <mergeCell ref="V19:Z27"/>
    <mergeCell ref="C20:J20"/>
    <mergeCell ref="K20:M20"/>
    <mergeCell ref="N20:P20"/>
    <mergeCell ref="Q20:S20"/>
    <mergeCell ref="C21:J21"/>
    <mergeCell ref="K21:M21"/>
    <mergeCell ref="N21:P21"/>
    <mergeCell ref="Q21:S21"/>
    <mergeCell ref="C22:J22"/>
    <mergeCell ref="K22:M22"/>
    <mergeCell ref="N22:P22"/>
    <mergeCell ref="Q22:S22"/>
    <mergeCell ref="C23:J23"/>
    <mergeCell ref="K23:M23"/>
    <mergeCell ref="N23:P23"/>
    <mergeCell ref="Q23:S23"/>
    <mergeCell ref="C24:J24"/>
    <mergeCell ref="K24:M24"/>
    <mergeCell ref="N24:P24"/>
    <mergeCell ref="Q24:S24"/>
    <mergeCell ref="B29:G29"/>
    <mergeCell ref="C25:J25"/>
    <mergeCell ref="K25:M25"/>
    <mergeCell ref="N25:P25"/>
    <mergeCell ref="Q25:S25"/>
    <mergeCell ref="C26:J26"/>
    <mergeCell ref="K26:M26"/>
    <mergeCell ref="N26:P26"/>
    <mergeCell ref="Q26:S26"/>
    <mergeCell ref="C27:J27"/>
    <mergeCell ref="K27:M27"/>
    <mergeCell ref="N27:P27"/>
    <mergeCell ref="B32:G32"/>
    <mergeCell ref="Q33:S33"/>
    <mergeCell ref="V33:Z33"/>
    <mergeCell ref="Q27:S27"/>
    <mergeCell ref="Q28:S28"/>
    <mergeCell ref="K30:M30"/>
    <mergeCell ref="Q30:S30"/>
    <mergeCell ref="V30:Z30"/>
  </mergeCells>
  <dataValidations count="1">
    <dataValidation type="list" allowBlank="1" showInputMessage="1" showErrorMessage="1" sqref="B19:B27 IX19:IX27 ST19:ST27 ACP19:ACP27 AML19:AML27 AWH19:AWH27 BGD19:BGD27 BPZ19:BPZ27 BZV19:BZV27 CJR19:CJR27 CTN19:CTN27 DDJ19:DDJ27 DNF19:DNF27 DXB19:DXB27 EGX19:EGX27 EQT19:EQT27 FAP19:FAP27 FKL19:FKL27 FUH19:FUH27 GED19:GED27 GNZ19:GNZ27 GXV19:GXV27 HHR19:HHR27 HRN19:HRN27 IBJ19:IBJ27 ILF19:ILF27 IVB19:IVB27 JEX19:JEX27 JOT19:JOT27 JYP19:JYP27 KIL19:KIL27 KSH19:KSH27 LCD19:LCD27 LLZ19:LLZ27 LVV19:LVV27 MFR19:MFR27 MPN19:MPN27 MZJ19:MZJ27 NJF19:NJF27 NTB19:NTB27 OCX19:OCX27 OMT19:OMT27 OWP19:OWP27 PGL19:PGL27 PQH19:PQH27 QAD19:QAD27 QJZ19:QJZ27 QTV19:QTV27 RDR19:RDR27 RNN19:RNN27 RXJ19:RXJ27 SHF19:SHF27 SRB19:SRB27 TAX19:TAX27 TKT19:TKT27 TUP19:TUP27 UEL19:UEL27 UOH19:UOH27 UYD19:UYD27 VHZ19:VHZ27 VRV19:VRV27 WBR19:WBR27 WLN19:WLN27 WVJ19:WVJ27 B65555:B65563 IX65555:IX65563 ST65555:ST65563 ACP65555:ACP65563 AML65555:AML65563 AWH65555:AWH65563 BGD65555:BGD65563 BPZ65555:BPZ65563 BZV65555:BZV65563 CJR65555:CJR65563 CTN65555:CTN65563 DDJ65555:DDJ65563 DNF65555:DNF65563 DXB65555:DXB65563 EGX65555:EGX65563 EQT65555:EQT65563 FAP65555:FAP65563 FKL65555:FKL65563 FUH65555:FUH65563 GED65555:GED65563 GNZ65555:GNZ65563 GXV65555:GXV65563 HHR65555:HHR65563 HRN65555:HRN65563 IBJ65555:IBJ65563 ILF65555:ILF65563 IVB65555:IVB65563 JEX65555:JEX65563 JOT65555:JOT65563 JYP65555:JYP65563 KIL65555:KIL65563 KSH65555:KSH65563 LCD65555:LCD65563 LLZ65555:LLZ65563 LVV65555:LVV65563 MFR65555:MFR65563 MPN65555:MPN65563 MZJ65555:MZJ65563 NJF65555:NJF65563 NTB65555:NTB65563 OCX65555:OCX65563 OMT65555:OMT65563 OWP65555:OWP65563 PGL65555:PGL65563 PQH65555:PQH65563 QAD65555:QAD65563 QJZ65555:QJZ65563 QTV65555:QTV65563 RDR65555:RDR65563 RNN65555:RNN65563 RXJ65555:RXJ65563 SHF65555:SHF65563 SRB65555:SRB65563 TAX65555:TAX65563 TKT65555:TKT65563 TUP65555:TUP65563 UEL65555:UEL65563 UOH65555:UOH65563 UYD65555:UYD65563 VHZ65555:VHZ65563 VRV65555:VRV65563 WBR65555:WBR65563 WLN65555:WLN65563 WVJ65555:WVJ65563 B131091:B131099 IX131091:IX131099 ST131091:ST131099 ACP131091:ACP131099 AML131091:AML131099 AWH131091:AWH131099 BGD131091:BGD131099 BPZ131091:BPZ131099 BZV131091:BZV131099 CJR131091:CJR131099 CTN131091:CTN131099 DDJ131091:DDJ131099 DNF131091:DNF131099 DXB131091:DXB131099 EGX131091:EGX131099 EQT131091:EQT131099 FAP131091:FAP131099 FKL131091:FKL131099 FUH131091:FUH131099 GED131091:GED131099 GNZ131091:GNZ131099 GXV131091:GXV131099 HHR131091:HHR131099 HRN131091:HRN131099 IBJ131091:IBJ131099 ILF131091:ILF131099 IVB131091:IVB131099 JEX131091:JEX131099 JOT131091:JOT131099 JYP131091:JYP131099 KIL131091:KIL131099 KSH131091:KSH131099 LCD131091:LCD131099 LLZ131091:LLZ131099 LVV131091:LVV131099 MFR131091:MFR131099 MPN131091:MPN131099 MZJ131091:MZJ131099 NJF131091:NJF131099 NTB131091:NTB131099 OCX131091:OCX131099 OMT131091:OMT131099 OWP131091:OWP131099 PGL131091:PGL131099 PQH131091:PQH131099 QAD131091:QAD131099 QJZ131091:QJZ131099 QTV131091:QTV131099 RDR131091:RDR131099 RNN131091:RNN131099 RXJ131091:RXJ131099 SHF131091:SHF131099 SRB131091:SRB131099 TAX131091:TAX131099 TKT131091:TKT131099 TUP131091:TUP131099 UEL131091:UEL131099 UOH131091:UOH131099 UYD131091:UYD131099 VHZ131091:VHZ131099 VRV131091:VRV131099 WBR131091:WBR131099 WLN131091:WLN131099 WVJ131091:WVJ131099 B196627:B196635 IX196627:IX196635 ST196627:ST196635 ACP196627:ACP196635 AML196627:AML196635 AWH196627:AWH196635 BGD196627:BGD196635 BPZ196627:BPZ196635 BZV196627:BZV196635 CJR196627:CJR196635 CTN196627:CTN196635 DDJ196627:DDJ196635 DNF196627:DNF196635 DXB196627:DXB196635 EGX196627:EGX196635 EQT196627:EQT196635 FAP196627:FAP196635 FKL196627:FKL196635 FUH196627:FUH196635 GED196627:GED196635 GNZ196627:GNZ196635 GXV196627:GXV196635 HHR196627:HHR196635 HRN196627:HRN196635 IBJ196627:IBJ196635 ILF196627:ILF196635 IVB196627:IVB196635 JEX196627:JEX196635 JOT196627:JOT196635 JYP196627:JYP196635 KIL196627:KIL196635 KSH196627:KSH196635 LCD196627:LCD196635 LLZ196627:LLZ196635 LVV196627:LVV196635 MFR196627:MFR196635 MPN196627:MPN196635 MZJ196627:MZJ196635 NJF196627:NJF196635 NTB196627:NTB196635 OCX196627:OCX196635 OMT196627:OMT196635 OWP196627:OWP196635 PGL196627:PGL196635 PQH196627:PQH196635 QAD196627:QAD196635 QJZ196627:QJZ196635 QTV196627:QTV196635 RDR196627:RDR196635 RNN196627:RNN196635 RXJ196627:RXJ196635 SHF196627:SHF196635 SRB196627:SRB196635 TAX196627:TAX196635 TKT196627:TKT196635 TUP196627:TUP196635 UEL196627:UEL196635 UOH196627:UOH196635 UYD196627:UYD196635 VHZ196627:VHZ196635 VRV196627:VRV196635 WBR196627:WBR196635 WLN196627:WLN196635 WVJ196627:WVJ196635 B262163:B262171 IX262163:IX262171 ST262163:ST262171 ACP262163:ACP262171 AML262163:AML262171 AWH262163:AWH262171 BGD262163:BGD262171 BPZ262163:BPZ262171 BZV262163:BZV262171 CJR262163:CJR262171 CTN262163:CTN262171 DDJ262163:DDJ262171 DNF262163:DNF262171 DXB262163:DXB262171 EGX262163:EGX262171 EQT262163:EQT262171 FAP262163:FAP262171 FKL262163:FKL262171 FUH262163:FUH262171 GED262163:GED262171 GNZ262163:GNZ262171 GXV262163:GXV262171 HHR262163:HHR262171 HRN262163:HRN262171 IBJ262163:IBJ262171 ILF262163:ILF262171 IVB262163:IVB262171 JEX262163:JEX262171 JOT262163:JOT262171 JYP262163:JYP262171 KIL262163:KIL262171 KSH262163:KSH262171 LCD262163:LCD262171 LLZ262163:LLZ262171 LVV262163:LVV262171 MFR262163:MFR262171 MPN262163:MPN262171 MZJ262163:MZJ262171 NJF262163:NJF262171 NTB262163:NTB262171 OCX262163:OCX262171 OMT262163:OMT262171 OWP262163:OWP262171 PGL262163:PGL262171 PQH262163:PQH262171 QAD262163:QAD262171 QJZ262163:QJZ262171 QTV262163:QTV262171 RDR262163:RDR262171 RNN262163:RNN262171 RXJ262163:RXJ262171 SHF262163:SHF262171 SRB262163:SRB262171 TAX262163:TAX262171 TKT262163:TKT262171 TUP262163:TUP262171 UEL262163:UEL262171 UOH262163:UOH262171 UYD262163:UYD262171 VHZ262163:VHZ262171 VRV262163:VRV262171 WBR262163:WBR262171 WLN262163:WLN262171 WVJ262163:WVJ262171 B327699:B327707 IX327699:IX327707 ST327699:ST327707 ACP327699:ACP327707 AML327699:AML327707 AWH327699:AWH327707 BGD327699:BGD327707 BPZ327699:BPZ327707 BZV327699:BZV327707 CJR327699:CJR327707 CTN327699:CTN327707 DDJ327699:DDJ327707 DNF327699:DNF327707 DXB327699:DXB327707 EGX327699:EGX327707 EQT327699:EQT327707 FAP327699:FAP327707 FKL327699:FKL327707 FUH327699:FUH327707 GED327699:GED327707 GNZ327699:GNZ327707 GXV327699:GXV327707 HHR327699:HHR327707 HRN327699:HRN327707 IBJ327699:IBJ327707 ILF327699:ILF327707 IVB327699:IVB327707 JEX327699:JEX327707 JOT327699:JOT327707 JYP327699:JYP327707 KIL327699:KIL327707 KSH327699:KSH327707 LCD327699:LCD327707 LLZ327699:LLZ327707 LVV327699:LVV327707 MFR327699:MFR327707 MPN327699:MPN327707 MZJ327699:MZJ327707 NJF327699:NJF327707 NTB327699:NTB327707 OCX327699:OCX327707 OMT327699:OMT327707 OWP327699:OWP327707 PGL327699:PGL327707 PQH327699:PQH327707 QAD327699:QAD327707 QJZ327699:QJZ327707 QTV327699:QTV327707 RDR327699:RDR327707 RNN327699:RNN327707 RXJ327699:RXJ327707 SHF327699:SHF327707 SRB327699:SRB327707 TAX327699:TAX327707 TKT327699:TKT327707 TUP327699:TUP327707 UEL327699:UEL327707 UOH327699:UOH327707 UYD327699:UYD327707 VHZ327699:VHZ327707 VRV327699:VRV327707 WBR327699:WBR327707 WLN327699:WLN327707 WVJ327699:WVJ327707 B393235:B393243 IX393235:IX393243 ST393235:ST393243 ACP393235:ACP393243 AML393235:AML393243 AWH393235:AWH393243 BGD393235:BGD393243 BPZ393235:BPZ393243 BZV393235:BZV393243 CJR393235:CJR393243 CTN393235:CTN393243 DDJ393235:DDJ393243 DNF393235:DNF393243 DXB393235:DXB393243 EGX393235:EGX393243 EQT393235:EQT393243 FAP393235:FAP393243 FKL393235:FKL393243 FUH393235:FUH393243 GED393235:GED393243 GNZ393235:GNZ393243 GXV393235:GXV393243 HHR393235:HHR393243 HRN393235:HRN393243 IBJ393235:IBJ393243 ILF393235:ILF393243 IVB393235:IVB393243 JEX393235:JEX393243 JOT393235:JOT393243 JYP393235:JYP393243 KIL393235:KIL393243 KSH393235:KSH393243 LCD393235:LCD393243 LLZ393235:LLZ393243 LVV393235:LVV393243 MFR393235:MFR393243 MPN393235:MPN393243 MZJ393235:MZJ393243 NJF393235:NJF393243 NTB393235:NTB393243 OCX393235:OCX393243 OMT393235:OMT393243 OWP393235:OWP393243 PGL393235:PGL393243 PQH393235:PQH393243 QAD393235:QAD393243 QJZ393235:QJZ393243 QTV393235:QTV393243 RDR393235:RDR393243 RNN393235:RNN393243 RXJ393235:RXJ393243 SHF393235:SHF393243 SRB393235:SRB393243 TAX393235:TAX393243 TKT393235:TKT393243 TUP393235:TUP393243 UEL393235:UEL393243 UOH393235:UOH393243 UYD393235:UYD393243 VHZ393235:VHZ393243 VRV393235:VRV393243 WBR393235:WBR393243 WLN393235:WLN393243 WVJ393235:WVJ393243 B458771:B458779 IX458771:IX458779 ST458771:ST458779 ACP458771:ACP458779 AML458771:AML458779 AWH458771:AWH458779 BGD458771:BGD458779 BPZ458771:BPZ458779 BZV458771:BZV458779 CJR458771:CJR458779 CTN458771:CTN458779 DDJ458771:DDJ458779 DNF458771:DNF458779 DXB458771:DXB458779 EGX458771:EGX458779 EQT458771:EQT458779 FAP458771:FAP458779 FKL458771:FKL458779 FUH458771:FUH458779 GED458771:GED458779 GNZ458771:GNZ458779 GXV458771:GXV458779 HHR458771:HHR458779 HRN458771:HRN458779 IBJ458771:IBJ458779 ILF458771:ILF458779 IVB458771:IVB458779 JEX458771:JEX458779 JOT458771:JOT458779 JYP458771:JYP458779 KIL458771:KIL458779 KSH458771:KSH458779 LCD458771:LCD458779 LLZ458771:LLZ458779 LVV458771:LVV458779 MFR458771:MFR458779 MPN458771:MPN458779 MZJ458771:MZJ458779 NJF458771:NJF458779 NTB458771:NTB458779 OCX458771:OCX458779 OMT458771:OMT458779 OWP458771:OWP458779 PGL458771:PGL458779 PQH458771:PQH458779 QAD458771:QAD458779 QJZ458771:QJZ458779 QTV458771:QTV458779 RDR458771:RDR458779 RNN458771:RNN458779 RXJ458771:RXJ458779 SHF458771:SHF458779 SRB458771:SRB458779 TAX458771:TAX458779 TKT458771:TKT458779 TUP458771:TUP458779 UEL458771:UEL458779 UOH458771:UOH458779 UYD458771:UYD458779 VHZ458771:VHZ458779 VRV458771:VRV458779 WBR458771:WBR458779 WLN458771:WLN458779 WVJ458771:WVJ458779 B524307:B524315 IX524307:IX524315 ST524307:ST524315 ACP524307:ACP524315 AML524307:AML524315 AWH524307:AWH524315 BGD524307:BGD524315 BPZ524307:BPZ524315 BZV524307:BZV524315 CJR524307:CJR524315 CTN524307:CTN524315 DDJ524307:DDJ524315 DNF524307:DNF524315 DXB524307:DXB524315 EGX524307:EGX524315 EQT524307:EQT524315 FAP524307:FAP524315 FKL524307:FKL524315 FUH524307:FUH524315 GED524307:GED524315 GNZ524307:GNZ524315 GXV524307:GXV524315 HHR524307:HHR524315 HRN524307:HRN524315 IBJ524307:IBJ524315 ILF524307:ILF524315 IVB524307:IVB524315 JEX524307:JEX524315 JOT524307:JOT524315 JYP524307:JYP524315 KIL524307:KIL524315 KSH524307:KSH524315 LCD524307:LCD524315 LLZ524307:LLZ524315 LVV524307:LVV524315 MFR524307:MFR524315 MPN524307:MPN524315 MZJ524307:MZJ524315 NJF524307:NJF524315 NTB524307:NTB524315 OCX524307:OCX524315 OMT524307:OMT524315 OWP524307:OWP524315 PGL524307:PGL524315 PQH524307:PQH524315 QAD524307:QAD524315 QJZ524307:QJZ524315 QTV524307:QTV524315 RDR524307:RDR524315 RNN524307:RNN524315 RXJ524307:RXJ524315 SHF524307:SHF524315 SRB524307:SRB524315 TAX524307:TAX524315 TKT524307:TKT524315 TUP524307:TUP524315 UEL524307:UEL524315 UOH524307:UOH524315 UYD524307:UYD524315 VHZ524307:VHZ524315 VRV524307:VRV524315 WBR524307:WBR524315 WLN524307:WLN524315 WVJ524307:WVJ524315 B589843:B589851 IX589843:IX589851 ST589843:ST589851 ACP589843:ACP589851 AML589843:AML589851 AWH589843:AWH589851 BGD589843:BGD589851 BPZ589843:BPZ589851 BZV589843:BZV589851 CJR589843:CJR589851 CTN589843:CTN589851 DDJ589843:DDJ589851 DNF589843:DNF589851 DXB589843:DXB589851 EGX589843:EGX589851 EQT589843:EQT589851 FAP589843:FAP589851 FKL589843:FKL589851 FUH589843:FUH589851 GED589843:GED589851 GNZ589843:GNZ589851 GXV589843:GXV589851 HHR589843:HHR589851 HRN589843:HRN589851 IBJ589843:IBJ589851 ILF589843:ILF589851 IVB589843:IVB589851 JEX589843:JEX589851 JOT589843:JOT589851 JYP589843:JYP589851 KIL589843:KIL589851 KSH589843:KSH589851 LCD589843:LCD589851 LLZ589843:LLZ589851 LVV589843:LVV589851 MFR589843:MFR589851 MPN589843:MPN589851 MZJ589843:MZJ589851 NJF589843:NJF589851 NTB589843:NTB589851 OCX589843:OCX589851 OMT589843:OMT589851 OWP589843:OWP589851 PGL589843:PGL589851 PQH589843:PQH589851 QAD589843:QAD589851 QJZ589843:QJZ589851 QTV589843:QTV589851 RDR589843:RDR589851 RNN589843:RNN589851 RXJ589843:RXJ589851 SHF589843:SHF589851 SRB589843:SRB589851 TAX589843:TAX589851 TKT589843:TKT589851 TUP589843:TUP589851 UEL589843:UEL589851 UOH589843:UOH589851 UYD589843:UYD589851 VHZ589843:VHZ589851 VRV589843:VRV589851 WBR589843:WBR589851 WLN589843:WLN589851 WVJ589843:WVJ589851 B655379:B655387 IX655379:IX655387 ST655379:ST655387 ACP655379:ACP655387 AML655379:AML655387 AWH655379:AWH655387 BGD655379:BGD655387 BPZ655379:BPZ655387 BZV655379:BZV655387 CJR655379:CJR655387 CTN655379:CTN655387 DDJ655379:DDJ655387 DNF655379:DNF655387 DXB655379:DXB655387 EGX655379:EGX655387 EQT655379:EQT655387 FAP655379:FAP655387 FKL655379:FKL655387 FUH655379:FUH655387 GED655379:GED655387 GNZ655379:GNZ655387 GXV655379:GXV655387 HHR655379:HHR655387 HRN655379:HRN655387 IBJ655379:IBJ655387 ILF655379:ILF655387 IVB655379:IVB655387 JEX655379:JEX655387 JOT655379:JOT655387 JYP655379:JYP655387 KIL655379:KIL655387 KSH655379:KSH655387 LCD655379:LCD655387 LLZ655379:LLZ655387 LVV655379:LVV655387 MFR655379:MFR655387 MPN655379:MPN655387 MZJ655379:MZJ655387 NJF655379:NJF655387 NTB655379:NTB655387 OCX655379:OCX655387 OMT655379:OMT655387 OWP655379:OWP655387 PGL655379:PGL655387 PQH655379:PQH655387 QAD655379:QAD655387 QJZ655379:QJZ655387 QTV655379:QTV655387 RDR655379:RDR655387 RNN655379:RNN655387 RXJ655379:RXJ655387 SHF655379:SHF655387 SRB655379:SRB655387 TAX655379:TAX655387 TKT655379:TKT655387 TUP655379:TUP655387 UEL655379:UEL655387 UOH655379:UOH655387 UYD655379:UYD655387 VHZ655379:VHZ655387 VRV655379:VRV655387 WBR655379:WBR655387 WLN655379:WLN655387 WVJ655379:WVJ655387 B720915:B720923 IX720915:IX720923 ST720915:ST720923 ACP720915:ACP720923 AML720915:AML720923 AWH720915:AWH720923 BGD720915:BGD720923 BPZ720915:BPZ720923 BZV720915:BZV720923 CJR720915:CJR720923 CTN720915:CTN720923 DDJ720915:DDJ720923 DNF720915:DNF720923 DXB720915:DXB720923 EGX720915:EGX720923 EQT720915:EQT720923 FAP720915:FAP720923 FKL720915:FKL720923 FUH720915:FUH720923 GED720915:GED720923 GNZ720915:GNZ720923 GXV720915:GXV720923 HHR720915:HHR720923 HRN720915:HRN720923 IBJ720915:IBJ720923 ILF720915:ILF720923 IVB720915:IVB720923 JEX720915:JEX720923 JOT720915:JOT720923 JYP720915:JYP720923 KIL720915:KIL720923 KSH720915:KSH720923 LCD720915:LCD720923 LLZ720915:LLZ720923 LVV720915:LVV720923 MFR720915:MFR720923 MPN720915:MPN720923 MZJ720915:MZJ720923 NJF720915:NJF720923 NTB720915:NTB720923 OCX720915:OCX720923 OMT720915:OMT720923 OWP720915:OWP720923 PGL720915:PGL720923 PQH720915:PQH720923 QAD720915:QAD720923 QJZ720915:QJZ720923 QTV720915:QTV720923 RDR720915:RDR720923 RNN720915:RNN720923 RXJ720915:RXJ720923 SHF720915:SHF720923 SRB720915:SRB720923 TAX720915:TAX720923 TKT720915:TKT720923 TUP720915:TUP720923 UEL720915:UEL720923 UOH720915:UOH720923 UYD720915:UYD720923 VHZ720915:VHZ720923 VRV720915:VRV720923 WBR720915:WBR720923 WLN720915:WLN720923 WVJ720915:WVJ720923 B786451:B786459 IX786451:IX786459 ST786451:ST786459 ACP786451:ACP786459 AML786451:AML786459 AWH786451:AWH786459 BGD786451:BGD786459 BPZ786451:BPZ786459 BZV786451:BZV786459 CJR786451:CJR786459 CTN786451:CTN786459 DDJ786451:DDJ786459 DNF786451:DNF786459 DXB786451:DXB786459 EGX786451:EGX786459 EQT786451:EQT786459 FAP786451:FAP786459 FKL786451:FKL786459 FUH786451:FUH786459 GED786451:GED786459 GNZ786451:GNZ786459 GXV786451:GXV786459 HHR786451:HHR786459 HRN786451:HRN786459 IBJ786451:IBJ786459 ILF786451:ILF786459 IVB786451:IVB786459 JEX786451:JEX786459 JOT786451:JOT786459 JYP786451:JYP786459 KIL786451:KIL786459 KSH786451:KSH786459 LCD786451:LCD786459 LLZ786451:LLZ786459 LVV786451:LVV786459 MFR786451:MFR786459 MPN786451:MPN786459 MZJ786451:MZJ786459 NJF786451:NJF786459 NTB786451:NTB786459 OCX786451:OCX786459 OMT786451:OMT786459 OWP786451:OWP786459 PGL786451:PGL786459 PQH786451:PQH786459 QAD786451:QAD786459 QJZ786451:QJZ786459 QTV786451:QTV786459 RDR786451:RDR786459 RNN786451:RNN786459 RXJ786451:RXJ786459 SHF786451:SHF786459 SRB786451:SRB786459 TAX786451:TAX786459 TKT786451:TKT786459 TUP786451:TUP786459 UEL786451:UEL786459 UOH786451:UOH786459 UYD786451:UYD786459 VHZ786451:VHZ786459 VRV786451:VRV786459 WBR786451:WBR786459 WLN786451:WLN786459 WVJ786451:WVJ786459 B851987:B851995 IX851987:IX851995 ST851987:ST851995 ACP851987:ACP851995 AML851987:AML851995 AWH851987:AWH851995 BGD851987:BGD851995 BPZ851987:BPZ851995 BZV851987:BZV851995 CJR851987:CJR851995 CTN851987:CTN851995 DDJ851987:DDJ851995 DNF851987:DNF851995 DXB851987:DXB851995 EGX851987:EGX851995 EQT851987:EQT851995 FAP851987:FAP851995 FKL851987:FKL851995 FUH851987:FUH851995 GED851987:GED851995 GNZ851987:GNZ851995 GXV851987:GXV851995 HHR851987:HHR851995 HRN851987:HRN851995 IBJ851987:IBJ851995 ILF851987:ILF851995 IVB851987:IVB851995 JEX851987:JEX851995 JOT851987:JOT851995 JYP851987:JYP851995 KIL851987:KIL851995 KSH851987:KSH851995 LCD851987:LCD851995 LLZ851987:LLZ851995 LVV851987:LVV851995 MFR851987:MFR851995 MPN851987:MPN851995 MZJ851987:MZJ851995 NJF851987:NJF851995 NTB851987:NTB851995 OCX851987:OCX851995 OMT851987:OMT851995 OWP851987:OWP851995 PGL851987:PGL851995 PQH851987:PQH851995 QAD851987:QAD851995 QJZ851987:QJZ851995 QTV851987:QTV851995 RDR851987:RDR851995 RNN851987:RNN851995 RXJ851987:RXJ851995 SHF851987:SHF851995 SRB851987:SRB851995 TAX851987:TAX851995 TKT851987:TKT851995 TUP851987:TUP851995 UEL851987:UEL851995 UOH851987:UOH851995 UYD851987:UYD851995 VHZ851987:VHZ851995 VRV851987:VRV851995 WBR851987:WBR851995 WLN851987:WLN851995 WVJ851987:WVJ851995 B917523:B917531 IX917523:IX917531 ST917523:ST917531 ACP917523:ACP917531 AML917523:AML917531 AWH917523:AWH917531 BGD917523:BGD917531 BPZ917523:BPZ917531 BZV917523:BZV917531 CJR917523:CJR917531 CTN917523:CTN917531 DDJ917523:DDJ917531 DNF917523:DNF917531 DXB917523:DXB917531 EGX917523:EGX917531 EQT917523:EQT917531 FAP917523:FAP917531 FKL917523:FKL917531 FUH917523:FUH917531 GED917523:GED917531 GNZ917523:GNZ917531 GXV917523:GXV917531 HHR917523:HHR917531 HRN917523:HRN917531 IBJ917523:IBJ917531 ILF917523:ILF917531 IVB917523:IVB917531 JEX917523:JEX917531 JOT917523:JOT917531 JYP917523:JYP917531 KIL917523:KIL917531 KSH917523:KSH917531 LCD917523:LCD917531 LLZ917523:LLZ917531 LVV917523:LVV917531 MFR917523:MFR917531 MPN917523:MPN917531 MZJ917523:MZJ917531 NJF917523:NJF917531 NTB917523:NTB917531 OCX917523:OCX917531 OMT917523:OMT917531 OWP917523:OWP917531 PGL917523:PGL917531 PQH917523:PQH917531 QAD917523:QAD917531 QJZ917523:QJZ917531 QTV917523:QTV917531 RDR917523:RDR917531 RNN917523:RNN917531 RXJ917523:RXJ917531 SHF917523:SHF917531 SRB917523:SRB917531 TAX917523:TAX917531 TKT917523:TKT917531 TUP917523:TUP917531 UEL917523:UEL917531 UOH917523:UOH917531 UYD917523:UYD917531 VHZ917523:VHZ917531 VRV917523:VRV917531 WBR917523:WBR917531 WLN917523:WLN917531 WVJ917523:WVJ917531 B983059:B983067 IX983059:IX983067 ST983059:ST983067 ACP983059:ACP983067 AML983059:AML983067 AWH983059:AWH983067 BGD983059:BGD983067 BPZ983059:BPZ983067 BZV983059:BZV983067 CJR983059:CJR983067 CTN983059:CTN983067 DDJ983059:DDJ983067 DNF983059:DNF983067 DXB983059:DXB983067 EGX983059:EGX983067 EQT983059:EQT983067 FAP983059:FAP983067 FKL983059:FKL983067 FUH983059:FUH983067 GED983059:GED983067 GNZ983059:GNZ983067 GXV983059:GXV983067 HHR983059:HHR983067 HRN983059:HRN983067 IBJ983059:IBJ983067 ILF983059:ILF983067 IVB983059:IVB983067 JEX983059:JEX983067 JOT983059:JOT983067 JYP983059:JYP983067 KIL983059:KIL983067 KSH983059:KSH983067 LCD983059:LCD983067 LLZ983059:LLZ983067 LVV983059:LVV983067 MFR983059:MFR983067 MPN983059:MPN983067 MZJ983059:MZJ983067 NJF983059:NJF983067 NTB983059:NTB983067 OCX983059:OCX983067 OMT983059:OMT983067 OWP983059:OWP983067 PGL983059:PGL983067 PQH983059:PQH983067 QAD983059:QAD983067 QJZ983059:QJZ983067 QTV983059:QTV983067 RDR983059:RDR983067 RNN983059:RNN983067 RXJ983059:RXJ983067 SHF983059:SHF983067 SRB983059:SRB983067 TAX983059:TAX983067 TKT983059:TKT983067 TUP983059:TUP983067 UEL983059:UEL983067 UOH983059:UOH983067 UYD983059:UYD983067 VHZ983059:VHZ983067 VRV983059:VRV983067 WBR983059:WBR983067 WLN983059:WLN983067 WVJ983059:WVJ983067" xr:uid="{6F1EE640-A181-494C-8F8B-A548068B787D}">
      <formula1>$A$42:$A$82</formula1>
    </dataValidation>
  </dataValidations>
  <printOptions horizontalCentered="1"/>
  <pageMargins left="0.74803149606299213" right="0.70866141732283472" top="0.74803149606299213" bottom="0.9055118110236221" header="0.39370078740157483" footer="0.39370078740157483"/>
  <pageSetup paperSize="9" scale="96" orientation="portrait" r:id="rId1"/>
  <headerFooter scaleWithDoc="0" alignWithMargins="0">
    <oddHeader xml:space="preserve">&amp;L&amp;"-,Regular"&amp;8&amp;F&amp;R&amp;"-,Regular"&amp;8&amp;A
________________________________________________________________________________________
</oddHeader>
    <oddFooter>&amp;L&amp;"-,Regular"&amp;8________________________________________________________________________________________
NZ Transport Agency’s Economic evaluation manual 
Effective from Jul 2013</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998D8-30FA-4CFF-A3C2-B1D81B963020}">
  <sheetPr codeName="Sheet7">
    <pageSetUpPr fitToPage="1"/>
  </sheetPr>
  <dimension ref="A1:Z71"/>
  <sheetViews>
    <sheetView zoomScaleNormal="100" workbookViewId="0">
      <selection activeCell="C20" sqref="C20:J20"/>
    </sheetView>
  </sheetViews>
  <sheetFormatPr defaultColWidth="7.75" defaultRowHeight="13.5"/>
  <cols>
    <col min="1" max="1" width="2.5" style="225" customWidth="1"/>
    <col min="2" max="2" width="7.08203125" style="225" customWidth="1"/>
    <col min="3" max="5" width="3.08203125" style="225" customWidth="1"/>
    <col min="6" max="6" width="4" style="225" customWidth="1"/>
    <col min="7" max="9" width="3.08203125" style="225" customWidth="1"/>
    <col min="10" max="10" width="3.58203125" style="225" customWidth="1"/>
    <col min="11" max="11" width="4.83203125" style="225" customWidth="1"/>
    <col min="12" max="19" width="4.75" style="225" customWidth="1"/>
    <col min="20" max="20" width="3.08203125" style="225" customWidth="1"/>
    <col min="21" max="21" width="13.58203125" style="225" customWidth="1"/>
    <col min="22" max="22" width="26.75" style="225" customWidth="1"/>
    <col min="23" max="26" width="13.58203125" style="225" customWidth="1"/>
    <col min="27" max="256" width="7.75" style="225"/>
    <col min="257" max="257" width="2.5" style="225" customWidth="1"/>
    <col min="258" max="258" width="7.08203125" style="225" customWidth="1"/>
    <col min="259" max="261" width="3.08203125" style="225" customWidth="1"/>
    <col min="262" max="262" width="4" style="225" customWidth="1"/>
    <col min="263" max="265" width="3.08203125" style="225" customWidth="1"/>
    <col min="266" max="266" width="3.58203125" style="225" customWidth="1"/>
    <col min="267" max="267" width="4.83203125" style="225" customWidth="1"/>
    <col min="268" max="275" width="4.75" style="225" customWidth="1"/>
    <col min="276" max="276" width="3.08203125" style="225" customWidth="1"/>
    <col min="277" max="277" width="13.58203125" style="225" customWidth="1"/>
    <col min="278" max="278" width="26.75" style="225" customWidth="1"/>
    <col min="279" max="282" width="13.58203125" style="225" customWidth="1"/>
    <col min="283" max="512" width="7.75" style="225"/>
    <col min="513" max="513" width="2.5" style="225" customWidth="1"/>
    <col min="514" max="514" width="7.08203125" style="225" customWidth="1"/>
    <col min="515" max="517" width="3.08203125" style="225" customWidth="1"/>
    <col min="518" max="518" width="4" style="225" customWidth="1"/>
    <col min="519" max="521" width="3.08203125" style="225" customWidth="1"/>
    <col min="522" max="522" width="3.58203125" style="225" customWidth="1"/>
    <col min="523" max="523" width="4.83203125" style="225" customWidth="1"/>
    <col min="524" max="531" width="4.75" style="225" customWidth="1"/>
    <col min="532" max="532" width="3.08203125" style="225" customWidth="1"/>
    <col min="533" max="533" width="13.58203125" style="225" customWidth="1"/>
    <col min="534" max="534" width="26.75" style="225" customWidth="1"/>
    <col min="535" max="538" width="13.58203125" style="225" customWidth="1"/>
    <col min="539" max="768" width="7.75" style="225"/>
    <col min="769" max="769" width="2.5" style="225" customWidth="1"/>
    <col min="770" max="770" width="7.08203125" style="225" customWidth="1"/>
    <col min="771" max="773" width="3.08203125" style="225" customWidth="1"/>
    <col min="774" max="774" width="4" style="225" customWidth="1"/>
    <col min="775" max="777" width="3.08203125" style="225" customWidth="1"/>
    <col min="778" max="778" width="3.58203125" style="225" customWidth="1"/>
    <col min="779" max="779" width="4.83203125" style="225" customWidth="1"/>
    <col min="780" max="787" width="4.75" style="225" customWidth="1"/>
    <col min="788" max="788" width="3.08203125" style="225" customWidth="1"/>
    <col min="789" max="789" width="13.58203125" style="225" customWidth="1"/>
    <col min="790" max="790" width="26.75" style="225" customWidth="1"/>
    <col min="791" max="794" width="13.58203125" style="225" customWidth="1"/>
    <col min="795" max="1024" width="7.75" style="225"/>
    <col min="1025" max="1025" width="2.5" style="225" customWidth="1"/>
    <col min="1026" max="1026" width="7.08203125" style="225" customWidth="1"/>
    <col min="1027" max="1029" width="3.08203125" style="225" customWidth="1"/>
    <col min="1030" max="1030" width="4" style="225" customWidth="1"/>
    <col min="1031" max="1033" width="3.08203125" style="225" customWidth="1"/>
    <col min="1034" max="1034" width="3.58203125" style="225" customWidth="1"/>
    <col min="1035" max="1035" width="4.83203125" style="225" customWidth="1"/>
    <col min="1036" max="1043" width="4.75" style="225" customWidth="1"/>
    <col min="1044" max="1044" width="3.08203125" style="225" customWidth="1"/>
    <col min="1045" max="1045" width="13.58203125" style="225" customWidth="1"/>
    <col min="1046" max="1046" width="26.75" style="225" customWidth="1"/>
    <col min="1047" max="1050" width="13.58203125" style="225" customWidth="1"/>
    <col min="1051" max="1280" width="7.75" style="225"/>
    <col min="1281" max="1281" width="2.5" style="225" customWidth="1"/>
    <col min="1282" max="1282" width="7.08203125" style="225" customWidth="1"/>
    <col min="1283" max="1285" width="3.08203125" style="225" customWidth="1"/>
    <col min="1286" max="1286" width="4" style="225" customWidth="1"/>
    <col min="1287" max="1289" width="3.08203125" style="225" customWidth="1"/>
    <col min="1290" max="1290" width="3.58203125" style="225" customWidth="1"/>
    <col min="1291" max="1291" width="4.83203125" style="225" customWidth="1"/>
    <col min="1292" max="1299" width="4.75" style="225" customWidth="1"/>
    <col min="1300" max="1300" width="3.08203125" style="225" customWidth="1"/>
    <col min="1301" max="1301" width="13.58203125" style="225" customWidth="1"/>
    <col min="1302" max="1302" width="26.75" style="225" customWidth="1"/>
    <col min="1303" max="1306" width="13.58203125" style="225" customWidth="1"/>
    <col min="1307" max="1536" width="7.75" style="225"/>
    <col min="1537" max="1537" width="2.5" style="225" customWidth="1"/>
    <col min="1538" max="1538" width="7.08203125" style="225" customWidth="1"/>
    <col min="1539" max="1541" width="3.08203125" style="225" customWidth="1"/>
    <col min="1542" max="1542" width="4" style="225" customWidth="1"/>
    <col min="1543" max="1545" width="3.08203125" style="225" customWidth="1"/>
    <col min="1546" max="1546" width="3.58203125" style="225" customWidth="1"/>
    <col min="1547" max="1547" width="4.83203125" style="225" customWidth="1"/>
    <col min="1548" max="1555" width="4.75" style="225" customWidth="1"/>
    <col min="1556" max="1556" width="3.08203125" style="225" customWidth="1"/>
    <col min="1557" max="1557" width="13.58203125" style="225" customWidth="1"/>
    <col min="1558" max="1558" width="26.75" style="225" customWidth="1"/>
    <col min="1559" max="1562" width="13.58203125" style="225" customWidth="1"/>
    <col min="1563" max="1792" width="7.75" style="225"/>
    <col min="1793" max="1793" width="2.5" style="225" customWidth="1"/>
    <col min="1794" max="1794" width="7.08203125" style="225" customWidth="1"/>
    <col min="1795" max="1797" width="3.08203125" style="225" customWidth="1"/>
    <col min="1798" max="1798" width="4" style="225" customWidth="1"/>
    <col min="1799" max="1801" width="3.08203125" style="225" customWidth="1"/>
    <col min="1802" max="1802" width="3.58203125" style="225" customWidth="1"/>
    <col min="1803" max="1803" width="4.83203125" style="225" customWidth="1"/>
    <col min="1804" max="1811" width="4.75" style="225" customWidth="1"/>
    <col min="1812" max="1812" width="3.08203125" style="225" customWidth="1"/>
    <col min="1813" max="1813" width="13.58203125" style="225" customWidth="1"/>
    <col min="1814" max="1814" width="26.75" style="225" customWidth="1"/>
    <col min="1815" max="1818" width="13.58203125" style="225" customWidth="1"/>
    <col min="1819" max="2048" width="7.75" style="225"/>
    <col min="2049" max="2049" width="2.5" style="225" customWidth="1"/>
    <col min="2050" max="2050" width="7.08203125" style="225" customWidth="1"/>
    <col min="2051" max="2053" width="3.08203125" style="225" customWidth="1"/>
    <col min="2054" max="2054" width="4" style="225" customWidth="1"/>
    <col min="2055" max="2057" width="3.08203125" style="225" customWidth="1"/>
    <col min="2058" max="2058" width="3.58203125" style="225" customWidth="1"/>
    <col min="2059" max="2059" width="4.83203125" style="225" customWidth="1"/>
    <col min="2060" max="2067" width="4.75" style="225" customWidth="1"/>
    <col min="2068" max="2068" width="3.08203125" style="225" customWidth="1"/>
    <col min="2069" max="2069" width="13.58203125" style="225" customWidth="1"/>
    <col min="2070" max="2070" width="26.75" style="225" customWidth="1"/>
    <col min="2071" max="2074" width="13.58203125" style="225" customWidth="1"/>
    <col min="2075" max="2304" width="7.75" style="225"/>
    <col min="2305" max="2305" width="2.5" style="225" customWidth="1"/>
    <col min="2306" max="2306" width="7.08203125" style="225" customWidth="1"/>
    <col min="2307" max="2309" width="3.08203125" style="225" customWidth="1"/>
    <col min="2310" max="2310" width="4" style="225" customWidth="1"/>
    <col min="2311" max="2313" width="3.08203125" style="225" customWidth="1"/>
    <col min="2314" max="2314" width="3.58203125" style="225" customWidth="1"/>
    <col min="2315" max="2315" width="4.83203125" style="225" customWidth="1"/>
    <col min="2316" max="2323" width="4.75" style="225" customWidth="1"/>
    <col min="2324" max="2324" width="3.08203125" style="225" customWidth="1"/>
    <col min="2325" max="2325" width="13.58203125" style="225" customWidth="1"/>
    <col min="2326" max="2326" width="26.75" style="225" customWidth="1"/>
    <col min="2327" max="2330" width="13.58203125" style="225" customWidth="1"/>
    <col min="2331" max="2560" width="7.75" style="225"/>
    <col min="2561" max="2561" width="2.5" style="225" customWidth="1"/>
    <col min="2562" max="2562" width="7.08203125" style="225" customWidth="1"/>
    <col min="2563" max="2565" width="3.08203125" style="225" customWidth="1"/>
    <col min="2566" max="2566" width="4" style="225" customWidth="1"/>
    <col min="2567" max="2569" width="3.08203125" style="225" customWidth="1"/>
    <col min="2570" max="2570" width="3.58203125" style="225" customWidth="1"/>
    <col min="2571" max="2571" width="4.83203125" style="225" customWidth="1"/>
    <col min="2572" max="2579" width="4.75" style="225" customWidth="1"/>
    <col min="2580" max="2580" width="3.08203125" style="225" customWidth="1"/>
    <col min="2581" max="2581" width="13.58203125" style="225" customWidth="1"/>
    <col min="2582" max="2582" width="26.75" style="225" customWidth="1"/>
    <col min="2583" max="2586" width="13.58203125" style="225" customWidth="1"/>
    <col min="2587" max="2816" width="7.75" style="225"/>
    <col min="2817" max="2817" width="2.5" style="225" customWidth="1"/>
    <col min="2818" max="2818" width="7.08203125" style="225" customWidth="1"/>
    <col min="2819" max="2821" width="3.08203125" style="225" customWidth="1"/>
    <col min="2822" max="2822" width="4" style="225" customWidth="1"/>
    <col min="2823" max="2825" width="3.08203125" style="225" customWidth="1"/>
    <col min="2826" max="2826" width="3.58203125" style="225" customWidth="1"/>
    <col min="2827" max="2827" width="4.83203125" style="225" customWidth="1"/>
    <col min="2828" max="2835" width="4.75" style="225" customWidth="1"/>
    <col min="2836" max="2836" width="3.08203125" style="225" customWidth="1"/>
    <col min="2837" max="2837" width="13.58203125" style="225" customWidth="1"/>
    <col min="2838" max="2838" width="26.75" style="225" customWidth="1"/>
    <col min="2839" max="2842" width="13.58203125" style="225" customWidth="1"/>
    <col min="2843" max="3072" width="7.75" style="225"/>
    <col min="3073" max="3073" width="2.5" style="225" customWidth="1"/>
    <col min="3074" max="3074" width="7.08203125" style="225" customWidth="1"/>
    <col min="3075" max="3077" width="3.08203125" style="225" customWidth="1"/>
    <col min="3078" max="3078" width="4" style="225" customWidth="1"/>
    <col min="3079" max="3081" width="3.08203125" style="225" customWidth="1"/>
    <col min="3082" max="3082" width="3.58203125" style="225" customWidth="1"/>
    <col min="3083" max="3083" width="4.83203125" style="225" customWidth="1"/>
    <col min="3084" max="3091" width="4.75" style="225" customWidth="1"/>
    <col min="3092" max="3092" width="3.08203125" style="225" customWidth="1"/>
    <col min="3093" max="3093" width="13.58203125" style="225" customWidth="1"/>
    <col min="3094" max="3094" width="26.75" style="225" customWidth="1"/>
    <col min="3095" max="3098" width="13.58203125" style="225" customWidth="1"/>
    <col min="3099" max="3328" width="7.75" style="225"/>
    <col min="3329" max="3329" width="2.5" style="225" customWidth="1"/>
    <col min="3330" max="3330" width="7.08203125" style="225" customWidth="1"/>
    <col min="3331" max="3333" width="3.08203125" style="225" customWidth="1"/>
    <col min="3334" max="3334" width="4" style="225" customWidth="1"/>
    <col min="3335" max="3337" width="3.08203125" style="225" customWidth="1"/>
    <col min="3338" max="3338" width="3.58203125" style="225" customWidth="1"/>
    <col min="3339" max="3339" width="4.83203125" style="225" customWidth="1"/>
    <col min="3340" max="3347" width="4.75" style="225" customWidth="1"/>
    <col min="3348" max="3348" width="3.08203125" style="225" customWidth="1"/>
    <col min="3349" max="3349" width="13.58203125" style="225" customWidth="1"/>
    <col min="3350" max="3350" width="26.75" style="225" customWidth="1"/>
    <col min="3351" max="3354" width="13.58203125" style="225" customWidth="1"/>
    <col min="3355" max="3584" width="7.75" style="225"/>
    <col min="3585" max="3585" width="2.5" style="225" customWidth="1"/>
    <col min="3586" max="3586" width="7.08203125" style="225" customWidth="1"/>
    <col min="3587" max="3589" width="3.08203125" style="225" customWidth="1"/>
    <col min="3590" max="3590" width="4" style="225" customWidth="1"/>
    <col min="3591" max="3593" width="3.08203125" style="225" customWidth="1"/>
    <col min="3594" max="3594" width="3.58203125" style="225" customWidth="1"/>
    <col min="3595" max="3595" width="4.83203125" style="225" customWidth="1"/>
    <col min="3596" max="3603" width="4.75" style="225" customWidth="1"/>
    <col min="3604" max="3604" width="3.08203125" style="225" customWidth="1"/>
    <col min="3605" max="3605" width="13.58203125" style="225" customWidth="1"/>
    <col min="3606" max="3606" width="26.75" style="225" customWidth="1"/>
    <col min="3607" max="3610" width="13.58203125" style="225" customWidth="1"/>
    <col min="3611" max="3840" width="7.75" style="225"/>
    <col min="3841" max="3841" width="2.5" style="225" customWidth="1"/>
    <col min="3842" max="3842" width="7.08203125" style="225" customWidth="1"/>
    <col min="3843" max="3845" width="3.08203125" style="225" customWidth="1"/>
    <col min="3846" max="3846" width="4" style="225" customWidth="1"/>
    <col min="3847" max="3849" width="3.08203125" style="225" customWidth="1"/>
    <col min="3850" max="3850" width="3.58203125" style="225" customWidth="1"/>
    <col min="3851" max="3851" width="4.83203125" style="225" customWidth="1"/>
    <col min="3852" max="3859" width="4.75" style="225" customWidth="1"/>
    <col min="3860" max="3860" width="3.08203125" style="225" customWidth="1"/>
    <col min="3861" max="3861" width="13.58203125" style="225" customWidth="1"/>
    <col min="3862" max="3862" width="26.75" style="225" customWidth="1"/>
    <col min="3863" max="3866" width="13.58203125" style="225" customWidth="1"/>
    <col min="3867" max="4096" width="7.75" style="225"/>
    <col min="4097" max="4097" width="2.5" style="225" customWidth="1"/>
    <col min="4098" max="4098" width="7.08203125" style="225" customWidth="1"/>
    <col min="4099" max="4101" width="3.08203125" style="225" customWidth="1"/>
    <col min="4102" max="4102" width="4" style="225" customWidth="1"/>
    <col min="4103" max="4105" width="3.08203125" style="225" customWidth="1"/>
    <col min="4106" max="4106" width="3.58203125" style="225" customWidth="1"/>
    <col min="4107" max="4107" width="4.83203125" style="225" customWidth="1"/>
    <col min="4108" max="4115" width="4.75" style="225" customWidth="1"/>
    <col min="4116" max="4116" width="3.08203125" style="225" customWidth="1"/>
    <col min="4117" max="4117" width="13.58203125" style="225" customWidth="1"/>
    <col min="4118" max="4118" width="26.75" style="225" customWidth="1"/>
    <col min="4119" max="4122" width="13.58203125" style="225" customWidth="1"/>
    <col min="4123" max="4352" width="7.75" style="225"/>
    <col min="4353" max="4353" width="2.5" style="225" customWidth="1"/>
    <col min="4354" max="4354" width="7.08203125" style="225" customWidth="1"/>
    <col min="4355" max="4357" width="3.08203125" style="225" customWidth="1"/>
    <col min="4358" max="4358" width="4" style="225" customWidth="1"/>
    <col min="4359" max="4361" width="3.08203125" style="225" customWidth="1"/>
    <col min="4362" max="4362" width="3.58203125" style="225" customWidth="1"/>
    <col min="4363" max="4363" width="4.83203125" style="225" customWidth="1"/>
    <col min="4364" max="4371" width="4.75" style="225" customWidth="1"/>
    <col min="4372" max="4372" width="3.08203125" style="225" customWidth="1"/>
    <col min="4373" max="4373" width="13.58203125" style="225" customWidth="1"/>
    <col min="4374" max="4374" width="26.75" style="225" customWidth="1"/>
    <col min="4375" max="4378" width="13.58203125" style="225" customWidth="1"/>
    <col min="4379" max="4608" width="7.75" style="225"/>
    <col min="4609" max="4609" width="2.5" style="225" customWidth="1"/>
    <col min="4610" max="4610" width="7.08203125" style="225" customWidth="1"/>
    <col min="4611" max="4613" width="3.08203125" style="225" customWidth="1"/>
    <col min="4614" max="4614" width="4" style="225" customWidth="1"/>
    <col min="4615" max="4617" width="3.08203125" style="225" customWidth="1"/>
    <col min="4618" max="4618" width="3.58203125" style="225" customWidth="1"/>
    <col min="4619" max="4619" width="4.83203125" style="225" customWidth="1"/>
    <col min="4620" max="4627" width="4.75" style="225" customWidth="1"/>
    <col min="4628" max="4628" width="3.08203125" style="225" customWidth="1"/>
    <col min="4629" max="4629" width="13.58203125" style="225" customWidth="1"/>
    <col min="4630" max="4630" width="26.75" style="225" customWidth="1"/>
    <col min="4631" max="4634" width="13.58203125" style="225" customWidth="1"/>
    <col min="4635" max="4864" width="7.75" style="225"/>
    <col min="4865" max="4865" width="2.5" style="225" customWidth="1"/>
    <col min="4866" max="4866" width="7.08203125" style="225" customWidth="1"/>
    <col min="4867" max="4869" width="3.08203125" style="225" customWidth="1"/>
    <col min="4870" max="4870" width="4" style="225" customWidth="1"/>
    <col min="4871" max="4873" width="3.08203125" style="225" customWidth="1"/>
    <col min="4874" max="4874" width="3.58203125" style="225" customWidth="1"/>
    <col min="4875" max="4875" width="4.83203125" style="225" customWidth="1"/>
    <col min="4876" max="4883" width="4.75" style="225" customWidth="1"/>
    <col min="4884" max="4884" width="3.08203125" style="225" customWidth="1"/>
    <col min="4885" max="4885" width="13.58203125" style="225" customWidth="1"/>
    <col min="4886" max="4886" width="26.75" style="225" customWidth="1"/>
    <col min="4887" max="4890" width="13.58203125" style="225" customWidth="1"/>
    <col min="4891" max="5120" width="7.75" style="225"/>
    <col min="5121" max="5121" width="2.5" style="225" customWidth="1"/>
    <col min="5122" max="5122" width="7.08203125" style="225" customWidth="1"/>
    <col min="5123" max="5125" width="3.08203125" style="225" customWidth="1"/>
    <col min="5126" max="5126" width="4" style="225" customWidth="1"/>
    <col min="5127" max="5129" width="3.08203125" style="225" customWidth="1"/>
    <col min="5130" max="5130" width="3.58203125" style="225" customWidth="1"/>
    <col min="5131" max="5131" width="4.83203125" style="225" customWidth="1"/>
    <col min="5132" max="5139" width="4.75" style="225" customWidth="1"/>
    <col min="5140" max="5140" width="3.08203125" style="225" customWidth="1"/>
    <col min="5141" max="5141" width="13.58203125" style="225" customWidth="1"/>
    <col min="5142" max="5142" width="26.75" style="225" customWidth="1"/>
    <col min="5143" max="5146" width="13.58203125" style="225" customWidth="1"/>
    <col min="5147" max="5376" width="7.75" style="225"/>
    <col min="5377" max="5377" width="2.5" style="225" customWidth="1"/>
    <col min="5378" max="5378" width="7.08203125" style="225" customWidth="1"/>
    <col min="5379" max="5381" width="3.08203125" style="225" customWidth="1"/>
    <col min="5382" max="5382" width="4" style="225" customWidth="1"/>
    <col min="5383" max="5385" width="3.08203125" style="225" customWidth="1"/>
    <col min="5386" max="5386" width="3.58203125" style="225" customWidth="1"/>
    <col min="5387" max="5387" width="4.83203125" style="225" customWidth="1"/>
    <col min="5388" max="5395" width="4.75" style="225" customWidth="1"/>
    <col min="5396" max="5396" width="3.08203125" style="225" customWidth="1"/>
    <col min="5397" max="5397" width="13.58203125" style="225" customWidth="1"/>
    <col min="5398" max="5398" width="26.75" style="225" customWidth="1"/>
    <col min="5399" max="5402" width="13.58203125" style="225" customWidth="1"/>
    <col min="5403" max="5632" width="7.75" style="225"/>
    <col min="5633" max="5633" width="2.5" style="225" customWidth="1"/>
    <col min="5634" max="5634" width="7.08203125" style="225" customWidth="1"/>
    <col min="5635" max="5637" width="3.08203125" style="225" customWidth="1"/>
    <col min="5638" max="5638" width="4" style="225" customWidth="1"/>
    <col min="5639" max="5641" width="3.08203125" style="225" customWidth="1"/>
    <col min="5642" max="5642" width="3.58203125" style="225" customWidth="1"/>
    <col min="5643" max="5643" width="4.83203125" style="225" customWidth="1"/>
    <col min="5644" max="5651" width="4.75" style="225" customWidth="1"/>
    <col min="5652" max="5652" width="3.08203125" style="225" customWidth="1"/>
    <col min="5653" max="5653" width="13.58203125" style="225" customWidth="1"/>
    <col min="5654" max="5654" width="26.75" style="225" customWidth="1"/>
    <col min="5655" max="5658" width="13.58203125" style="225" customWidth="1"/>
    <col min="5659" max="5888" width="7.75" style="225"/>
    <col min="5889" max="5889" width="2.5" style="225" customWidth="1"/>
    <col min="5890" max="5890" width="7.08203125" style="225" customWidth="1"/>
    <col min="5891" max="5893" width="3.08203125" style="225" customWidth="1"/>
    <col min="5894" max="5894" width="4" style="225" customWidth="1"/>
    <col min="5895" max="5897" width="3.08203125" style="225" customWidth="1"/>
    <col min="5898" max="5898" width="3.58203125" style="225" customWidth="1"/>
    <col min="5899" max="5899" width="4.83203125" style="225" customWidth="1"/>
    <col min="5900" max="5907" width="4.75" style="225" customWidth="1"/>
    <col min="5908" max="5908" width="3.08203125" style="225" customWidth="1"/>
    <col min="5909" max="5909" width="13.58203125" style="225" customWidth="1"/>
    <col min="5910" max="5910" width="26.75" style="225" customWidth="1"/>
    <col min="5911" max="5914" width="13.58203125" style="225" customWidth="1"/>
    <col min="5915" max="6144" width="7.75" style="225"/>
    <col min="6145" max="6145" width="2.5" style="225" customWidth="1"/>
    <col min="6146" max="6146" width="7.08203125" style="225" customWidth="1"/>
    <col min="6147" max="6149" width="3.08203125" style="225" customWidth="1"/>
    <col min="6150" max="6150" width="4" style="225" customWidth="1"/>
    <col min="6151" max="6153" width="3.08203125" style="225" customWidth="1"/>
    <col min="6154" max="6154" width="3.58203125" style="225" customWidth="1"/>
    <col min="6155" max="6155" width="4.83203125" style="225" customWidth="1"/>
    <col min="6156" max="6163" width="4.75" style="225" customWidth="1"/>
    <col min="6164" max="6164" width="3.08203125" style="225" customWidth="1"/>
    <col min="6165" max="6165" width="13.58203125" style="225" customWidth="1"/>
    <col min="6166" max="6166" width="26.75" style="225" customWidth="1"/>
    <col min="6167" max="6170" width="13.58203125" style="225" customWidth="1"/>
    <col min="6171" max="6400" width="7.75" style="225"/>
    <col min="6401" max="6401" width="2.5" style="225" customWidth="1"/>
    <col min="6402" max="6402" width="7.08203125" style="225" customWidth="1"/>
    <col min="6403" max="6405" width="3.08203125" style="225" customWidth="1"/>
    <col min="6406" max="6406" width="4" style="225" customWidth="1"/>
    <col min="6407" max="6409" width="3.08203125" style="225" customWidth="1"/>
    <col min="6410" max="6410" width="3.58203125" style="225" customWidth="1"/>
    <col min="6411" max="6411" width="4.83203125" style="225" customWidth="1"/>
    <col min="6412" max="6419" width="4.75" style="225" customWidth="1"/>
    <col min="6420" max="6420" width="3.08203125" style="225" customWidth="1"/>
    <col min="6421" max="6421" width="13.58203125" style="225" customWidth="1"/>
    <col min="6422" max="6422" width="26.75" style="225" customWidth="1"/>
    <col min="6423" max="6426" width="13.58203125" style="225" customWidth="1"/>
    <col min="6427" max="6656" width="7.75" style="225"/>
    <col min="6657" max="6657" width="2.5" style="225" customWidth="1"/>
    <col min="6658" max="6658" width="7.08203125" style="225" customWidth="1"/>
    <col min="6659" max="6661" width="3.08203125" style="225" customWidth="1"/>
    <col min="6662" max="6662" width="4" style="225" customWidth="1"/>
    <col min="6663" max="6665" width="3.08203125" style="225" customWidth="1"/>
    <col min="6666" max="6666" width="3.58203125" style="225" customWidth="1"/>
    <col min="6667" max="6667" width="4.83203125" style="225" customWidth="1"/>
    <col min="6668" max="6675" width="4.75" style="225" customWidth="1"/>
    <col min="6676" max="6676" width="3.08203125" style="225" customWidth="1"/>
    <col min="6677" max="6677" width="13.58203125" style="225" customWidth="1"/>
    <col min="6678" max="6678" width="26.75" style="225" customWidth="1"/>
    <col min="6679" max="6682" width="13.58203125" style="225" customWidth="1"/>
    <col min="6683" max="6912" width="7.75" style="225"/>
    <col min="6913" max="6913" width="2.5" style="225" customWidth="1"/>
    <col min="6914" max="6914" width="7.08203125" style="225" customWidth="1"/>
    <col min="6915" max="6917" width="3.08203125" style="225" customWidth="1"/>
    <col min="6918" max="6918" width="4" style="225" customWidth="1"/>
    <col min="6919" max="6921" width="3.08203125" style="225" customWidth="1"/>
    <col min="6922" max="6922" width="3.58203125" style="225" customWidth="1"/>
    <col min="6923" max="6923" width="4.83203125" style="225" customWidth="1"/>
    <col min="6924" max="6931" width="4.75" style="225" customWidth="1"/>
    <col min="6932" max="6932" width="3.08203125" style="225" customWidth="1"/>
    <col min="6933" max="6933" width="13.58203125" style="225" customWidth="1"/>
    <col min="6934" max="6934" width="26.75" style="225" customWidth="1"/>
    <col min="6935" max="6938" width="13.58203125" style="225" customWidth="1"/>
    <col min="6939" max="7168" width="7.75" style="225"/>
    <col min="7169" max="7169" width="2.5" style="225" customWidth="1"/>
    <col min="7170" max="7170" width="7.08203125" style="225" customWidth="1"/>
    <col min="7171" max="7173" width="3.08203125" style="225" customWidth="1"/>
    <col min="7174" max="7174" width="4" style="225" customWidth="1"/>
    <col min="7175" max="7177" width="3.08203125" style="225" customWidth="1"/>
    <col min="7178" max="7178" width="3.58203125" style="225" customWidth="1"/>
    <col min="7179" max="7179" width="4.83203125" style="225" customWidth="1"/>
    <col min="7180" max="7187" width="4.75" style="225" customWidth="1"/>
    <col min="7188" max="7188" width="3.08203125" style="225" customWidth="1"/>
    <col min="7189" max="7189" width="13.58203125" style="225" customWidth="1"/>
    <col min="7190" max="7190" width="26.75" style="225" customWidth="1"/>
    <col min="7191" max="7194" width="13.58203125" style="225" customWidth="1"/>
    <col min="7195" max="7424" width="7.75" style="225"/>
    <col min="7425" max="7425" width="2.5" style="225" customWidth="1"/>
    <col min="7426" max="7426" width="7.08203125" style="225" customWidth="1"/>
    <col min="7427" max="7429" width="3.08203125" style="225" customWidth="1"/>
    <col min="7430" max="7430" width="4" style="225" customWidth="1"/>
    <col min="7431" max="7433" width="3.08203125" style="225" customWidth="1"/>
    <col min="7434" max="7434" width="3.58203125" style="225" customWidth="1"/>
    <col min="7435" max="7435" width="4.83203125" style="225" customWidth="1"/>
    <col min="7436" max="7443" width="4.75" style="225" customWidth="1"/>
    <col min="7444" max="7444" width="3.08203125" style="225" customWidth="1"/>
    <col min="7445" max="7445" width="13.58203125" style="225" customWidth="1"/>
    <col min="7446" max="7446" width="26.75" style="225" customWidth="1"/>
    <col min="7447" max="7450" width="13.58203125" style="225" customWidth="1"/>
    <col min="7451" max="7680" width="7.75" style="225"/>
    <col min="7681" max="7681" width="2.5" style="225" customWidth="1"/>
    <col min="7682" max="7682" width="7.08203125" style="225" customWidth="1"/>
    <col min="7683" max="7685" width="3.08203125" style="225" customWidth="1"/>
    <col min="7686" max="7686" width="4" style="225" customWidth="1"/>
    <col min="7687" max="7689" width="3.08203125" style="225" customWidth="1"/>
    <col min="7690" max="7690" width="3.58203125" style="225" customWidth="1"/>
    <col min="7691" max="7691" width="4.83203125" style="225" customWidth="1"/>
    <col min="7692" max="7699" width="4.75" style="225" customWidth="1"/>
    <col min="7700" max="7700" width="3.08203125" style="225" customWidth="1"/>
    <col min="7701" max="7701" width="13.58203125" style="225" customWidth="1"/>
    <col min="7702" max="7702" width="26.75" style="225" customWidth="1"/>
    <col min="7703" max="7706" width="13.58203125" style="225" customWidth="1"/>
    <col min="7707" max="7936" width="7.75" style="225"/>
    <col min="7937" max="7937" width="2.5" style="225" customWidth="1"/>
    <col min="7938" max="7938" width="7.08203125" style="225" customWidth="1"/>
    <col min="7939" max="7941" width="3.08203125" style="225" customWidth="1"/>
    <col min="7942" max="7942" width="4" style="225" customWidth="1"/>
    <col min="7943" max="7945" width="3.08203125" style="225" customWidth="1"/>
    <col min="7946" max="7946" width="3.58203125" style="225" customWidth="1"/>
    <col min="7947" max="7947" width="4.83203125" style="225" customWidth="1"/>
    <col min="7948" max="7955" width="4.75" style="225" customWidth="1"/>
    <col min="7956" max="7956" width="3.08203125" style="225" customWidth="1"/>
    <col min="7957" max="7957" width="13.58203125" style="225" customWidth="1"/>
    <col min="7958" max="7958" width="26.75" style="225" customWidth="1"/>
    <col min="7959" max="7962" width="13.58203125" style="225" customWidth="1"/>
    <col min="7963" max="8192" width="7.75" style="225"/>
    <col min="8193" max="8193" width="2.5" style="225" customWidth="1"/>
    <col min="8194" max="8194" width="7.08203125" style="225" customWidth="1"/>
    <col min="8195" max="8197" width="3.08203125" style="225" customWidth="1"/>
    <col min="8198" max="8198" width="4" style="225" customWidth="1"/>
    <col min="8199" max="8201" width="3.08203125" style="225" customWidth="1"/>
    <col min="8202" max="8202" width="3.58203125" style="225" customWidth="1"/>
    <col min="8203" max="8203" width="4.83203125" style="225" customWidth="1"/>
    <col min="8204" max="8211" width="4.75" style="225" customWidth="1"/>
    <col min="8212" max="8212" width="3.08203125" style="225" customWidth="1"/>
    <col min="8213" max="8213" width="13.58203125" style="225" customWidth="1"/>
    <col min="8214" max="8214" width="26.75" style="225" customWidth="1"/>
    <col min="8215" max="8218" width="13.58203125" style="225" customWidth="1"/>
    <col min="8219" max="8448" width="7.75" style="225"/>
    <col min="8449" max="8449" width="2.5" style="225" customWidth="1"/>
    <col min="8450" max="8450" width="7.08203125" style="225" customWidth="1"/>
    <col min="8451" max="8453" width="3.08203125" style="225" customWidth="1"/>
    <col min="8454" max="8454" width="4" style="225" customWidth="1"/>
    <col min="8455" max="8457" width="3.08203125" style="225" customWidth="1"/>
    <col min="8458" max="8458" width="3.58203125" style="225" customWidth="1"/>
    <col min="8459" max="8459" width="4.83203125" style="225" customWidth="1"/>
    <col min="8460" max="8467" width="4.75" style="225" customWidth="1"/>
    <col min="8468" max="8468" width="3.08203125" style="225" customWidth="1"/>
    <col min="8469" max="8469" width="13.58203125" style="225" customWidth="1"/>
    <col min="8470" max="8470" width="26.75" style="225" customWidth="1"/>
    <col min="8471" max="8474" width="13.58203125" style="225" customWidth="1"/>
    <col min="8475" max="8704" width="7.75" style="225"/>
    <col min="8705" max="8705" width="2.5" style="225" customWidth="1"/>
    <col min="8706" max="8706" width="7.08203125" style="225" customWidth="1"/>
    <col min="8707" max="8709" width="3.08203125" style="225" customWidth="1"/>
    <col min="8710" max="8710" width="4" style="225" customWidth="1"/>
    <col min="8711" max="8713" width="3.08203125" style="225" customWidth="1"/>
    <col min="8714" max="8714" width="3.58203125" style="225" customWidth="1"/>
    <col min="8715" max="8715" width="4.83203125" style="225" customWidth="1"/>
    <col min="8716" max="8723" width="4.75" style="225" customWidth="1"/>
    <col min="8724" max="8724" width="3.08203125" style="225" customWidth="1"/>
    <col min="8725" max="8725" width="13.58203125" style="225" customWidth="1"/>
    <col min="8726" max="8726" width="26.75" style="225" customWidth="1"/>
    <col min="8727" max="8730" width="13.58203125" style="225" customWidth="1"/>
    <col min="8731" max="8960" width="7.75" style="225"/>
    <col min="8961" max="8961" width="2.5" style="225" customWidth="1"/>
    <col min="8962" max="8962" width="7.08203125" style="225" customWidth="1"/>
    <col min="8963" max="8965" width="3.08203125" style="225" customWidth="1"/>
    <col min="8966" max="8966" width="4" style="225" customWidth="1"/>
    <col min="8967" max="8969" width="3.08203125" style="225" customWidth="1"/>
    <col min="8970" max="8970" width="3.58203125" style="225" customWidth="1"/>
    <col min="8971" max="8971" width="4.83203125" style="225" customWidth="1"/>
    <col min="8972" max="8979" width="4.75" style="225" customWidth="1"/>
    <col min="8980" max="8980" width="3.08203125" style="225" customWidth="1"/>
    <col min="8981" max="8981" width="13.58203125" style="225" customWidth="1"/>
    <col min="8982" max="8982" width="26.75" style="225" customWidth="1"/>
    <col min="8983" max="8986" width="13.58203125" style="225" customWidth="1"/>
    <col min="8987" max="9216" width="7.75" style="225"/>
    <col min="9217" max="9217" width="2.5" style="225" customWidth="1"/>
    <col min="9218" max="9218" width="7.08203125" style="225" customWidth="1"/>
    <col min="9219" max="9221" width="3.08203125" style="225" customWidth="1"/>
    <col min="9222" max="9222" width="4" style="225" customWidth="1"/>
    <col min="9223" max="9225" width="3.08203125" style="225" customWidth="1"/>
    <col min="9226" max="9226" width="3.58203125" style="225" customWidth="1"/>
    <col min="9227" max="9227" width="4.83203125" style="225" customWidth="1"/>
    <col min="9228" max="9235" width="4.75" style="225" customWidth="1"/>
    <col min="9236" max="9236" width="3.08203125" style="225" customWidth="1"/>
    <col min="9237" max="9237" width="13.58203125" style="225" customWidth="1"/>
    <col min="9238" max="9238" width="26.75" style="225" customWidth="1"/>
    <col min="9239" max="9242" width="13.58203125" style="225" customWidth="1"/>
    <col min="9243" max="9472" width="7.75" style="225"/>
    <col min="9473" max="9473" width="2.5" style="225" customWidth="1"/>
    <col min="9474" max="9474" width="7.08203125" style="225" customWidth="1"/>
    <col min="9475" max="9477" width="3.08203125" style="225" customWidth="1"/>
    <col min="9478" max="9478" width="4" style="225" customWidth="1"/>
    <col min="9479" max="9481" width="3.08203125" style="225" customWidth="1"/>
    <col min="9482" max="9482" width="3.58203125" style="225" customWidth="1"/>
    <col min="9483" max="9483" width="4.83203125" style="225" customWidth="1"/>
    <col min="9484" max="9491" width="4.75" style="225" customWidth="1"/>
    <col min="9492" max="9492" width="3.08203125" style="225" customWidth="1"/>
    <col min="9493" max="9493" width="13.58203125" style="225" customWidth="1"/>
    <col min="9494" max="9494" width="26.75" style="225" customWidth="1"/>
    <col min="9495" max="9498" width="13.58203125" style="225" customWidth="1"/>
    <col min="9499" max="9728" width="7.75" style="225"/>
    <col min="9729" max="9729" width="2.5" style="225" customWidth="1"/>
    <col min="9730" max="9730" width="7.08203125" style="225" customWidth="1"/>
    <col min="9731" max="9733" width="3.08203125" style="225" customWidth="1"/>
    <col min="9734" max="9734" width="4" style="225" customWidth="1"/>
    <col min="9735" max="9737" width="3.08203125" style="225" customWidth="1"/>
    <col min="9738" max="9738" width="3.58203125" style="225" customWidth="1"/>
    <col min="9739" max="9739" width="4.83203125" style="225" customWidth="1"/>
    <col min="9740" max="9747" width="4.75" style="225" customWidth="1"/>
    <col min="9748" max="9748" width="3.08203125" style="225" customWidth="1"/>
    <col min="9749" max="9749" width="13.58203125" style="225" customWidth="1"/>
    <col min="9750" max="9750" width="26.75" style="225" customWidth="1"/>
    <col min="9751" max="9754" width="13.58203125" style="225" customWidth="1"/>
    <col min="9755" max="9984" width="7.75" style="225"/>
    <col min="9985" max="9985" width="2.5" style="225" customWidth="1"/>
    <col min="9986" max="9986" width="7.08203125" style="225" customWidth="1"/>
    <col min="9987" max="9989" width="3.08203125" style="225" customWidth="1"/>
    <col min="9990" max="9990" width="4" style="225" customWidth="1"/>
    <col min="9991" max="9993" width="3.08203125" style="225" customWidth="1"/>
    <col min="9994" max="9994" width="3.58203125" style="225" customWidth="1"/>
    <col min="9995" max="9995" width="4.83203125" style="225" customWidth="1"/>
    <col min="9996" max="10003" width="4.75" style="225" customWidth="1"/>
    <col min="10004" max="10004" width="3.08203125" style="225" customWidth="1"/>
    <col min="10005" max="10005" width="13.58203125" style="225" customWidth="1"/>
    <col min="10006" max="10006" width="26.75" style="225" customWidth="1"/>
    <col min="10007" max="10010" width="13.58203125" style="225" customWidth="1"/>
    <col min="10011" max="10240" width="7.75" style="225"/>
    <col min="10241" max="10241" width="2.5" style="225" customWidth="1"/>
    <col min="10242" max="10242" width="7.08203125" style="225" customWidth="1"/>
    <col min="10243" max="10245" width="3.08203125" style="225" customWidth="1"/>
    <col min="10246" max="10246" width="4" style="225" customWidth="1"/>
    <col min="10247" max="10249" width="3.08203125" style="225" customWidth="1"/>
    <col min="10250" max="10250" width="3.58203125" style="225" customWidth="1"/>
    <col min="10251" max="10251" width="4.83203125" style="225" customWidth="1"/>
    <col min="10252" max="10259" width="4.75" style="225" customWidth="1"/>
    <col min="10260" max="10260" width="3.08203125" style="225" customWidth="1"/>
    <col min="10261" max="10261" width="13.58203125" style="225" customWidth="1"/>
    <col min="10262" max="10262" width="26.75" style="225" customWidth="1"/>
    <col min="10263" max="10266" width="13.58203125" style="225" customWidth="1"/>
    <col min="10267" max="10496" width="7.75" style="225"/>
    <col min="10497" max="10497" width="2.5" style="225" customWidth="1"/>
    <col min="10498" max="10498" width="7.08203125" style="225" customWidth="1"/>
    <col min="10499" max="10501" width="3.08203125" style="225" customWidth="1"/>
    <col min="10502" max="10502" width="4" style="225" customWidth="1"/>
    <col min="10503" max="10505" width="3.08203125" style="225" customWidth="1"/>
    <col min="10506" max="10506" width="3.58203125" style="225" customWidth="1"/>
    <col min="10507" max="10507" width="4.83203125" style="225" customWidth="1"/>
    <col min="10508" max="10515" width="4.75" style="225" customWidth="1"/>
    <col min="10516" max="10516" width="3.08203125" style="225" customWidth="1"/>
    <col min="10517" max="10517" width="13.58203125" style="225" customWidth="1"/>
    <col min="10518" max="10518" width="26.75" style="225" customWidth="1"/>
    <col min="10519" max="10522" width="13.58203125" style="225" customWidth="1"/>
    <col min="10523" max="10752" width="7.75" style="225"/>
    <col min="10753" max="10753" width="2.5" style="225" customWidth="1"/>
    <col min="10754" max="10754" width="7.08203125" style="225" customWidth="1"/>
    <col min="10755" max="10757" width="3.08203125" style="225" customWidth="1"/>
    <col min="10758" max="10758" width="4" style="225" customWidth="1"/>
    <col min="10759" max="10761" width="3.08203125" style="225" customWidth="1"/>
    <col min="10762" max="10762" width="3.58203125" style="225" customWidth="1"/>
    <col min="10763" max="10763" width="4.83203125" style="225" customWidth="1"/>
    <col min="10764" max="10771" width="4.75" style="225" customWidth="1"/>
    <col min="10772" max="10772" width="3.08203125" style="225" customWidth="1"/>
    <col min="10773" max="10773" width="13.58203125" style="225" customWidth="1"/>
    <col min="10774" max="10774" width="26.75" style="225" customWidth="1"/>
    <col min="10775" max="10778" width="13.58203125" style="225" customWidth="1"/>
    <col min="10779" max="11008" width="7.75" style="225"/>
    <col min="11009" max="11009" width="2.5" style="225" customWidth="1"/>
    <col min="11010" max="11010" width="7.08203125" style="225" customWidth="1"/>
    <col min="11011" max="11013" width="3.08203125" style="225" customWidth="1"/>
    <col min="11014" max="11014" width="4" style="225" customWidth="1"/>
    <col min="11015" max="11017" width="3.08203125" style="225" customWidth="1"/>
    <col min="11018" max="11018" width="3.58203125" style="225" customWidth="1"/>
    <col min="11019" max="11019" width="4.83203125" style="225" customWidth="1"/>
    <col min="11020" max="11027" width="4.75" style="225" customWidth="1"/>
    <col min="11028" max="11028" width="3.08203125" style="225" customWidth="1"/>
    <col min="11029" max="11029" width="13.58203125" style="225" customWidth="1"/>
    <col min="11030" max="11030" width="26.75" style="225" customWidth="1"/>
    <col min="11031" max="11034" width="13.58203125" style="225" customWidth="1"/>
    <col min="11035" max="11264" width="7.75" style="225"/>
    <col min="11265" max="11265" width="2.5" style="225" customWidth="1"/>
    <col min="11266" max="11266" width="7.08203125" style="225" customWidth="1"/>
    <col min="11267" max="11269" width="3.08203125" style="225" customWidth="1"/>
    <col min="11270" max="11270" width="4" style="225" customWidth="1"/>
    <col min="11271" max="11273" width="3.08203125" style="225" customWidth="1"/>
    <col min="11274" max="11274" width="3.58203125" style="225" customWidth="1"/>
    <col min="11275" max="11275" width="4.83203125" style="225" customWidth="1"/>
    <col min="11276" max="11283" width="4.75" style="225" customWidth="1"/>
    <col min="11284" max="11284" width="3.08203125" style="225" customWidth="1"/>
    <col min="11285" max="11285" width="13.58203125" style="225" customWidth="1"/>
    <col min="11286" max="11286" width="26.75" style="225" customWidth="1"/>
    <col min="11287" max="11290" width="13.58203125" style="225" customWidth="1"/>
    <col min="11291" max="11520" width="7.75" style="225"/>
    <col min="11521" max="11521" width="2.5" style="225" customWidth="1"/>
    <col min="11522" max="11522" width="7.08203125" style="225" customWidth="1"/>
    <col min="11523" max="11525" width="3.08203125" style="225" customWidth="1"/>
    <col min="11526" max="11526" width="4" style="225" customWidth="1"/>
    <col min="11527" max="11529" width="3.08203125" style="225" customWidth="1"/>
    <col min="11530" max="11530" width="3.58203125" style="225" customWidth="1"/>
    <col min="11531" max="11531" width="4.83203125" style="225" customWidth="1"/>
    <col min="11532" max="11539" width="4.75" style="225" customWidth="1"/>
    <col min="11540" max="11540" width="3.08203125" style="225" customWidth="1"/>
    <col min="11541" max="11541" width="13.58203125" style="225" customWidth="1"/>
    <col min="11542" max="11542" width="26.75" style="225" customWidth="1"/>
    <col min="11543" max="11546" width="13.58203125" style="225" customWidth="1"/>
    <col min="11547" max="11776" width="7.75" style="225"/>
    <col min="11777" max="11777" width="2.5" style="225" customWidth="1"/>
    <col min="11778" max="11778" width="7.08203125" style="225" customWidth="1"/>
    <col min="11779" max="11781" width="3.08203125" style="225" customWidth="1"/>
    <col min="11782" max="11782" width="4" style="225" customWidth="1"/>
    <col min="11783" max="11785" width="3.08203125" style="225" customWidth="1"/>
    <col min="11786" max="11786" width="3.58203125" style="225" customWidth="1"/>
    <col min="11787" max="11787" width="4.83203125" style="225" customWidth="1"/>
    <col min="11788" max="11795" width="4.75" style="225" customWidth="1"/>
    <col min="11796" max="11796" width="3.08203125" style="225" customWidth="1"/>
    <col min="11797" max="11797" width="13.58203125" style="225" customWidth="1"/>
    <col min="11798" max="11798" width="26.75" style="225" customWidth="1"/>
    <col min="11799" max="11802" width="13.58203125" style="225" customWidth="1"/>
    <col min="11803" max="12032" width="7.75" style="225"/>
    <col min="12033" max="12033" width="2.5" style="225" customWidth="1"/>
    <col min="12034" max="12034" width="7.08203125" style="225" customWidth="1"/>
    <col min="12035" max="12037" width="3.08203125" style="225" customWidth="1"/>
    <col min="12038" max="12038" width="4" style="225" customWidth="1"/>
    <col min="12039" max="12041" width="3.08203125" style="225" customWidth="1"/>
    <col min="12042" max="12042" width="3.58203125" style="225" customWidth="1"/>
    <col min="12043" max="12043" width="4.83203125" style="225" customWidth="1"/>
    <col min="12044" max="12051" width="4.75" style="225" customWidth="1"/>
    <col min="12052" max="12052" width="3.08203125" style="225" customWidth="1"/>
    <col min="12053" max="12053" width="13.58203125" style="225" customWidth="1"/>
    <col min="12054" max="12054" width="26.75" style="225" customWidth="1"/>
    <col min="12055" max="12058" width="13.58203125" style="225" customWidth="1"/>
    <col min="12059" max="12288" width="7.75" style="225"/>
    <col min="12289" max="12289" width="2.5" style="225" customWidth="1"/>
    <col min="12290" max="12290" width="7.08203125" style="225" customWidth="1"/>
    <col min="12291" max="12293" width="3.08203125" style="225" customWidth="1"/>
    <col min="12294" max="12294" width="4" style="225" customWidth="1"/>
    <col min="12295" max="12297" width="3.08203125" style="225" customWidth="1"/>
    <col min="12298" max="12298" width="3.58203125" style="225" customWidth="1"/>
    <col min="12299" max="12299" width="4.83203125" style="225" customWidth="1"/>
    <col min="12300" max="12307" width="4.75" style="225" customWidth="1"/>
    <col min="12308" max="12308" width="3.08203125" style="225" customWidth="1"/>
    <col min="12309" max="12309" width="13.58203125" style="225" customWidth="1"/>
    <col min="12310" max="12310" width="26.75" style="225" customWidth="1"/>
    <col min="12311" max="12314" width="13.58203125" style="225" customWidth="1"/>
    <col min="12315" max="12544" width="7.75" style="225"/>
    <col min="12545" max="12545" width="2.5" style="225" customWidth="1"/>
    <col min="12546" max="12546" width="7.08203125" style="225" customWidth="1"/>
    <col min="12547" max="12549" width="3.08203125" style="225" customWidth="1"/>
    <col min="12550" max="12550" width="4" style="225" customWidth="1"/>
    <col min="12551" max="12553" width="3.08203125" style="225" customWidth="1"/>
    <col min="12554" max="12554" width="3.58203125" style="225" customWidth="1"/>
    <col min="12555" max="12555" width="4.83203125" style="225" customWidth="1"/>
    <col min="12556" max="12563" width="4.75" style="225" customWidth="1"/>
    <col min="12564" max="12564" width="3.08203125" style="225" customWidth="1"/>
    <col min="12565" max="12565" width="13.58203125" style="225" customWidth="1"/>
    <col min="12566" max="12566" width="26.75" style="225" customWidth="1"/>
    <col min="12567" max="12570" width="13.58203125" style="225" customWidth="1"/>
    <col min="12571" max="12800" width="7.75" style="225"/>
    <col min="12801" max="12801" width="2.5" style="225" customWidth="1"/>
    <col min="12802" max="12802" width="7.08203125" style="225" customWidth="1"/>
    <col min="12803" max="12805" width="3.08203125" style="225" customWidth="1"/>
    <col min="12806" max="12806" width="4" style="225" customWidth="1"/>
    <col min="12807" max="12809" width="3.08203125" style="225" customWidth="1"/>
    <col min="12810" max="12810" width="3.58203125" style="225" customWidth="1"/>
    <col min="12811" max="12811" width="4.83203125" style="225" customWidth="1"/>
    <col min="12812" max="12819" width="4.75" style="225" customWidth="1"/>
    <col min="12820" max="12820" width="3.08203125" style="225" customWidth="1"/>
    <col min="12821" max="12821" width="13.58203125" style="225" customWidth="1"/>
    <col min="12822" max="12822" width="26.75" style="225" customWidth="1"/>
    <col min="12823" max="12826" width="13.58203125" style="225" customWidth="1"/>
    <col min="12827" max="13056" width="7.75" style="225"/>
    <col min="13057" max="13057" width="2.5" style="225" customWidth="1"/>
    <col min="13058" max="13058" width="7.08203125" style="225" customWidth="1"/>
    <col min="13059" max="13061" width="3.08203125" style="225" customWidth="1"/>
    <col min="13062" max="13062" width="4" style="225" customWidth="1"/>
    <col min="13063" max="13065" width="3.08203125" style="225" customWidth="1"/>
    <col min="13066" max="13066" width="3.58203125" style="225" customWidth="1"/>
    <col min="13067" max="13067" width="4.83203125" style="225" customWidth="1"/>
    <col min="13068" max="13075" width="4.75" style="225" customWidth="1"/>
    <col min="13076" max="13076" width="3.08203125" style="225" customWidth="1"/>
    <col min="13077" max="13077" width="13.58203125" style="225" customWidth="1"/>
    <col min="13078" max="13078" width="26.75" style="225" customWidth="1"/>
    <col min="13079" max="13082" width="13.58203125" style="225" customWidth="1"/>
    <col min="13083" max="13312" width="7.75" style="225"/>
    <col min="13313" max="13313" width="2.5" style="225" customWidth="1"/>
    <col min="13314" max="13314" width="7.08203125" style="225" customWidth="1"/>
    <col min="13315" max="13317" width="3.08203125" style="225" customWidth="1"/>
    <col min="13318" max="13318" width="4" style="225" customWidth="1"/>
    <col min="13319" max="13321" width="3.08203125" style="225" customWidth="1"/>
    <col min="13322" max="13322" width="3.58203125" style="225" customWidth="1"/>
    <col min="13323" max="13323" width="4.83203125" style="225" customWidth="1"/>
    <col min="13324" max="13331" width="4.75" style="225" customWidth="1"/>
    <col min="13332" max="13332" width="3.08203125" style="225" customWidth="1"/>
    <col min="13333" max="13333" width="13.58203125" style="225" customWidth="1"/>
    <col min="13334" max="13334" width="26.75" style="225" customWidth="1"/>
    <col min="13335" max="13338" width="13.58203125" style="225" customWidth="1"/>
    <col min="13339" max="13568" width="7.75" style="225"/>
    <col min="13569" max="13569" width="2.5" style="225" customWidth="1"/>
    <col min="13570" max="13570" width="7.08203125" style="225" customWidth="1"/>
    <col min="13571" max="13573" width="3.08203125" style="225" customWidth="1"/>
    <col min="13574" max="13574" width="4" style="225" customWidth="1"/>
    <col min="13575" max="13577" width="3.08203125" style="225" customWidth="1"/>
    <col min="13578" max="13578" width="3.58203125" style="225" customWidth="1"/>
    <col min="13579" max="13579" width="4.83203125" style="225" customWidth="1"/>
    <col min="13580" max="13587" width="4.75" style="225" customWidth="1"/>
    <col min="13588" max="13588" width="3.08203125" style="225" customWidth="1"/>
    <col min="13589" max="13589" width="13.58203125" style="225" customWidth="1"/>
    <col min="13590" max="13590" width="26.75" style="225" customWidth="1"/>
    <col min="13591" max="13594" width="13.58203125" style="225" customWidth="1"/>
    <col min="13595" max="13824" width="7.75" style="225"/>
    <col min="13825" max="13825" width="2.5" style="225" customWidth="1"/>
    <col min="13826" max="13826" width="7.08203125" style="225" customWidth="1"/>
    <col min="13827" max="13829" width="3.08203125" style="225" customWidth="1"/>
    <col min="13830" max="13830" width="4" style="225" customWidth="1"/>
    <col min="13831" max="13833" width="3.08203125" style="225" customWidth="1"/>
    <col min="13834" max="13834" width="3.58203125" style="225" customWidth="1"/>
    <col min="13835" max="13835" width="4.83203125" style="225" customWidth="1"/>
    <col min="13836" max="13843" width="4.75" style="225" customWidth="1"/>
    <col min="13844" max="13844" width="3.08203125" style="225" customWidth="1"/>
    <col min="13845" max="13845" width="13.58203125" style="225" customWidth="1"/>
    <col min="13846" max="13846" width="26.75" style="225" customWidth="1"/>
    <col min="13847" max="13850" width="13.58203125" style="225" customWidth="1"/>
    <col min="13851" max="14080" width="7.75" style="225"/>
    <col min="14081" max="14081" width="2.5" style="225" customWidth="1"/>
    <col min="14082" max="14082" width="7.08203125" style="225" customWidth="1"/>
    <col min="14083" max="14085" width="3.08203125" style="225" customWidth="1"/>
    <col min="14086" max="14086" width="4" style="225" customWidth="1"/>
    <col min="14087" max="14089" width="3.08203125" style="225" customWidth="1"/>
    <col min="14090" max="14090" width="3.58203125" style="225" customWidth="1"/>
    <col min="14091" max="14091" width="4.83203125" style="225" customWidth="1"/>
    <col min="14092" max="14099" width="4.75" style="225" customWidth="1"/>
    <col min="14100" max="14100" width="3.08203125" style="225" customWidth="1"/>
    <col min="14101" max="14101" width="13.58203125" style="225" customWidth="1"/>
    <col min="14102" max="14102" width="26.75" style="225" customWidth="1"/>
    <col min="14103" max="14106" width="13.58203125" style="225" customWidth="1"/>
    <col min="14107" max="14336" width="7.75" style="225"/>
    <col min="14337" max="14337" width="2.5" style="225" customWidth="1"/>
    <col min="14338" max="14338" width="7.08203125" style="225" customWidth="1"/>
    <col min="14339" max="14341" width="3.08203125" style="225" customWidth="1"/>
    <col min="14342" max="14342" width="4" style="225" customWidth="1"/>
    <col min="14343" max="14345" width="3.08203125" style="225" customWidth="1"/>
    <col min="14346" max="14346" width="3.58203125" style="225" customWidth="1"/>
    <col min="14347" max="14347" width="4.83203125" style="225" customWidth="1"/>
    <col min="14348" max="14355" width="4.75" style="225" customWidth="1"/>
    <col min="14356" max="14356" width="3.08203125" style="225" customWidth="1"/>
    <col min="14357" max="14357" width="13.58203125" style="225" customWidth="1"/>
    <col min="14358" max="14358" width="26.75" style="225" customWidth="1"/>
    <col min="14359" max="14362" width="13.58203125" style="225" customWidth="1"/>
    <col min="14363" max="14592" width="7.75" style="225"/>
    <col min="14593" max="14593" width="2.5" style="225" customWidth="1"/>
    <col min="14594" max="14594" width="7.08203125" style="225" customWidth="1"/>
    <col min="14595" max="14597" width="3.08203125" style="225" customWidth="1"/>
    <col min="14598" max="14598" width="4" style="225" customWidth="1"/>
    <col min="14599" max="14601" width="3.08203125" style="225" customWidth="1"/>
    <col min="14602" max="14602" width="3.58203125" style="225" customWidth="1"/>
    <col min="14603" max="14603" width="4.83203125" style="225" customWidth="1"/>
    <col min="14604" max="14611" width="4.75" style="225" customWidth="1"/>
    <col min="14612" max="14612" width="3.08203125" style="225" customWidth="1"/>
    <col min="14613" max="14613" width="13.58203125" style="225" customWidth="1"/>
    <col min="14614" max="14614" width="26.75" style="225" customWidth="1"/>
    <col min="14615" max="14618" width="13.58203125" style="225" customWidth="1"/>
    <col min="14619" max="14848" width="7.75" style="225"/>
    <col min="14849" max="14849" width="2.5" style="225" customWidth="1"/>
    <col min="14850" max="14850" width="7.08203125" style="225" customWidth="1"/>
    <col min="14851" max="14853" width="3.08203125" style="225" customWidth="1"/>
    <col min="14854" max="14854" width="4" style="225" customWidth="1"/>
    <col min="14855" max="14857" width="3.08203125" style="225" customWidth="1"/>
    <col min="14858" max="14858" width="3.58203125" style="225" customWidth="1"/>
    <col min="14859" max="14859" width="4.83203125" style="225" customWidth="1"/>
    <col min="14860" max="14867" width="4.75" style="225" customWidth="1"/>
    <col min="14868" max="14868" width="3.08203125" style="225" customWidth="1"/>
    <col min="14869" max="14869" width="13.58203125" style="225" customWidth="1"/>
    <col min="14870" max="14870" width="26.75" style="225" customWidth="1"/>
    <col min="14871" max="14874" width="13.58203125" style="225" customWidth="1"/>
    <col min="14875" max="15104" width="7.75" style="225"/>
    <col min="15105" max="15105" width="2.5" style="225" customWidth="1"/>
    <col min="15106" max="15106" width="7.08203125" style="225" customWidth="1"/>
    <col min="15107" max="15109" width="3.08203125" style="225" customWidth="1"/>
    <col min="15110" max="15110" width="4" style="225" customWidth="1"/>
    <col min="15111" max="15113" width="3.08203125" style="225" customWidth="1"/>
    <col min="15114" max="15114" width="3.58203125" style="225" customWidth="1"/>
    <col min="15115" max="15115" width="4.83203125" style="225" customWidth="1"/>
    <col min="15116" max="15123" width="4.75" style="225" customWidth="1"/>
    <col min="15124" max="15124" width="3.08203125" style="225" customWidth="1"/>
    <col min="15125" max="15125" width="13.58203125" style="225" customWidth="1"/>
    <col min="15126" max="15126" width="26.75" style="225" customWidth="1"/>
    <col min="15127" max="15130" width="13.58203125" style="225" customWidth="1"/>
    <col min="15131" max="15360" width="7.75" style="225"/>
    <col min="15361" max="15361" width="2.5" style="225" customWidth="1"/>
    <col min="15362" max="15362" width="7.08203125" style="225" customWidth="1"/>
    <col min="15363" max="15365" width="3.08203125" style="225" customWidth="1"/>
    <col min="15366" max="15366" width="4" style="225" customWidth="1"/>
    <col min="15367" max="15369" width="3.08203125" style="225" customWidth="1"/>
    <col min="15370" max="15370" width="3.58203125" style="225" customWidth="1"/>
    <col min="15371" max="15371" width="4.83203125" style="225" customWidth="1"/>
    <col min="15372" max="15379" width="4.75" style="225" customWidth="1"/>
    <col min="15380" max="15380" width="3.08203125" style="225" customWidth="1"/>
    <col min="15381" max="15381" width="13.58203125" style="225" customWidth="1"/>
    <col min="15382" max="15382" width="26.75" style="225" customWidth="1"/>
    <col min="15383" max="15386" width="13.58203125" style="225" customWidth="1"/>
    <col min="15387" max="15616" width="7.75" style="225"/>
    <col min="15617" max="15617" width="2.5" style="225" customWidth="1"/>
    <col min="15618" max="15618" width="7.08203125" style="225" customWidth="1"/>
    <col min="15619" max="15621" width="3.08203125" style="225" customWidth="1"/>
    <col min="15622" max="15622" width="4" style="225" customWidth="1"/>
    <col min="15623" max="15625" width="3.08203125" style="225" customWidth="1"/>
    <col min="15626" max="15626" width="3.58203125" style="225" customWidth="1"/>
    <col min="15627" max="15627" width="4.83203125" style="225" customWidth="1"/>
    <col min="15628" max="15635" width="4.75" style="225" customWidth="1"/>
    <col min="15636" max="15636" width="3.08203125" style="225" customWidth="1"/>
    <col min="15637" max="15637" width="13.58203125" style="225" customWidth="1"/>
    <col min="15638" max="15638" width="26.75" style="225" customWidth="1"/>
    <col min="15639" max="15642" width="13.58203125" style="225" customWidth="1"/>
    <col min="15643" max="15872" width="7.75" style="225"/>
    <col min="15873" max="15873" width="2.5" style="225" customWidth="1"/>
    <col min="15874" max="15874" width="7.08203125" style="225" customWidth="1"/>
    <col min="15875" max="15877" width="3.08203125" style="225" customWidth="1"/>
    <col min="15878" max="15878" width="4" style="225" customWidth="1"/>
    <col min="15879" max="15881" width="3.08203125" style="225" customWidth="1"/>
    <col min="15882" max="15882" width="3.58203125" style="225" customWidth="1"/>
    <col min="15883" max="15883" width="4.83203125" style="225" customWidth="1"/>
    <col min="15884" max="15891" width="4.75" style="225" customWidth="1"/>
    <col min="15892" max="15892" width="3.08203125" style="225" customWidth="1"/>
    <col min="15893" max="15893" width="13.58203125" style="225" customWidth="1"/>
    <col min="15894" max="15894" width="26.75" style="225" customWidth="1"/>
    <col min="15895" max="15898" width="13.58203125" style="225" customWidth="1"/>
    <col min="15899" max="16128" width="7.75" style="225"/>
    <col min="16129" max="16129" width="2.5" style="225" customWidth="1"/>
    <col min="16130" max="16130" width="7.08203125" style="225" customWidth="1"/>
    <col min="16131" max="16133" width="3.08203125" style="225" customWidth="1"/>
    <col min="16134" max="16134" width="4" style="225" customWidth="1"/>
    <col min="16135" max="16137" width="3.08203125" style="225" customWidth="1"/>
    <col min="16138" max="16138" width="3.58203125" style="225" customWidth="1"/>
    <col min="16139" max="16139" width="4.83203125" style="225" customWidth="1"/>
    <col min="16140" max="16147" width="4.75" style="225" customWidth="1"/>
    <col min="16148" max="16148" width="3.08203125" style="225" customWidth="1"/>
    <col min="16149" max="16149" width="13.58203125" style="225" customWidth="1"/>
    <col min="16150" max="16150" width="26.75" style="225" customWidth="1"/>
    <col min="16151" max="16154" width="13.58203125" style="225" customWidth="1"/>
    <col min="16155" max="16384" width="7.75" style="225"/>
  </cols>
  <sheetData>
    <row r="1" spans="1:26" s="220" customFormat="1" ht="15" customHeight="1">
      <c r="B1" s="257"/>
      <c r="C1" s="257"/>
      <c r="T1" s="257"/>
      <c r="V1" s="221" t="s">
        <v>369</v>
      </c>
    </row>
    <row r="2" spans="1:26" ht="15" customHeight="1">
      <c r="A2" s="222" t="s">
        <v>781</v>
      </c>
      <c r="B2" s="226"/>
      <c r="C2" s="226"/>
      <c r="D2" s="221"/>
      <c r="E2" s="221"/>
      <c r="F2" s="221"/>
      <c r="G2" s="221"/>
      <c r="H2" s="221"/>
      <c r="I2" s="221"/>
      <c r="J2" s="221"/>
      <c r="K2" s="221"/>
      <c r="L2" s="221"/>
      <c r="M2" s="221"/>
      <c r="N2" s="221"/>
      <c r="O2" s="221"/>
      <c r="P2" s="221"/>
      <c r="Q2" s="223" t="str">
        <f>'SP5-1'!L2</f>
        <v>Spreadsheet 14-Apr-2023</v>
      </c>
      <c r="R2" s="221"/>
      <c r="S2" s="221"/>
      <c r="T2" s="227"/>
      <c r="V2" s="224" t="s">
        <v>370</v>
      </c>
      <c r="W2" s="221"/>
      <c r="X2" s="221"/>
      <c r="Y2" s="221"/>
    </row>
    <row r="3" spans="1:26" s="220" customFormat="1" ht="15" customHeight="1">
      <c r="A3" s="226" t="s">
        <v>812</v>
      </c>
      <c r="B3" s="226"/>
      <c r="C3" s="221"/>
      <c r="D3" s="221"/>
      <c r="E3" s="221"/>
      <c r="F3" s="221"/>
      <c r="G3" s="221"/>
      <c r="H3" s="221"/>
      <c r="I3" s="221"/>
      <c r="J3" s="221"/>
      <c r="K3" s="221"/>
      <c r="L3" s="221"/>
      <c r="M3" s="221"/>
      <c r="N3" s="221"/>
      <c r="O3" s="221"/>
      <c r="P3" s="221"/>
      <c r="Q3" s="221"/>
      <c r="R3" s="221"/>
      <c r="S3" s="221"/>
      <c r="T3" s="221"/>
      <c r="U3" s="221"/>
      <c r="V3" s="221"/>
      <c r="W3" s="221"/>
      <c r="X3" s="221"/>
      <c r="Y3" s="221"/>
    </row>
    <row r="4" spans="1:26" s="220" customFormat="1" ht="15" customHeight="1">
      <c r="A4" s="226"/>
      <c r="B4" s="486" t="s">
        <v>813</v>
      </c>
      <c r="C4" s="487"/>
      <c r="D4" s="487"/>
      <c r="E4" s="487"/>
      <c r="F4" s="487"/>
      <c r="G4" s="487"/>
      <c r="H4" s="487"/>
      <c r="I4" s="487"/>
      <c r="J4" s="487"/>
      <c r="K4" s="487"/>
      <c r="L4" s="487"/>
      <c r="M4" s="487"/>
      <c r="N4" s="487"/>
      <c r="O4" s="487"/>
      <c r="P4" s="487"/>
      <c r="Q4" s="487"/>
      <c r="R4" s="487"/>
      <c r="S4" s="487"/>
      <c r="T4" s="488"/>
      <c r="U4" s="221"/>
      <c r="V4" s="221"/>
      <c r="W4" s="221"/>
      <c r="X4" s="221"/>
      <c r="Y4" s="221"/>
    </row>
    <row r="5" spans="1:26" s="220" customFormat="1" ht="11.25" customHeight="1" thickBot="1">
      <c r="A5" s="227"/>
      <c r="B5" s="227"/>
      <c r="C5" s="221"/>
      <c r="D5" s="221"/>
      <c r="E5" s="221"/>
      <c r="F5" s="221"/>
      <c r="G5" s="221"/>
      <c r="H5" s="221"/>
      <c r="I5" s="221"/>
      <c r="J5" s="221"/>
      <c r="K5" s="221"/>
      <c r="L5" s="221"/>
      <c r="M5" s="221"/>
      <c r="N5" s="221"/>
      <c r="O5" s="221"/>
      <c r="P5" s="221"/>
      <c r="Q5" s="221"/>
      <c r="R5" s="221"/>
      <c r="S5" s="221"/>
      <c r="T5" s="221"/>
      <c r="U5" s="221"/>
      <c r="V5" s="221"/>
      <c r="W5" s="221"/>
      <c r="X5" s="221"/>
      <c r="Y5" s="221"/>
    </row>
    <row r="6" spans="1:26" s="261" customFormat="1" ht="19.5" customHeight="1" thickBot="1">
      <c r="A6" s="228">
        <v>1</v>
      </c>
      <c r="B6" s="484" t="s">
        <v>814</v>
      </c>
      <c r="C6" s="484"/>
      <c r="D6" s="484"/>
      <c r="E6" s="484"/>
      <c r="F6" s="484"/>
      <c r="G6" s="484"/>
      <c r="H6" s="484"/>
      <c r="I6" s="484"/>
      <c r="J6" s="484"/>
      <c r="K6" s="484"/>
      <c r="L6" s="484"/>
      <c r="M6" s="484"/>
      <c r="N6" s="484"/>
      <c r="O6" s="484"/>
      <c r="P6" s="229"/>
      <c r="Q6" s="229"/>
      <c r="R6" s="229"/>
      <c r="S6" s="229"/>
      <c r="T6" s="229"/>
      <c r="U6" s="221"/>
      <c r="V6" s="221"/>
      <c r="W6" s="221"/>
      <c r="X6" s="221"/>
      <c r="Y6" s="221"/>
    </row>
    <row r="7" spans="1:26" s="261" customFormat="1" ht="19.5" customHeight="1" thickBot="1">
      <c r="A7" s="230"/>
      <c r="B7" s="229"/>
      <c r="C7" s="229"/>
      <c r="D7" s="229"/>
      <c r="E7" s="229"/>
      <c r="F7" s="229"/>
      <c r="G7" s="229"/>
      <c r="H7" s="229"/>
      <c r="I7" s="229"/>
      <c r="J7" s="237" t="s">
        <v>265</v>
      </c>
      <c r="K7" s="510"/>
      <c r="L7" s="510"/>
      <c r="M7" s="510"/>
      <c r="N7" s="230" t="s">
        <v>415</v>
      </c>
      <c r="O7" s="229">
        <f>Tables!K321</f>
        <v>0.96150000000000002</v>
      </c>
      <c r="P7" s="237" t="s">
        <v>428</v>
      </c>
      <c r="Q7" s="478">
        <f>K7*O7</f>
        <v>0</v>
      </c>
      <c r="R7" s="478"/>
      <c r="S7" s="478"/>
      <c r="T7" s="231" t="s">
        <v>416</v>
      </c>
      <c r="U7" s="221"/>
      <c r="V7" s="221"/>
      <c r="W7" s="221"/>
      <c r="X7" s="221"/>
      <c r="Y7" s="221"/>
    </row>
    <row r="8" spans="1:26" s="261" customFormat="1" ht="19.5" customHeight="1" thickBot="1">
      <c r="A8" s="228">
        <v>2</v>
      </c>
      <c r="B8" s="484" t="s">
        <v>815</v>
      </c>
      <c r="C8" s="484"/>
      <c r="D8" s="484"/>
      <c r="E8" s="484"/>
      <c r="F8" s="484"/>
      <c r="G8" s="484"/>
      <c r="H8" s="484"/>
      <c r="I8" s="229"/>
      <c r="J8" s="229"/>
      <c r="K8" s="229"/>
      <c r="L8" s="229"/>
      <c r="M8" s="229"/>
      <c r="N8" s="229"/>
      <c r="O8" s="229"/>
      <c r="P8" s="237" t="s">
        <v>816</v>
      </c>
      <c r="Q8" s="510"/>
      <c r="R8" s="510"/>
      <c r="S8" s="510"/>
      <c r="T8" s="231" t="s">
        <v>425</v>
      </c>
      <c r="U8" s="221"/>
      <c r="V8" s="221"/>
      <c r="W8" s="221"/>
      <c r="X8" s="221"/>
      <c r="Y8" s="221"/>
    </row>
    <row r="9" spans="1:26" s="261" customFormat="1" ht="19.5" customHeight="1" thickBot="1">
      <c r="A9" s="228">
        <v>3</v>
      </c>
      <c r="B9" s="484" t="s">
        <v>817</v>
      </c>
      <c r="C9" s="484"/>
      <c r="D9" s="484"/>
      <c r="E9" s="484"/>
      <c r="F9" s="484"/>
      <c r="G9" s="484"/>
      <c r="H9" s="484"/>
      <c r="I9" s="484"/>
      <c r="J9" s="484"/>
      <c r="K9" s="484"/>
      <c r="L9" s="484"/>
      <c r="M9" s="484"/>
      <c r="N9" s="229"/>
      <c r="O9" s="229"/>
      <c r="P9" s="229"/>
      <c r="Q9" s="229"/>
      <c r="R9" s="229"/>
      <c r="S9" s="229"/>
      <c r="T9" s="231"/>
      <c r="U9" s="221"/>
      <c r="V9" s="221"/>
      <c r="W9" s="221"/>
      <c r="X9" s="221"/>
      <c r="Y9" s="221"/>
    </row>
    <row r="10" spans="1:26" s="261" customFormat="1" ht="19.5" customHeight="1" thickBot="1">
      <c r="A10" s="230"/>
      <c r="B10" s="229"/>
      <c r="C10" s="229"/>
      <c r="D10" s="229"/>
      <c r="E10" s="229"/>
      <c r="F10" s="237" t="s">
        <v>429</v>
      </c>
      <c r="G10" s="229">
        <f>'SP5-1'!I24</f>
        <v>40</v>
      </c>
      <c r="H10" s="229"/>
      <c r="I10" s="229"/>
      <c r="J10" s="237" t="s">
        <v>818</v>
      </c>
      <c r="K10" s="510"/>
      <c r="L10" s="510"/>
      <c r="M10" s="510"/>
      <c r="N10" s="230" t="s">
        <v>415</v>
      </c>
      <c r="O10" s="258">
        <f>Tables!K320-Tables!K319</f>
        <v>19.205398278498699</v>
      </c>
      <c r="P10" s="237" t="s">
        <v>428</v>
      </c>
      <c r="Q10" s="478">
        <f>K10*O10</f>
        <v>0</v>
      </c>
      <c r="R10" s="478"/>
      <c r="S10" s="478"/>
      <c r="T10" s="231" t="s">
        <v>426</v>
      </c>
      <c r="U10" s="221"/>
      <c r="V10" s="509" t="s">
        <v>911</v>
      </c>
      <c r="W10" s="509"/>
      <c r="X10" s="509"/>
      <c r="Y10" s="509"/>
      <c r="Z10" s="509"/>
    </row>
    <row r="11" spans="1:26" s="261" customFormat="1" ht="19.5" customHeight="1" thickBot="1">
      <c r="A11" s="228">
        <v>4</v>
      </c>
      <c r="B11" s="484" t="s">
        <v>431</v>
      </c>
      <c r="C11" s="484"/>
      <c r="D11" s="484"/>
      <c r="E11" s="484"/>
      <c r="F11" s="484"/>
      <c r="G11" s="484"/>
      <c r="H11" s="484"/>
      <c r="I11" s="229"/>
      <c r="J11" s="229"/>
      <c r="K11" s="229"/>
      <c r="L11" s="229"/>
      <c r="M11" s="229"/>
      <c r="N11" s="229"/>
      <c r="O11" s="229"/>
      <c r="P11" s="229"/>
      <c r="Q11" s="229"/>
      <c r="R11" s="229"/>
      <c r="S11" s="229"/>
      <c r="T11" s="229"/>
      <c r="U11" s="221"/>
      <c r="V11" s="221"/>
      <c r="W11" s="221"/>
      <c r="X11" s="221"/>
      <c r="Y11" s="221"/>
    </row>
    <row r="12" spans="1:26" s="261" customFormat="1" ht="19.5" customHeight="1" thickBot="1">
      <c r="A12" s="230"/>
      <c r="B12" s="229" t="s">
        <v>417</v>
      </c>
      <c r="C12" s="229"/>
      <c r="D12" s="229"/>
      <c r="E12" s="229"/>
      <c r="F12" s="229"/>
      <c r="G12" s="229"/>
      <c r="H12" s="229"/>
      <c r="I12" s="229"/>
      <c r="J12" s="229"/>
      <c r="K12" s="229"/>
      <c r="L12" s="229"/>
      <c r="M12" s="229"/>
      <c r="N12" s="229"/>
      <c r="O12" s="229"/>
      <c r="P12" s="237" t="s">
        <v>418</v>
      </c>
      <c r="Q12" s="513">
        <f>'SP5-1'!I21</f>
        <v>2023</v>
      </c>
      <c r="R12" s="513"/>
      <c r="S12" s="513"/>
      <c r="T12" s="229"/>
      <c r="U12" s="221"/>
      <c r="V12" s="221"/>
      <c r="W12" s="221"/>
      <c r="X12" s="221"/>
      <c r="Y12" s="221"/>
    </row>
    <row r="13" spans="1:26" s="261" customFormat="1" ht="19.5" customHeight="1" thickBot="1">
      <c r="A13" s="230"/>
      <c r="B13" s="259" t="s">
        <v>420</v>
      </c>
      <c r="C13" s="514" t="s">
        <v>421</v>
      </c>
      <c r="D13" s="514"/>
      <c r="E13" s="514"/>
      <c r="F13" s="514"/>
      <c r="G13" s="514"/>
      <c r="H13" s="514"/>
      <c r="I13" s="514"/>
      <c r="J13" s="514"/>
      <c r="K13" s="514" t="s">
        <v>422</v>
      </c>
      <c r="L13" s="514"/>
      <c r="M13" s="514"/>
      <c r="N13" s="514" t="s">
        <v>423</v>
      </c>
      <c r="O13" s="514"/>
      <c r="P13" s="514"/>
      <c r="Q13" s="514" t="s">
        <v>808</v>
      </c>
      <c r="R13" s="514"/>
      <c r="S13" s="514"/>
      <c r="T13" s="229"/>
      <c r="U13" s="221"/>
      <c r="V13" s="221"/>
      <c r="W13" s="221"/>
      <c r="X13" s="221"/>
      <c r="Y13" s="221"/>
    </row>
    <row r="14" spans="1:26" s="261" customFormat="1" ht="19.5" customHeight="1" thickBot="1">
      <c r="A14" s="230"/>
      <c r="B14" s="260"/>
      <c r="C14" s="525"/>
      <c r="D14" s="525"/>
      <c r="E14" s="525"/>
      <c r="F14" s="525"/>
      <c r="G14" s="525"/>
      <c r="H14" s="525"/>
      <c r="I14" s="525"/>
      <c r="J14" s="525"/>
      <c r="K14" s="526"/>
      <c r="L14" s="526"/>
      <c r="M14" s="526"/>
      <c r="N14" s="464" t="str">
        <f>IF(Tables!N323="no number","",Tables!P323)</f>
        <v/>
      </c>
      <c r="O14" s="464"/>
      <c r="P14" s="464"/>
      <c r="Q14" s="478" t="str">
        <f>IF(N14="","",K14*N14)</f>
        <v/>
      </c>
      <c r="R14" s="478"/>
      <c r="S14" s="478"/>
      <c r="T14" s="229"/>
      <c r="U14" s="221"/>
      <c r="V14" s="509" t="s">
        <v>906</v>
      </c>
      <c r="W14" s="509"/>
      <c r="X14" s="509"/>
      <c r="Y14" s="509"/>
      <c r="Z14" s="509"/>
    </row>
    <row r="15" spans="1:26" s="261" customFormat="1" ht="19.5" customHeight="1" thickBot="1">
      <c r="A15" s="230"/>
      <c r="B15" s="260"/>
      <c r="C15" s="525"/>
      <c r="D15" s="525"/>
      <c r="E15" s="525"/>
      <c r="F15" s="525"/>
      <c r="G15" s="525"/>
      <c r="H15" s="525"/>
      <c r="I15" s="525"/>
      <c r="J15" s="525"/>
      <c r="K15" s="526"/>
      <c r="L15" s="526"/>
      <c r="M15" s="526"/>
      <c r="N15" s="464" t="str">
        <f>IF(Tables!N324="no number","",Tables!P324)</f>
        <v/>
      </c>
      <c r="O15" s="464"/>
      <c r="P15" s="464"/>
      <c r="Q15" s="478" t="str">
        <f t="shared" ref="Q15:Q22" si="0">IF(N15="","",K15*N15)</f>
        <v/>
      </c>
      <c r="R15" s="478"/>
      <c r="S15" s="478"/>
      <c r="T15" s="229"/>
      <c r="U15" s="221"/>
      <c r="V15" s="509"/>
      <c r="W15" s="509"/>
      <c r="X15" s="509"/>
      <c r="Y15" s="509"/>
      <c r="Z15" s="509"/>
    </row>
    <row r="16" spans="1:26" s="261" customFormat="1" ht="19.5" customHeight="1" thickBot="1">
      <c r="A16" s="230"/>
      <c r="B16" s="260"/>
      <c r="C16" s="525"/>
      <c r="D16" s="525"/>
      <c r="E16" s="525"/>
      <c r="F16" s="525"/>
      <c r="G16" s="525"/>
      <c r="H16" s="525"/>
      <c r="I16" s="525"/>
      <c r="J16" s="525"/>
      <c r="K16" s="526"/>
      <c r="L16" s="526"/>
      <c r="M16" s="526"/>
      <c r="N16" s="464" t="str">
        <f>IF(Tables!N325="no number","",Tables!P325)</f>
        <v/>
      </c>
      <c r="O16" s="464"/>
      <c r="P16" s="464"/>
      <c r="Q16" s="478" t="str">
        <f t="shared" si="0"/>
        <v/>
      </c>
      <c r="R16" s="478"/>
      <c r="S16" s="478"/>
      <c r="T16" s="229"/>
      <c r="U16" s="221"/>
      <c r="V16" s="509"/>
      <c r="W16" s="509"/>
      <c r="X16" s="509"/>
      <c r="Y16" s="509"/>
      <c r="Z16" s="509"/>
    </row>
    <row r="17" spans="1:26" s="261" customFormat="1" ht="19.5" customHeight="1" thickBot="1">
      <c r="A17" s="230"/>
      <c r="B17" s="388"/>
      <c r="C17" s="621"/>
      <c r="D17" s="622"/>
      <c r="E17" s="622"/>
      <c r="F17" s="622"/>
      <c r="G17" s="622"/>
      <c r="H17" s="622"/>
      <c r="I17" s="622"/>
      <c r="J17" s="623"/>
      <c r="K17" s="526"/>
      <c r="L17" s="526"/>
      <c r="M17" s="526"/>
      <c r="N17" s="464" t="str">
        <f>IF(Tables!N326="no number","",Tables!P326)</f>
        <v/>
      </c>
      <c r="O17" s="464"/>
      <c r="P17" s="464"/>
      <c r="Q17" s="478" t="str">
        <f t="shared" si="0"/>
        <v/>
      </c>
      <c r="R17" s="478"/>
      <c r="S17" s="478"/>
      <c r="T17" s="229"/>
      <c r="U17" s="221"/>
      <c r="V17" s="509"/>
      <c r="W17" s="509"/>
      <c r="X17" s="509"/>
      <c r="Y17" s="509"/>
      <c r="Z17" s="509"/>
    </row>
    <row r="18" spans="1:26" s="261" customFormat="1" ht="19.5" customHeight="1" thickBot="1">
      <c r="A18" s="230"/>
      <c r="B18" s="260"/>
      <c r="C18" s="525"/>
      <c r="D18" s="525"/>
      <c r="E18" s="525"/>
      <c r="F18" s="525"/>
      <c r="G18" s="525"/>
      <c r="H18" s="525"/>
      <c r="I18" s="525"/>
      <c r="J18" s="525"/>
      <c r="K18" s="526"/>
      <c r="L18" s="526"/>
      <c r="M18" s="526"/>
      <c r="N18" s="464" t="str">
        <f>IF(Tables!N327="no number","",Tables!P327)</f>
        <v/>
      </c>
      <c r="O18" s="464"/>
      <c r="P18" s="464"/>
      <c r="Q18" s="478" t="str">
        <f>IF(N18="","",K18*N18)</f>
        <v/>
      </c>
      <c r="R18" s="478"/>
      <c r="S18" s="478"/>
      <c r="T18" s="229"/>
      <c r="U18" s="221"/>
      <c r="V18" s="509"/>
      <c r="W18" s="509"/>
      <c r="X18" s="509"/>
      <c r="Y18" s="509"/>
      <c r="Z18" s="509"/>
    </row>
    <row r="19" spans="1:26" s="261" customFormat="1" ht="19.5" customHeight="1" thickBot="1">
      <c r="A19" s="230"/>
      <c r="B19" s="260"/>
      <c r="C19" s="525"/>
      <c r="D19" s="525"/>
      <c r="E19" s="525"/>
      <c r="F19" s="525"/>
      <c r="G19" s="525"/>
      <c r="H19" s="525"/>
      <c r="I19" s="525"/>
      <c r="J19" s="525"/>
      <c r="K19" s="526"/>
      <c r="L19" s="526"/>
      <c r="M19" s="526"/>
      <c r="N19" s="464" t="str">
        <f>IF(Tables!N328="no number","",Tables!P328)</f>
        <v/>
      </c>
      <c r="O19" s="464"/>
      <c r="P19" s="464"/>
      <c r="Q19" s="478" t="str">
        <f>IF(N19="","",K19*N19)</f>
        <v/>
      </c>
      <c r="R19" s="478"/>
      <c r="S19" s="478"/>
      <c r="T19" s="229"/>
      <c r="U19" s="221"/>
      <c r="V19" s="509"/>
      <c r="W19" s="509"/>
      <c r="X19" s="509"/>
      <c r="Y19" s="509"/>
      <c r="Z19" s="509"/>
    </row>
    <row r="20" spans="1:26" s="261" customFormat="1" ht="19.5" customHeight="1" thickBot="1">
      <c r="A20" s="230"/>
      <c r="B20" s="260"/>
      <c r="C20" s="525"/>
      <c r="D20" s="525"/>
      <c r="E20" s="525"/>
      <c r="F20" s="525"/>
      <c r="G20" s="525"/>
      <c r="H20" s="525"/>
      <c r="I20" s="525"/>
      <c r="J20" s="525"/>
      <c r="K20" s="526"/>
      <c r="L20" s="526"/>
      <c r="M20" s="526"/>
      <c r="N20" s="464" t="str">
        <f>IF(Tables!N329="no number","",Tables!P329)</f>
        <v/>
      </c>
      <c r="O20" s="464"/>
      <c r="P20" s="464"/>
      <c r="Q20" s="478" t="str">
        <f t="shared" si="0"/>
        <v/>
      </c>
      <c r="R20" s="478"/>
      <c r="S20" s="478"/>
      <c r="T20" s="229"/>
      <c r="U20" s="221"/>
      <c r="V20" s="509"/>
      <c r="W20" s="509"/>
      <c r="X20" s="509"/>
      <c r="Y20" s="509"/>
      <c r="Z20" s="509"/>
    </row>
    <row r="21" spans="1:26" s="261" customFormat="1" ht="19.5" customHeight="1" thickBot="1">
      <c r="A21" s="230"/>
      <c r="B21" s="260"/>
      <c r="C21" s="525"/>
      <c r="D21" s="525"/>
      <c r="E21" s="525"/>
      <c r="F21" s="525"/>
      <c r="G21" s="525"/>
      <c r="H21" s="525"/>
      <c r="I21" s="525"/>
      <c r="J21" s="525"/>
      <c r="K21" s="526"/>
      <c r="L21" s="526"/>
      <c r="M21" s="526"/>
      <c r="N21" s="464" t="str">
        <f>IF(Tables!N330="no number","",Tables!P330)</f>
        <v/>
      </c>
      <c r="O21" s="464"/>
      <c r="P21" s="464"/>
      <c r="Q21" s="478" t="str">
        <f t="shared" si="0"/>
        <v/>
      </c>
      <c r="R21" s="478"/>
      <c r="S21" s="478"/>
      <c r="T21" s="229"/>
      <c r="U21" s="221"/>
      <c r="V21" s="509"/>
      <c r="W21" s="509"/>
      <c r="X21" s="509"/>
      <c r="Y21" s="509"/>
      <c r="Z21" s="509"/>
    </row>
    <row r="22" spans="1:26" s="261" customFormat="1" ht="19.5" customHeight="1" thickBot="1">
      <c r="A22" s="230"/>
      <c r="B22" s="260"/>
      <c r="C22" s="525"/>
      <c r="D22" s="525"/>
      <c r="E22" s="525"/>
      <c r="F22" s="525"/>
      <c r="G22" s="525"/>
      <c r="H22" s="525"/>
      <c r="I22" s="525"/>
      <c r="J22" s="525"/>
      <c r="K22" s="526"/>
      <c r="L22" s="526"/>
      <c r="M22" s="526"/>
      <c r="N22" s="464" t="str">
        <f>IF(Tables!N331="no number","",Tables!P331)</f>
        <v/>
      </c>
      <c r="O22" s="464"/>
      <c r="P22" s="464"/>
      <c r="Q22" s="478" t="str">
        <f t="shared" si="0"/>
        <v/>
      </c>
      <c r="R22" s="478"/>
      <c r="S22" s="478"/>
      <c r="T22" s="229"/>
      <c r="U22" s="221"/>
      <c r="V22" s="509"/>
      <c r="W22" s="509"/>
      <c r="X22" s="509"/>
      <c r="Y22" s="509"/>
      <c r="Z22" s="509"/>
    </row>
    <row r="23" spans="1:26" s="261" customFormat="1" ht="19.5" customHeight="1" thickBot="1">
      <c r="A23" s="230"/>
      <c r="B23" s="229"/>
      <c r="C23" s="229"/>
      <c r="D23" s="229"/>
      <c r="E23" s="229"/>
      <c r="F23" s="229"/>
      <c r="G23" s="229"/>
      <c r="H23" s="229"/>
      <c r="I23" s="229"/>
      <c r="J23" s="229"/>
      <c r="K23" s="229"/>
      <c r="L23" s="229"/>
      <c r="M23" s="229"/>
      <c r="N23" s="229"/>
      <c r="O23" s="229"/>
      <c r="P23" s="237" t="s">
        <v>819</v>
      </c>
      <c r="Q23" s="524">
        <f>SUM(Q14:S22)</f>
        <v>0</v>
      </c>
      <c r="R23" s="524"/>
      <c r="S23" s="524"/>
      <c r="T23" s="231" t="s">
        <v>432</v>
      </c>
      <c r="U23" s="221"/>
      <c r="V23" s="221"/>
      <c r="W23" s="221"/>
      <c r="X23" s="221"/>
      <c r="Y23" s="221"/>
    </row>
    <row r="24" spans="1:26" s="261" customFormat="1" ht="19.5" customHeight="1" thickBot="1">
      <c r="A24" s="228">
        <v>5</v>
      </c>
      <c r="B24" s="484" t="s">
        <v>820</v>
      </c>
      <c r="C24" s="484"/>
      <c r="D24" s="484"/>
      <c r="E24" s="484"/>
      <c r="F24" s="484"/>
      <c r="G24" s="484"/>
      <c r="H24" s="484"/>
      <c r="I24" s="484"/>
      <c r="J24" s="484"/>
      <c r="K24" s="484"/>
      <c r="L24" s="484"/>
      <c r="M24" s="484"/>
      <c r="N24" s="484"/>
      <c r="O24" s="229"/>
      <c r="P24" s="229"/>
      <c r="Q24" s="229"/>
      <c r="R24" s="229"/>
      <c r="S24" s="229"/>
      <c r="T24" s="229"/>
      <c r="U24" s="221"/>
      <c r="V24" s="221"/>
      <c r="W24" s="221"/>
      <c r="X24" s="221"/>
      <c r="Y24" s="221"/>
    </row>
    <row r="25" spans="1:26" s="261" customFormat="1" ht="25" customHeight="1" thickBot="1">
      <c r="A25" s="230"/>
      <c r="B25" s="229"/>
      <c r="C25" s="229"/>
      <c r="D25" s="229"/>
      <c r="E25" s="229"/>
      <c r="F25" s="237" t="s">
        <v>429</v>
      </c>
      <c r="G25" s="229">
        <f>'SP5-1'!I24</f>
        <v>40</v>
      </c>
      <c r="H25" s="229"/>
      <c r="I25" s="229"/>
      <c r="J25" s="237" t="s">
        <v>430</v>
      </c>
      <c r="K25" s="510"/>
      <c r="L25" s="510"/>
      <c r="M25" s="510"/>
      <c r="N25" s="230" t="s">
        <v>415</v>
      </c>
      <c r="O25" s="258">
        <f>O10</f>
        <v>19.205398278498699</v>
      </c>
      <c r="P25" s="237" t="s">
        <v>428</v>
      </c>
      <c r="Q25" s="478">
        <f>K25*O25</f>
        <v>0</v>
      </c>
      <c r="R25" s="478"/>
      <c r="S25" s="478"/>
      <c r="T25" s="231" t="s">
        <v>433</v>
      </c>
      <c r="U25" s="221"/>
      <c r="V25" s="496" t="s">
        <v>907</v>
      </c>
      <c r="W25" s="497"/>
      <c r="X25" s="497"/>
      <c r="Y25" s="497"/>
      <c r="Z25" s="498"/>
    </row>
    <row r="26" spans="1:26" s="261" customFormat="1" ht="19.5" customHeight="1" thickBot="1">
      <c r="A26" s="228">
        <v>6</v>
      </c>
      <c r="B26" s="484" t="s">
        <v>821</v>
      </c>
      <c r="C26" s="484"/>
      <c r="D26" s="484"/>
      <c r="E26" s="484"/>
      <c r="F26" s="484"/>
      <c r="G26" s="484"/>
      <c r="H26" s="484"/>
      <c r="I26" s="484"/>
      <c r="J26" s="229"/>
      <c r="K26" s="229"/>
      <c r="L26" s="229"/>
      <c r="M26" s="229"/>
      <c r="N26" s="229"/>
      <c r="O26" s="229"/>
      <c r="P26" s="229"/>
      <c r="Q26" s="229"/>
      <c r="R26" s="229"/>
      <c r="S26" s="229"/>
      <c r="T26" s="229"/>
      <c r="U26" s="221"/>
      <c r="V26" s="221"/>
      <c r="W26" s="221"/>
      <c r="X26" s="221"/>
      <c r="Y26" s="221"/>
    </row>
    <row r="27" spans="1:26" s="261" customFormat="1" ht="19.5" customHeight="1" thickBot="1">
      <c r="A27" s="230"/>
      <c r="B27" s="229"/>
      <c r="C27" s="229"/>
      <c r="D27" s="229"/>
      <c r="E27" s="229"/>
      <c r="F27" s="229"/>
      <c r="G27" s="229"/>
      <c r="H27" s="229"/>
      <c r="I27" s="229"/>
      <c r="J27" s="229"/>
      <c r="K27" s="262"/>
      <c r="L27" s="229"/>
      <c r="M27" s="229"/>
      <c r="N27" s="229"/>
      <c r="O27" s="229"/>
      <c r="P27" s="237" t="s">
        <v>822</v>
      </c>
      <c r="Q27" s="478">
        <f>Q7+Q8+Q10+Q23+Q25</f>
        <v>0</v>
      </c>
      <c r="R27" s="478"/>
      <c r="S27" s="478"/>
      <c r="T27" s="228" t="s">
        <v>396</v>
      </c>
      <c r="U27" s="221"/>
      <c r="V27" s="509" t="s">
        <v>434</v>
      </c>
      <c r="W27" s="509"/>
      <c r="X27" s="509"/>
      <c r="Y27" s="509"/>
      <c r="Z27" s="509"/>
    </row>
    <row r="28" spans="1:26" s="261" customFormat="1" ht="19.5" customHeight="1" thickBot="1">
      <c r="A28" s="230"/>
      <c r="B28" s="229"/>
      <c r="C28" s="229"/>
      <c r="D28" s="229"/>
      <c r="E28" s="229"/>
      <c r="F28" s="229"/>
      <c r="G28" s="229"/>
      <c r="H28" s="229"/>
      <c r="I28" s="229"/>
      <c r="J28" s="229"/>
      <c r="K28" s="229"/>
      <c r="L28" s="229"/>
      <c r="M28" s="229"/>
      <c r="N28" s="229"/>
      <c r="O28" s="229"/>
      <c r="P28" s="229"/>
      <c r="Q28" s="229"/>
      <c r="R28" s="229"/>
      <c r="S28" s="229"/>
      <c r="T28" s="229"/>
      <c r="U28" s="221"/>
      <c r="V28" s="221"/>
      <c r="W28" s="221"/>
      <c r="X28" s="221"/>
      <c r="Y28" s="221"/>
    </row>
    <row r="29" spans="1:26" s="220" customFormat="1" ht="11.5">
      <c r="A29" s="221"/>
      <c r="B29" s="221"/>
      <c r="C29" s="221"/>
      <c r="D29" s="221"/>
      <c r="E29" s="221"/>
      <c r="F29" s="221"/>
      <c r="G29" s="221"/>
      <c r="H29" s="221"/>
      <c r="I29" s="221"/>
      <c r="J29" s="221"/>
      <c r="K29" s="221"/>
      <c r="L29" s="221"/>
      <c r="M29" s="221"/>
      <c r="N29" s="221"/>
      <c r="O29" s="221"/>
      <c r="P29" s="221"/>
      <c r="Q29" s="221"/>
      <c r="R29" s="221"/>
      <c r="S29" s="221"/>
      <c r="T29" s="221"/>
      <c r="U29" s="221"/>
      <c r="V29" s="221"/>
      <c r="W29" s="221"/>
      <c r="X29" s="221"/>
      <c r="Y29" s="221"/>
    </row>
    <row r="30" spans="1:26">
      <c r="A30" s="221"/>
      <c r="B30" s="221"/>
      <c r="C30" s="221"/>
      <c r="D30" s="221"/>
      <c r="E30" s="221"/>
      <c r="F30" s="221"/>
      <c r="G30" s="221"/>
      <c r="H30" s="221"/>
      <c r="I30" s="221"/>
      <c r="J30" s="221"/>
      <c r="K30" s="221"/>
      <c r="L30" s="221"/>
      <c r="M30" s="221"/>
      <c r="N30" s="221"/>
      <c r="O30" s="221"/>
      <c r="P30" s="221"/>
      <c r="Q30" s="221"/>
      <c r="R30" s="221"/>
      <c r="S30" s="221"/>
      <c r="T30" s="221"/>
      <c r="U30" s="221"/>
      <c r="V30" s="221"/>
      <c r="W30" s="221"/>
      <c r="X30" s="221"/>
      <c r="Y30" s="221"/>
    </row>
    <row r="31" spans="1:26" hidden="1">
      <c r="A31" s="221">
        <v>0</v>
      </c>
      <c r="B31" s="221"/>
      <c r="C31" s="221"/>
      <c r="D31" s="221"/>
      <c r="E31" s="221"/>
      <c r="F31" s="221"/>
      <c r="G31" s="221"/>
      <c r="H31" s="221"/>
      <c r="I31" s="221"/>
      <c r="J31" s="221"/>
      <c r="K31" s="221"/>
      <c r="L31" s="221"/>
      <c r="M31" s="221"/>
      <c r="N31" s="221"/>
      <c r="O31" s="221"/>
      <c r="P31" s="221"/>
      <c r="Q31" s="221"/>
      <c r="R31" s="221"/>
      <c r="S31" s="221"/>
      <c r="T31" s="221"/>
      <c r="U31" s="221"/>
      <c r="V31" s="221"/>
      <c r="W31" s="221"/>
      <c r="X31" s="221"/>
      <c r="Y31" s="221"/>
    </row>
    <row r="32" spans="1:26" hidden="1">
      <c r="A32" s="221">
        <v>1</v>
      </c>
      <c r="B32" s="221"/>
      <c r="C32" s="221"/>
      <c r="D32" s="221"/>
      <c r="E32" s="221"/>
      <c r="F32" s="221"/>
      <c r="G32" s="221"/>
      <c r="H32" s="221"/>
      <c r="I32" s="221"/>
      <c r="J32" s="221"/>
      <c r="K32" s="221"/>
      <c r="L32" s="221"/>
      <c r="M32" s="221"/>
      <c r="N32" s="221"/>
      <c r="O32" s="221"/>
      <c r="P32" s="221"/>
      <c r="Q32" s="221"/>
      <c r="R32" s="221"/>
      <c r="S32" s="221"/>
      <c r="T32" s="221"/>
      <c r="U32" s="221"/>
      <c r="V32" s="221"/>
      <c r="W32" s="221"/>
      <c r="X32" s="221"/>
      <c r="Y32" s="221"/>
    </row>
    <row r="33" spans="1:25" hidden="1">
      <c r="A33" s="221">
        <v>2</v>
      </c>
      <c r="B33" s="221"/>
      <c r="C33" s="221"/>
      <c r="D33" s="221"/>
      <c r="E33" s="221"/>
      <c r="F33" s="221"/>
      <c r="G33" s="221"/>
      <c r="H33" s="221"/>
      <c r="I33" s="221"/>
      <c r="J33" s="221"/>
      <c r="K33" s="221"/>
      <c r="L33" s="221"/>
      <c r="M33" s="221"/>
      <c r="N33" s="221"/>
      <c r="O33" s="221"/>
      <c r="P33" s="221"/>
      <c r="Q33" s="221"/>
      <c r="R33" s="221"/>
      <c r="S33" s="221"/>
      <c r="T33" s="221"/>
      <c r="U33" s="221"/>
      <c r="V33" s="221"/>
      <c r="W33" s="221"/>
      <c r="X33" s="221"/>
      <c r="Y33" s="221"/>
    </row>
    <row r="34" spans="1:25" hidden="1">
      <c r="A34" s="221">
        <v>3</v>
      </c>
      <c r="B34" s="221"/>
      <c r="C34" s="221"/>
      <c r="D34" s="221"/>
      <c r="E34" s="221"/>
      <c r="F34" s="221"/>
      <c r="G34" s="221"/>
      <c r="H34" s="221"/>
      <c r="I34" s="221"/>
      <c r="J34" s="221"/>
      <c r="K34" s="221"/>
      <c r="L34" s="221"/>
      <c r="M34" s="221"/>
      <c r="N34" s="221"/>
      <c r="O34" s="221"/>
      <c r="P34" s="221"/>
      <c r="Q34" s="221"/>
      <c r="R34" s="221"/>
      <c r="S34" s="221"/>
      <c r="T34" s="221"/>
      <c r="U34" s="221"/>
      <c r="V34" s="221"/>
      <c r="W34" s="221"/>
      <c r="X34" s="221"/>
      <c r="Y34" s="221"/>
    </row>
    <row r="35" spans="1:25" hidden="1">
      <c r="A35" s="221">
        <v>4</v>
      </c>
      <c r="B35" s="221"/>
      <c r="C35" s="221"/>
      <c r="D35" s="221"/>
      <c r="E35" s="221"/>
      <c r="F35" s="221"/>
      <c r="G35" s="221"/>
      <c r="H35" s="221"/>
      <c r="I35" s="221"/>
      <c r="J35" s="221"/>
      <c r="K35" s="221"/>
      <c r="L35" s="221"/>
      <c r="M35" s="221"/>
      <c r="N35" s="221"/>
      <c r="O35" s="221"/>
      <c r="P35" s="221"/>
      <c r="Q35" s="221"/>
      <c r="R35" s="221"/>
      <c r="S35" s="221"/>
      <c r="T35" s="221"/>
      <c r="U35" s="221"/>
      <c r="V35" s="221"/>
      <c r="W35" s="221"/>
      <c r="X35" s="221"/>
      <c r="Y35" s="221"/>
    </row>
    <row r="36" spans="1:25" hidden="1">
      <c r="A36" s="221">
        <v>5</v>
      </c>
      <c r="B36" s="221"/>
      <c r="C36" s="221"/>
      <c r="D36" s="221"/>
      <c r="E36" s="221"/>
      <c r="F36" s="221"/>
      <c r="G36" s="221"/>
      <c r="H36" s="221"/>
      <c r="I36" s="221"/>
      <c r="J36" s="221"/>
      <c r="K36" s="221"/>
      <c r="L36" s="221"/>
      <c r="M36" s="221"/>
      <c r="N36" s="221"/>
      <c r="O36" s="221"/>
      <c r="P36" s="221"/>
      <c r="Q36" s="221"/>
      <c r="R36" s="221"/>
      <c r="S36" s="221"/>
      <c r="T36" s="221"/>
      <c r="U36" s="221"/>
      <c r="V36" s="221"/>
      <c r="W36" s="221"/>
      <c r="X36" s="221"/>
      <c r="Y36" s="221"/>
    </row>
    <row r="37" spans="1:25" hidden="1">
      <c r="A37" s="221">
        <v>6</v>
      </c>
      <c r="B37" s="221"/>
      <c r="C37" s="221"/>
      <c r="D37" s="221"/>
      <c r="E37" s="221"/>
      <c r="F37" s="221"/>
      <c r="G37" s="221"/>
      <c r="H37" s="221"/>
      <c r="I37" s="221"/>
      <c r="J37" s="221"/>
      <c r="K37" s="221"/>
      <c r="L37" s="221"/>
      <c r="M37" s="221"/>
      <c r="N37" s="221"/>
      <c r="O37" s="221"/>
      <c r="P37" s="221"/>
      <c r="Q37" s="221"/>
      <c r="R37" s="221"/>
      <c r="S37" s="221"/>
      <c r="T37" s="221"/>
      <c r="U37" s="221"/>
      <c r="V37" s="221"/>
      <c r="W37" s="221"/>
      <c r="X37" s="221"/>
      <c r="Y37" s="221"/>
    </row>
    <row r="38" spans="1:25" hidden="1">
      <c r="A38" s="221">
        <v>7</v>
      </c>
      <c r="B38" s="221"/>
      <c r="C38" s="221"/>
      <c r="D38" s="221"/>
      <c r="E38" s="221"/>
      <c r="F38" s="221"/>
      <c r="G38" s="221"/>
      <c r="H38" s="221"/>
      <c r="I38" s="221"/>
      <c r="J38" s="221"/>
      <c r="K38" s="221"/>
      <c r="L38" s="221"/>
      <c r="M38" s="221"/>
      <c r="N38" s="221"/>
      <c r="O38" s="221"/>
      <c r="P38" s="221"/>
      <c r="Q38" s="221"/>
      <c r="R38" s="221"/>
      <c r="S38" s="221"/>
      <c r="T38" s="221"/>
      <c r="U38" s="221"/>
      <c r="V38" s="221"/>
      <c r="W38" s="221"/>
      <c r="X38" s="221"/>
      <c r="Y38" s="221"/>
    </row>
    <row r="39" spans="1:25" hidden="1">
      <c r="A39" s="221">
        <v>8</v>
      </c>
      <c r="B39" s="221"/>
      <c r="C39" s="221"/>
      <c r="D39" s="221"/>
      <c r="E39" s="221"/>
      <c r="F39" s="221"/>
      <c r="G39" s="221"/>
      <c r="H39" s="221"/>
      <c r="I39" s="221"/>
      <c r="J39" s="221"/>
      <c r="K39" s="221"/>
      <c r="L39" s="221"/>
      <c r="M39" s="221"/>
      <c r="N39" s="221"/>
      <c r="O39" s="221"/>
      <c r="P39" s="221"/>
      <c r="Q39" s="221"/>
      <c r="R39" s="221"/>
      <c r="S39" s="221"/>
      <c r="T39" s="221"/>
      <c r="U39" s="221"/>
      <c r="V39" s="221"/>
      <c r="W39" s="221"/>
      <c r="X39" s="221"/>
      <c r="Y39" s="221"/>
    </row>
    <row r="40" spans="1:25" hidden="1">
      <c r="A40" s="221">
        <v>9</v>
      </c>
      <c r="B40" s="221"/>
      <c r="C40" s="221"/>
      <c r="D40" s="221"/>
      <c r="E40" s="221"/>
      <c r="F40" s="221"/>
      <c r="G40" s="221"/>
      <c r="H40" s="221"/>
      <c r="I40" s="221"/>
      <c r="J40" s="221"/>
      <c r="K40" s="221"/>
      <c r="L40" s="221"/>
      <c r="M40" s="221"/>
      <c r="N40" s="221"/>
      <c r="O40" s="221"/>
      <c r="P40" s="221"/>
      <c r="Q40" s="221"/>
      <c r="R40" s="221"/>
      <c r="S40" s="221"/>
      <c r="T40" s="221"/>
      <c r="U40" s="221"/>
      <c r="V40" s="221"/>
      <c r="W40" s="221"/>
      <c r="X40" s="221"/>
      <c r="Y40" s="221"/>
    </row>
    <row r="41" spans="1:25" hidden="1">
      <c r="A41" s="221">
        <v>10</v>
      </c>
      <c r="B41" s="221"/>
      <c r="C41" s="221"/>
      <c r="D41" s="221"/>
      <c r="E41" s="221"/>
      <c r="F41" s="221"/>
      <c r="G41" s="221"/>
      <c r="H41" s="221"/>
      <c r="I41" s="221"/>
      <c r="J41" s="221"/>
      <c r="K41" s="221"/>
      <c r="L41" s="221"/>
      <c r="M41" s="221"/>
      <c r="N41" s="221"/>
      <c r="O41" s="221"/>
      <c r="P41" s="221"/>
      <c r="Q41" s="221"/>
      <c r="R41" s="221"/>
      <c r="S41" s="221"/>
      <c r="T41" s="221"/>
      <c r="U41" s="221"/>
      <c r="V41" s="221"/>
      <c r="W41" s="221"/>
      <c r="X41" s="221"/>
      <c r="Y41" s="221"/>
    </row>
    <row r="42" spans="1:25" hidden="1">
      <c r="A42" s="221">
        <v>11</v>
      </c>
      <c r="B42" s="221"/>
      <c r="C42" s="221"/>
      <c r="D42" s="221"/>
      <c r="E42" s="221"/>
      <c r="F42" s="221"/>
      <c r="G42" s="221"/>
      <c r="H42" s="221"/>
      <c r="I42" s="221"/>
      <c r="J42" s="221"/>
      <c r="K42" s="221"/>
      <c r="L42" s="221"/>
      <c r="M42" s="221"/>
      <c r="N42" s="221"/>
      <c r="O42" s="221"/>
      <c r="P42" s="221"/>
      <c r="Q42" s="221"/>
      <c r="R42" s="221"/>
      <c r="S42" s="221"/>
      <c r="T42" s="221"/>
      <c r="U42" s="221"/>
      <c r="V42" s="221"/>
      <c r="W42" s="221"/>
      <c r="X42" s="221"/>
      <c r="Y42" s="221"/>
    </row>
    <row r="43" spans="1:25" hidden="1">
      <c r="A43" s="221">
        <v>12</v>
      </c>
      <c r="B43" s="221"/>
      <c r="C43" s="221"/>
      <c r="D43" s="221"/>
      <c r="E43" s="221"/>
      <c r="F43" s="221"/>
      <c r="G43" s="221"/>
      <c r="H43" s="221"/>
      <c r="I43" s="221"/>
      <c r="J43" s="221"/>
      <c r="K43" s="221"/>
      <c r="L43" s="221"/>
      <c r="M43" s="221"/>
      <c r="N43" s="221"/>
      <c r="O43" s="221"/>
      <c r="P43" s="221"/>
      <c r="Q43" s="221"/>
      <c r="R43" s="221"/>
      <c r="S43" s="221"/>
      <c r="T43" s="221"/>
      <c r="U43" s="221"/>
      <c r="V43" s="221"/>
      <c r="W43" s="221"/>
      <c r="X43" s="221"/>
      <c r="Y43" s="221"/>
    </row>
    <row r="44" spans="1:25" hidden="1">
      <c r="A44" s="221">
        <v>13</v>
      </c>
      <c r="B44" s="221"/>
      <c r="C44" s="221"/>
      <c r="D44" s="221"/>
      <c r="E44" s="221"/>
      <c r="F44" s="221"/>
      <c r="G44" s="221"/>
      <c r="H44" s="221"/>
      <c r="I44" s="221"/>
      <c r="J44" s="221"/>
      <c r="K44" s="221"/>
      <c r="L44" s="221"/>
      <c r="M44" s="221"/>
      <c r="N44" s="221"/>
      <c r="O44" s="221"/>
      <c r="P44" s="221"/>
      <c r="Q44" s="221"/>
      <c r="R44" s="221"/>
      <c r="S44" s="221"/>
      <c r="T44" s="221"/>
      <c r="U44" s="221"/>
      <c r="V44" s="221"/>
      <c r="W44" s="221"/>
      <c r="X44" s="221"/>
      <c r="Y44" s="221"/>
    </row>
    <row r="45" spans="1:25" hidden="1">
      <c r="A45" s="221">
        <v>14</v>
      </c>
      <c r="B45" s="221"/>
      <c r="C45" s="221"/>
      <c r="D45" s="221"/>
      <c r="E45" s="221"/>
      <c r="F45" s="221"/>
      <c r="G45" s="221"/>
      <c r="H45" s="221"/>
      <c r="I45" s="221"/>
      <c r="J45" s="221"/>
      <c r="K45" s="221"/>
      <c r="L45" s="221"/>
      <c r="M45" s="221"/>
      <c r="N45" s="221"/>
      <c r="O45" s="221"/>
      <c r="P45" s="221"/>
      <c r="Q45" s="221"/>
      <c r="R45" s="221"/>
      <c r="S45" s="221"/>
      <c r="T45" s="221"/>
      <c r="U45" s="221"/>
      <c r="V45" s="221"/>
      <c r="W45" s="221"/>
      <c r="X45" s="221"/>
      <c r="Y45" s="221"/>
    </row>
    <row r="46" spans="1:25" hidden="1">
      <c r="A46" s="221">
        <v>15</v>
      </c>
      <c r="B46" s="221"/>
      <c r="C46" s="221"/>
      <c r="D46" s="221"/>
      <c r="E46" s="221"/>
      <c r="F46" s="221"/>
      <c r="G46" s="221"/>
      <c r="H46" s="221"/>
      <c r="I46" s="221"/>
      <c r="J46" s="221"/>
      <c r="K46" s="221"/>
      <c r="L46" s="221"/>
      <c r="M46" s="221"/>
      <c r="N46" s="221"/>
      <c r="O46" s="221"/>
      <c r="P46" s="221"/>
      <c r="Q46" s="221"/>
      <c r="R46" s="221"/>
      <c r="S46" s="221"/>
      <c r="T46" s="221"/>
      <c r="U46" s="221"/>
      <c r="V46" s="221"/>
      <c r="W46" s="221"/>
      <c r="X46" s="221"/>
      <c r="Y46" s="221"/>
    </row>
    <row r="47" spans="1:25" hidden="1">
      <c r="A47" s="221">
        <v>16</v>
      </c>
      <c r="B47" s="221"/>
      <c r="C47" s="221"/>
      <c r="D47" s="221"/>
      <c r="E47" s="221"/>
      <c r="F47" s="221"/>
      <c r="G47" s="221"/>
      <c r="H47" s="221"/>
      <c r="I47" s="221"/>
      <c r="J47" s="221"/>
      <c r="K47" s="221"/>
      <c r="L47" s="221"/>
      <c r="M47" s="221"/>
      <c r="N47" s="221"/>
      <c r="O47" s="221"/>
      <c r="P47" s="221"/>
      <c r="Q47" s="221"/>
      <c r="R47" s="221"/>
      <c r="S47" s="221"/>
      <c r="T47" s="221"/>
      <c r="U47" s="221"/>
      <c r="V47" s="221"/>
      <c r="W47" s="221"/>
      <c r="X47" s="221"/>
      <c r="Y47" s="221"/>
    </row>
    <row r="48" spans="1:25" hidden="1">
      <c r="A48" s="221">
        <v>17</v>
      </c>
      <c r="B48" s="221"/>
      <c r="C48" s="221"/>
      <c r="D48" s="221"/>
      <c r="E48" s="221"/>
      <c r="F48" s="221"/>
      <c r="G48" s="221"/>
      <c r="H48" s="221"/>
      <c r="I48" s="221"/>
      <c r="J48" s="221"/>
      <c r="K48" s="221"/>
      <c r="L48" s="221"/>
      <c r="M48" s="221"/>
      <c r="N48" s="221"/>
      <c r="O48" s="221"/>
      <c r="P48" s="221"/>
      <c r="Q48" s="221"/>
      <c r="R48" s="221"/>
      <c r="S48" s="221"/>
      <c r="T48" s="221"/>
      <c r="U48" s="221"/>
      <c r="V48" s="221"/>
      <c r="W48" s="221"/>
      <c r="X48" s="221"/>
      <c r="Y48" s="221"/>
    </row>
    <row r="49" spans="1:25" hidden="1">
      <c r="A49" s="221">
        <v>18</v>
      </c>
      <c r="B49" s="221"/>
      <c r="C49" s="221"/>
      <c r="D49" s="221"/>
      <c r="E49" s="221"/>
      <c r="F49" s="221"/>
      <c r="G49" s="221"/>
      <c r="H49" s="221"/>
      <c r="I49" s="221"/>
      <c r="J49" s="221"/>
      <c r="K49" s="221"/>
      <c r="L49" s="221"/>
      <c r="M49" s="221"/>
      <c r="N49" s="221"/>
      <c r="O49" s="221"/>
      <c r="P49" s="221"/>
      <c r="Q49" s="221"/>
      <c r="R49" s="221"/>
      <c r="S49" s="221"/>
      <c r="T49" s="221"/>
      <c r="U49" s="221"/>
      <c r="V49" s="221"/>
      <c r="W49" s="221"/>
      <c r="X49" s="221"/>
      <c r="Y49" s="221"/>
    </row>
    <row r="50" spans="1:25" hidden="1">
      <c r="A50" s="221">
        <v>19</v>
      </c>
      <c r="B50" s="221"/>
      <c r="C50" s="221"/>
      <c r="D50" s="221"/>
      <c r="E50" s="221"/>
      <c r="F50" s="221"/>
      <c r="G50" s="221"/>
      <c r="H50" s="221"/>
      <c r="I50" s="221"/>
      <c r="J50" s="221"/>
      <c r="K50" s="221"/>
      <c r="L50" s="221"/>
      <c r="M50" s="221"/>
      <c r="N50" s="221"/>
      <c r="O50" s="221"/>
      <c r="P50" s="221"/>
      <c r="Q50" s="221"/>
      <c r="R50" s="221"/>
      <c r="S50" s="221"/>
      <c r="T50" s="221"/>
      <c r="U50" s="221"/>
      <c r="V50" s="221"/>
      <c r="W50" s="221"/>
      <c r="X50" s="221"/>
      <c r="Y50" s="221"/>
    </row>
    <row r="51" spans="1:25" hidden="1">
      <c r="A51" s="221">
        <v>20</v>
      </c>
      <c r="B51" s="221"/>
      <c r="C51" s="221"/>
      <c r="D51" s="221"/>
      <c r="E51" s="221"/>
      <c r="F51" s="221"/>
      <c r="G51" s="221"/>
      <c r="H51" s="221"/>
      <c r="I51" s="221"/>
      <c r="J51" s="221"/>
      <c r="K51" s="221"/>
      <c r="L51" s="221"/>
      <c r="M51" s="221"/>
      <c r="N51" s="221"/>
      <c r="O51" s="221"/>
      <c r="P51" s="221"/>
      <c r="Q51" s="221"/>
      <c r="R51" s="221"/>
      <c r="S51" s="221"/>
      <c r="T51" s="221"/>
      <c r="U51" s="221"/>
      <c r="V51" s="221"/>
      <c r="W51" s="221"/>
      <c r="X51" s="221"/>
      <c r="Y51" s="221"/>
    </row>
    <row r="52" spans="1:25" hidden="1">
      <c r="A52" s="221">
        <v>21</v>
      </c>
      <c r="B52" s="221"/>
      <c r="C52" s="221"/>
      <c r="D52" s="221"/>
      <c r="E52" s="221"/>
      <c r="F52" s="221"/>
      <c r="G52" s="221"/>
      <c r="H52" s="221"/>
      <c r="I52" s="221"/>
      <c r="J52" s="221"/>
      <c r="K52" s="221"/>
      <c r="L52" s="221"/>
      <c r="M52" s="221"/>
      <c r="N52" s="221"/>
      <c r="O52" s="221"/>
      <c r="P52" s="221"/>
      <c r="Q52" s="221"/>
      <c r="R52" s="221"/>
      <c r="S52" s="221"/>
      <c r="T52" s="221"/>
      <c r="U52" s="221"/>
      <c r="V52" s="221"/>
      <c r="W52" s="221"/>
      <c r="X52" s="221"/>
      <c r="Y52" s="221"/>
    </row>
    <row r="53" spans="1:25" hidden="1">
      <c r="A53" s="221">
        <v>22</v>
      </c>
      <c r="B53" s="221"/>
      <c r="C53" s="221"/>
      <c r="D53" s="221"/>
      <c r="E53" s="221"/>
      <c r="F53" s="221"/>
      <c r="G53" s="221"/>
      <c r="H53" s="221"/>
      <c r="I53" s="221"/>
      <c r="J53" s="221"/>
      <c r="K53" s="221"/>
      <c r="L53" s="221"/>
      <c r="M53" s="221"/>
      <c r="N53" s="221"/>
      <c r="O53" s="221"/>
      <c r="P53" s="221"/>
      <c r="Q53" s="221"/>
      <c r="R53" s="221"/>
      <c r="S53" s="221"/>
      <c r="T53" s="221"/>
      <c r="U53" s="221"/>
      <c r="V53" s="221"/>
      <c r="W53" s="221"/>
      <c r="X53" s="221"/>
      <c r="Y53" s="221"/>
    </row>
    <row r="54" spans="1:25" hidden="1">
      <c r="A54" s="221">
        <v>23</v>
      </c>
      <c r="B54" s="221"/>
      <c r="C54" s="221"/>
      <c r="D54" s="221"/>
      <c r="E54" s="221"/>
      <c r="F54" s="221"/>
      <c r="G54" s="221"/>
      <c r="H54" s="221"/>
      <c r="I54" s="221"/>
      <c r="J54" s="221"/>
      <c r="K54" s="221"/>
      <c r="L54" s="221"/>
      <c r="M54" s="221"/>
      <c r="N54" s="221"/>
      <c r="O54" s="221"/>
      <c r="P54" s="221"/>
      <c r="Q54" s="221"/>
      <c r="R54" s="221"/>
      <c r="S54" s="221"/>
      <c r="T54" s="221"/>
      <c r="U54" s="221"/>
      <c r="V54" s="221"/>
      <c r="W54" s="221"/>
      <c r="X54" s="221"/>
      <c r="Y54" s="221"/>
    </row>
    <row r="55" spans="1:25" hidden="1">
      <c r="A55" s="221">
        <v>24</v>
      </c>
      <c r="B55" s="221"/>
      <c r="C55" s="221"/>
      <c r="D55" s="221"/>
      <c r="E55" s="221"/>
      <c r="F55" s="221"/>
      <c r="G55" s="221"/>
      <c r="H55" s="221"/>
      <c r="I55" s="221"/>
      <c r="J55" s="221"/>
      <c r="K55" s="221"/>
      <c r="L55" s="221"/>
      <c r="M55" s="221"/>
      <c r="N55" s="221"/>
      <c r="O55" s="221"/>
      <c r="P55" s="221"/>
      <c r="Q55" s="221"/>
      <c r="R55" s="221"/>
      <c r="S55" s="221"/>
      <c r="T55" s="221"/>
      <c r="U55" s="221"/>
      <c r="V55" s="221"/>
      <c r="W55" s="221"/>
      <c r="X55" s="221"/>
      <c r="Y55" s="221"/>
    </row>
    <row r="56" spans="1:25" hidden="1">
      <c r="A56" s="221">
        <v>25</v>
      </c>
      <c r="B56" s="221"/>
      <c r="C56" s="221"/>
      <c r="D56" s="221"/>
      <c r="E56" s="221"/>
      <c r="F56" s="221"/>
      <c r="G56" s="221"/>
      <c r="H56" s="221"/>
      <c r="I56" s="221"/>
      <c r="J56" s="221"/>
      <c r="K56" s="221"/>
      <c r="L56" s="221"/>
      <c r="M56" s="221"/>
      <c r="N56" s="221"/>
      <c r="O56" s="221"/>
      <c r="P56" s="221"/>
      <c r="Q56" s="221"/>
      <c r="R56" s="221"/>
      <c r="S56" s="221"/>
      <c r="T56" s="221"/>
      <c r="U56" s="221"/>
      <c r="V56" s="221"/>
      <c r="W56" s="221"/>
      <c r="X56" s="221"/>
      <c r="Y56" s="221"/>
    </row>
    <row r="57" spans="1:25" hidden="1">
      <c r="A57" s="221">
        <v>26</v>
      </c>
      <c r="B57" s="221"/>
      <c r="C57" s="221"/>
      <c r="D57" s="221"/>
      <c r="E57" s="221"/>
      <c r="F57" s="221"/>
      <c r="G57" s="221"/>
      <c r="H57" s="221"/>
      <c r="I57" s="221"/>
      <c r="J57" s="221"/>
      <c r="K57" s="221"/>
      <c r="L57" s="221"/>
      <c r="M57" s="221"/>
      <c r="N57" s="221"/>
      <c r="O57" s="221"/>
      <c r="P57" s="221"/>
      <c r="Q57" s="221"/>
      <c r="R57" s="221"/>
      <c r="S57" s="221"/>
      <c r="T57" s="221"/>
      <c r="U57" s="221"/>
      <c r="V57" s="221"/>
      <c r="W57" s="221"/>
      <c r="X57" s="221"/>
      <c r="Y57" s="221"/>
    </row>
    <row r="58" spans="1:25" hidden="1">
      <c r="A58" s="221">
        <v>27</v>
      </c>
      <c r="B58" s="221"/>
      <c r="C58" s="221"/>
      <c r="D58" s="221"/>
      <c r="E58" s="221"/>
      <c r="F58" s="221"/>
      <c r="G58" s="221"/>
      <c r="H58" s="221"/>
      <c r="I58" s="221"/>
      <c r="J58" s="221"/>
      <c r="K58" s="221"/>
      <c r="L58" s="221"/>
      <c r="M58" s="221"/>
      <c r="N58" s="221"/>
      <c r="O58" s="221"/>
      <c r="P58" s="221"/>
      <c r="Q58" s="221"/>
      <c r="R58" s="221"/>
      <c r="S58" s="221"/>
      <c r="T58" s="221"/>
      <c r="U58" s="221"/>
      <c r="V58" s="221"/>
      <c r="W58" s="221"/>
      <c r="X58" s="221"/>
      <c r="Y58" s="221"/>
    </row>
    <row r="59" spans="1:25" hidden="1">
      <c r="A59" s="221">
        <v>28</v>
      </c>
      <c r="B59" s="221"/>
      <c r="C59" s="221"/>
      <c r="D59" s="221"/>
      <c r="E59" s="221"/>
      <c r="F59" s="221"/>
      <c r="G59" s="221"/>
      <c r="H59" s="221"/>
      <c r="I59" s="221"/>
      <c r="J59" s="221"/>
      <c r="K59" s="221"/>
      <c r="L59" s="221"/>
      <c r="M59" s="221"/>
      <c r="N59" s="221"/>
      <c r="O59" s="221"/>
      <c r="P59" s="221"/>
      <c r="Q59" s="221"/>
      <c r="R59" s="221"/>
      <c r="S59" s="221"/>
      <c r="T59" s="221"/>
      <c r="U59" s="221"/>
      <c r="V59" s="221"/>
      <c r="W59" s="221"/>
      <c r="X59" s="221"/>
      <c r="Y59" s="221"/>
    </row>
    <row r="60" spans="1:25" hidden="1">
      <c r="A60" s="221">
        <v>29</v>
      </c>
      <c r="B60" s="221"/>
      <c r="C60" s="221"/>
      <c r="D60" s="221"/>
      <c r="E60" s="221"/>
      <c r="F60" s="221"/>
      <c r="G60" s="221"/>
      <c r="H60" s="221"/>
      <c r="I60" s="221"/>
      <c r="J60" s="221"/>
      <c r="K60" s="221"/>
      <c r="L60" s="221"/>
      <c r="M60" s="221"/>
      <c r="N60" s="221"/>
      <c r="O60" s="221"/>
      <c r="P60" s="221"/>
      <c r="Q60" s="221"/>
      <c r="R60" s="221"/>
      <c r="S60" s="221"/>
      <c r="T60" s="221"/>
      <c r="U60" s="221"/>
      <c r="V60" s="221"/>
      <c r="W60" s="221"/>
      <c r="X60" s="221"/>
      <c r="Y60" s="221"/>
    </row>
    <row r="61" spans="1:25" hidden="1">
      <c r="A61" s="221">
        <v>30</v>
      </c>
      <c r="B61" s="221"/>
      <c r="C61" s="221"/>
      <c r="D61" s="221"/>
      <c r="E61" s="221"/>
      <c r="F61" s="221"/>
      <c r="G61" s="221"/>
      <c r="H61" s="221"/>
      <c r="I61" s="221"/>
      <c r="J61" s="221"/>
      <c r="K61" s="221"/>
      <c r="L61" s="221"/>
      <c r="M61" s="221"/>
      <c r="N61" s="221"/>
      <c r="O61" s="221"/>
      <c r="P61" s="221"/>
      <c r="Q61" s="221"/>
      <c r="R61" s="221"/>
      <c r="S61" s="221"/>
      <c r="T61" s="221"/>
      <c r="U61" s="221"/>
      <c r="V61" s="221"/>
      <c r="W61" s="221"/>
      <c r="X61" s="221"/>
      <c r="Y61" s="221"/>
    </row>
    <row r="62" spans="1:25" hidden="1">
      <c r="A62" s="221">
        <v>31</v>
      </c>
      <c r="B62" s="221"/>
      <c r="C62" s="221"/>
      <c r="D62" s="221"/>
      <c r="E62" s="221"/>
      <c r="F62" s="221"/>
      <c r="G62" s="221"/>
      <c r="H62" s="221"/>
      <c r="I62" s="221"/>
      <c r="J62" s="221"/>
      <c r="K62" s="221"/>
      <c r="L62" s="221"/>
      <c r="M62" s="221"/>
      <c r="N62" s="221"/>
      <c r="O62" s="221"/>
      <c r="P62" s="221"/>
      <c r="Q62" s="221"/>
      <c r="R62" s="221"/>
      <c r="S62" s="221"/>
      <c r="T62" s="221"/>
      <c r="U62" s="221"/>
      <c r="V62" s="221"/>
      <c r="W62" s="221"/>
      <c r="X62" s="221"/>
      <c r="Y62" s="221"/>
    </row>
    <row r="63" spans="1:25" hidden="1">
      <c r="A63" s="221">
        <v>32</v>
      </c>
      <c r="B63" s="221"/>
      <c r="C63" s="221"/>
      <c r="D63" s="221"/>
      <c r="E63" s="221"/>
      <c r="F63" s="221"/>
      <c r="G63" s="221"/>
      <c r="H63" s="221"/>
      <c r="I63" s="221"/>
      <c r="J63" s="221"/>
      <c r="K63" s="221"/>
      <c r="L63" s="221"/>
      <c r="M63" s="221"/>
      <c r="N63" s="221"/>
      <c r="O63" s="221"/>
      <c r="P63" s="221"/>
      <c r="Q63" s="221"/>
      <c r="R63" s="221"/>
      <c r="S63" s="221"/>
      <c r="T63" s="221"/>
      <c r="U63" s="221"/>
      <c r="V63" s="221"/>
      <c r="W63" s="221"/>
      <c r="X63" s="221"/>
      <c r="Y63" s="221"/>
    </row>
    <row r="64" spans="1:25" hidden="1">
      <c r="A64" s="221">
        <v>33</v>
      </c>
      <c r="B64" s="221"/>
      <c r="C64" s="221"/>
      <c r="D64" s="221"/>
      <c r="E64" s="221"/>
      <c r="F64" s="221"/>
      <c r="G64" s="221"/>
      <c r="H64" s="221"/>
      <c r="I64" s="221"/>
      <c r="J64" s="221"/>
      <c r="K64" s="221"/>
      <c r="L64" s="221"/>
      <c r="M64" s="221"/>
      <c r="N64" s="221"/>
      <c r="O64" s="221"/>
      <c r="P64" s="221"/>
      <c r="Q64" s="221"/>
      <c r="R64" s="221"/>
      <c r="S64" s="221"/>
      <c r="T64" s="221"/>
      <c r="U64" s="221"/>
      <c r="V64" s="221"/>
      <c r="W64" s="221"/>
      <c r="X64" s="221"/>
      <c r="Y64" s="221"/>
    </row>
    <row r="65" spans="1:25" hidden="1">
      <c r="A65" s="221">
        <v>34</v>
      </c>
      <c r="B65" s="221"/>
      <c r="C65" s="221"/>
      <c r="D65" s="221"/>
      <c r="E65" s="221"/>
      <c r="F65" s="221"/>
      <c r="G65" s="221"/>
      <c r="H65" s="221"/>
      <c r="I65" s="221"/>
      <c r="J65" s="221"/>
      <c r="K65" s="221"/>
      <c r="L65" s="221"/>
      <c r="M65" s="221"/>
      <c r="N65" s="221"/>
      <c r="O65" s="221"/>
      <c r="P65" s="221"/>
      <c r="Q65" s="221"/>
      <c r="R65" s="221"/>
      <c r="S65" s="221"/>
      <c r="T65" s="221"/>
      <c r="U65" s="221"/>
      <c r="V65" s="221"/>
      <c r="W65" s="221"/>
      <c r="X65" s="221"/>
      <c r="Y65" s="221"/>
    </row>
    <row r="66" spans="1:25" hidden="1">
      <c r="A66" s="221">
        <v>35</v>
      </c>
      <c r="B66" s="221"/>
      <c r="C66" s="221"/>
      <c r="D66" s="221"/>
      <c r="E66" s="221"/>
      <c r="F66" s="221"/>
      <c r="G66" s="221"/>
      <c r="H66" s="221"/>
      <c r="I66" s="221"/>
      <c r="J66" s="221"/>
      <c r="K66" s="221"/>
      <c r="L66" s="221"/>
      <c r="M66" s="221"/>
      <c r="N66" s="221"/>
      <c r="O66" s="221"/>
      <c r="P66" s="221"/>
      <c r="Q66" s="221"/>
      <c r="R66" s="221"/>
      <c r="S66" s="221"/>
      <c r="T66" s="221"/>
      <c r="U66" s="221"/>
      <c r="V66" s="221"/>
      <c r="W66" s="221"/>
      <c r="X66" s="221"/>
      <c r="Y66" s="221"/>
    </row>
    <row r="67" spans="1:25" hidden="1">
      <c r="A67" s="221">
        <v>36</v>
      </c>
      <c r="B67" s="221"/>
      <c r="C67" s="221"/>
      <c r="D67" s="221"/>
      <c r="E67" s="221"/>
      <c r="F67" s="221"/>
      <c r="G67" s="221"/>
      <c r="H67" s="221"/>
      <c r="I67" s="221"/>
      <c r="J67" s="221"/>
      <c r="K67" s="221"/>
      <c r="L67" s="221"/>
      <c r="M67" s="221"/>
      <c r="N67" s="221"/>
      <c r="O67" s="221"/>
      <c r="P67" s="221"/>
      <c r="Q67" s="221"/>
      <c r="R67" s="221"/>
      <c r="S67" s="221"/>
      <c r="T67" s="221"/>
      <c r="U67" s="221"/>
      <c r="V67" s="221"/>
      <c r="W67" s="221"/>
      <c r="X67" s="221"/>
      <c r="Y67" s="221"/>
    </row>
    <row r="68" spans="1:25" hidden="1">
      <c r="A68" s="221">
        <v>37</v>
      </c>
      <c r="B68" s="221"/>
      <c r="C68" s="221"/>
      <c r="D68" s="221"/>
      <c r="E68" s="221"/>
      <c r="F68" s="221"/>
      <c r="G68" s="221"/>
      <c r="H68" s="221"/>
      <c r="I68" s="221"/>
      <c r="J68" s="221"/>
      <c r="K68" s="221"/>
      <c r="L68" s="221"/>
      <c r="M68" s="221"/>
      <c r="N68" s="221"/>
      <c r="O68" s="221"/>
      <c r="P68" s="221"/>
      <c r="Q68" s="221"/>
      <c r="R68" s="221"/>
      <c r="S68" s="221"/>
      <c r="T68" s="221"/>
      <c r="U68" s="221"/>
      <c r="V68" s="221"/>
      <c r="W68" s="221"/>
      <c r="X68" s="221"/>
      <c r="Y68" s="221"/>
    </row>
    <row r="69" spans="1:25" hidden="1">
      <c r="A69" s="221">
        <v>38</v>
      </c>
      <c r="B69" s="221"/>
      <c r="C69" s="221"/>
      <c r="D69" s="221"/>
      <c r="E69" s="221"/>
      <c r="F69" s="221"/>
      <c r="G69" s="221"/>
      <c r="H69" s="221"/>
      <c r="I69" s="221"/>
      <c r="J69" s="221"/>
      <c r="K69" s="221"/>
      <c r="L69" s="221"/>
      <c r="M69" s="221"/>
      <c r="N69" s="221"/>
      <c r="O69" s="221"/>
      <c r="P69" s="221"/>
      <c r="Q69" s="221"/>
      <c r="R69" s="221"/>
      <c r="S69" s="221"/>
      <c r="T69" s="221"/>
      <c r="U69" s="221"/>
      <c r="V69" s="221"/>
      <c r="W69" s="221"/>
      <c r="X69" s="221"/>
      <c r="Y69" s="221"/>
    </row>
    <row r="70" spans="1:25" hidden="1">
      <c r="A70" s="221">
        <v>39</v>
      </c>
      <c r="B70" s="221"/>
      <c r="C70" s="221"/>
      <c r="D70" s="221"/>
      <c r="E70" s="221"/>
      <c r="F70" s="221"/>
      <c r="G70" s="221"/>
      <c r="H70" s="221"/>
      <c r="I70" s="221"/>
      <c r="J70" s="221"/>
      <c r="K70" s="221"/>
      <c r="L70" s="221"/>
      <c r="M70" s="221"/>
      <c r="N70" s="221"/>
      <c r="O70" s="221"/>
      <c r="P70" s="221"/>
      <c r="Q70" s="221"/>
      <c r="R70" s="221"/>
      <c r="S70" s="221"/>
      <c r="T70" s="221"/>
      <c r="U70" s="221"/>
      <c r="V70" s="221"/>
      <c r="W70" s="221"/>
      <c r="X70" s="221"/>
      <c r="Y70" s="221"/>
    </row>
    <row r="71" spans="1:25" hidden="1">
      <c r="A71" s="221">
        <v>40</v>
      </c>
      <c r="B71" s="221"/>
      <c r="C71" s="221"/>
      <c r="D71" s="221"/>
      <c r="E71" s="221"/>
      <c r="F71" s="221"/>
      <c r="G71" s="221"/>
      <c r="H71" s="221"/>
      <c r="I71" s="221"/>
      <c r="J71" s="221"/>
      <c r="K71" s="221"/>
      <c r="L71" s="221"/>
      <c r="M71" s="221"/>
      <c r="N71" s="221"/>
      <c r="O71" s="221"/>
      <c r="P71" s="221"/>
      <c r="Q71" s="221"/>
      <c r="R71" s="221"/>
      <c r="S71" s="221"/>
      <c r="T71" s="221"/>
      <c r="U71" s="221"/>
      <c r="V71" s="221"/>
      <c r="W71" s="221"/>
      <c r="X71" s="221"/>
      <c r="Y71" s="221"/>
    </row>
  </sheetData>
  <sheetProtection algorithmName="SHA-512" hashValue="kkwRbRLORQQwBGh7yhYm0VD+iEBJEblu6Ihpa1JvBlrMgww8UFwBzCzUXx3/mrzQ2316nd9e4JgBo88FcnW++g==" saltValue="QXfhb86ka3xFEFYOYqgKzw==" spinCount="100000" sheet="1" selectLockedCells="1"/>
  <protectedRanges>
    <protectedRange sqref="T25 P7:Q7 T23 P25 R6:S7 N6:N7 O6:Q6 J7:M7 E6:M6 P10 T6:T10 C6:D7" name="Range1"/>
    <protectedRange sqref="T15:T16" name="Range3"/>
    <protectedRange sqref="H23:O23 T20:T22" name="Range5"/>
    <protectedRange sqref="K28" name="Range8"/>
    <protectedRange sqref="P23" name="Range5_4"/>
    <protectedRange sqref="Q14:S22" name="Range5_1"/>
    <protectedRange sqref="N14:P22" name="Range5_2"/>
  </protectedRanges>
  <mergeCells count="61">
    <mergeCell ref="B9:M9"/>
    <mergeCell ref="K10:M10"/>
    <mergeCell ref="Q10:S10"/>
    <mergeCell ref="B4:T4"/>
    <mergeCell ref="B6:O6"/>
    <mergeCell ref="K7:M7"/>
    <mergeCell ref="Q7:S7"/>
    <mergeCell ref="B8:H8"/>
    <mergeCell ref="Q8:S8"/>
    <mergeCell ref="V10:Z10"/>
    <mergeCell ref="B11:H11"/>
    <mergeCell ref="C13:J13"/>
    <mergeCell ref="K13:M13"/>
    <mergeCell ref="N13:P13"/>
    <mergeCell ref="Q13:S13"/>
    <mergeCell ref="Q12:S12"/>
    <mergeCell ref="C14:J14"/>
    <mergeCell ref="K14:M14"/>
    <mergeCell ref="N14:P14"/>
    <mergeCell ref="Q14:S14"/>
    <mergeCell ref="V14:Z22"/>
    <mergeCell ref="C15:J15"/>
    <mergeCell ref="K15:M15"/>
    <mergeCell ref="N15:P15"/>
    <mergeCell ref="Q15:S15"/>
    <mergeCell ref="C16:J16"/>
    <mergeCell ref="K16:M16"/>
    <mergeCell ref="N16:P16"/>
    <mergeCell ref="Q16:S16"/>
    <mergeCell ref="C17:J17"/>
    <mergeCell ref="K17:M17"/>
    <mergeCell ref="N17:P17"/>
    <mergeCell ref="Q17:S17"/>
    <mergeCell ref="C18:J18"/>
    <mergeCell ref="K18:M18"/>
    <mergeCell ref="N18:P18"/>
    <mergeCell ref="Q18:S18"/>
    <mergeCell ref="C19:J19"/>
    <mergeCell ref="K19:M19"/>
    <mergeCell ref="N19:P19"/>
    <mergeCell ref="Q19:S19"/>
    <mergeCell ref="C20:J20"/>
    <mergeCell ref="K20:M20"/>
    <mergeCell ref="N20:P20"/>
    <mergeCell ref="Q20:S20"/>
    <mergeCell ref="C21:J21"/>
    <mergeCell ref="K21:M21"/>
    <mergeCell ref="N21:P21"/>
    <mergeCell ref="Q21:S21"/>
    <mergeCell ref="C22:J22"/>
    <mergeCell ref="K22:M22"/>
    <mergeCell ref="N22:P22"/>
    <mergeCell ref="Q22:S22"/>
    <mergeCell ref="Q27:S27"/>
    <mergeCell ref="V27:Z27"/>
    <mergeCell ref="Q23:S23"/>
    <mergeCell ref="B24:N24"/>
    <mergeCell ref="K25:M25"/>
    <mergeCell ref="Q25:S25"/>
    <mergeCell ref="V25:Z25"/>
    <mergeCell ref="B26:I26"/>
  </mergeCells>
  <dataValidations count="1">
    <dataValidation type="list" allowBlank="1" showInputMessage="1" showErrorMessage="1" sqref="B14:B22 IX14:IX22 ST14:ST22 ACP14:ACP22 AML14:AML22 AWH14:AWH22 BGD14:BGD22 BPZ14:BPZ22 BZV14:BZV22 CJR14:CJR22 CTN14:CTN22 DDJ14:DDJ22 DNF14:DNF22 DXB14:DXB22 EGX14:EGX22 EQT14:EQT22 FAP14:FAP22 FKL14:FKL22 FUH14:FUH22 GED14:GED22 GNZ14:GNZ22 GXV14:GXV22 HHR14:HHR22 HRN14:HRN22 IBJ14:IBJ22 ILF14:ILF22 IVB14:IVB22 JEX14:JEX22 JOT14:JOT22 JYP14:JYP22 KIL14:KIL22 KSH14:KSH22 LCD14:LCD22 LLZ14:LLZ22 LVV14:LVV22 MFR14:MFR22 MPN14:MPN22 MZJ14:MZJ22 NJF14:NJF22 NTB14:NTB22 OCX14:OCX22 OMT14:OMT22 OWP14:OWP22 PGL14:PGL22 PQH14:PQH22 QAD14:QAD22 QJZ14:QJZ22 QTV14:QTV22 RDR14:RDR22 RNN14:RNN22 RXJ14:RXJ22 SHF14:SHF22 SRB14:SRB22 TAX14:TAX22 TKT14:TKT22 TUP14:TUP22 UEL14:UEL22 UOH14:UOH22 UYD14:UYD22 VHZ14:VHZ22 VRV14:VRV22 WBR14:WBR22 WLN14:WLN22 WVJ14:WVJ22 B65550:B65558 IX65550:IX65558 ST65550:ST65558 ACP65550:ACP65558 AML65550:AML65558 AWH65550:AWH65558 BGD65550:BGD65558 BPZ65550:BPZ65558 BZV65550:BZV65558 CJR65550:CJR65558 CTN65550:CTN65558 DDJ65550:DDJ65558 DNF65550:DNF65558 DXB65550:DXB65558 EGX65550:EGX65558 EQT65550:EQT65558 FAP65550:FAP65558 FKL65550:FKL65558 FUH65550:FUH65558 GED65550:GED65558 GNZ65550:GNZ65558 GXV65550:GXV65558 HHR65550:HHR65558 HRN65550:HRN65558 IBJ65550:IBJ65558 ILF65550:ILF65558 IVB65550:IVB65558 JEX65550:JEX65558 JOT65550:JOT65558 JYP65550:JYP65558 KIL65550:KIL65558 KSH65550:KSH65558 LCD65550:LCD65558 LLZ65550:LLZ65558 LVV65550:LVV65558 MFR65550:MFR65558 MPN65550:MPN65558 MZJ65550:MZJ65558 NJF65550:NJF65558 NTB65550:NTB65558 OCX65550:OCX65558 OMT65550:OMT65558 OWP65550:OWP65558 PGL65550:PGL65558 PQH65550:PQH65558 QAD65550:QAD65558 QJZ65550:QJZ65558 QTV65550:QTV65558 RDR65550:RDR65558 RNN65550:RNN65558 RXJ65550:RXJ65558 SHF65550:SHF65558 SRB65550:SRB65558 TAX65550:TAX65558 TKT65550:TKT65558 TUP65550:TUP65558 UEL65550:UEL65558 UOH65550:UOH65558 UYD65550:UYD65558 VHZ65550:VHZ65558 VRV65550:VRV65558 WBR65550:WBR65558 WLN65550:WLN65558 WVJ65550:WVJ65558 B131086:B131094 IX131086:IX131094 ST131086:ST131094 ACP131086:ACP131094 AML131086:AML131094 AWH131086:AWH131094 BGD131086:BGD131094 BPZ131086:BPZ131094 BZV131086:BZV131094 CJR131086:CJR131094 CTN131086:CTN131094 DDJ131086:DDJ131094 DNF131086:DNF131094 DXB131086:DXB131094 EGX131086:EGX131094 EQT131086:EQT131094 FAP131086:FAP131094 FKL131086:FKL131094 FUH131086:FUH131094 GED131086:GED131094 GNZ131086:GNZ131094 GXV131086:GXV131094 HHR131086:HHR131094 HRN131086:HRN131094 IBJ131086:IBJ131094 ILF131086:ILF131094 IVB131086:IVB131094 JEX131086:JEX131094 JOT131086:JOT131094 JYP131086:JYP131094 KIL131086:KIL131094 KSH131086:KSH131094 LCD131086:LCD131094 LLZ131086:LLZ131094 LVV131086:LVV131094 MFR131086:MFR131094 MPN131086:MPN131094 MZJ131086:MZJ131094 NJF131086:NJF131094 NTB131086:NTB131094 OCX131086:OCX131094 OMT131086:OMT131094 OWP131086:OWP131094 PGL131086:PGL131094 PQH131086:PQH131094 QAD131086:QAD131094 QJZ131086:QJZ131094 QTV131086:QTV131094 RDR131086:RDR131094 RNN131086:RNN131094 RXJ131086:RXJ131094 SHF131086:SHF131094 SRB131086:SRB131094 TAX131086:TAX131094 TKT131086:TKT131094 TUP131086:TUP131094 UEL131086:UEL131094 UOH131086:UOH131094 UYD131086:UYD131094 VHZ131086:VHZ131094 VRV131086:VRV131094 WBR131086:WBR131094 WLN131086:WLN131094 WVJ131086:WVJ131094 B196622:B196630 IX196622:IX196630 ST196622:ST196630 ACP196622:ACP196630 AML196622:AML196630 AWH196622:AWH196630 BGD196622:BGD196630 BPZ196622:BPZ196630 BZV196622:BZV196630 CJR196622:CJR196630 CTN196622:CTN196630 DDJ196622:DDJ196630 DNF196622:DNF196630 DXB196622:DXB196630 EGX196622:EGX196630 EQT196622:EQT196630 FAP196622:FAP196630 FKL196622:FKL196630 FUH196622:FUH196630 GED196622:GED196630 GNZ196622:GNZ196630 GXV196622:GXV196630 HHR196622:HHR196630 HRN196622:HRN196630 IBJ196622:IBJ196630 ILF196622:ILF196630 IVB196622:IVB196630 JEX196622:JEX196630 JOT196622:JOT196630 JYP196622:JYP196630 KIL196622:KIL196630 KSH196622:KSH196630 LCD196622:LCD196630 LLZ196622:LLZ196630 LVV196622:LVV196630 MFR196622:MFR196630 MPN196622:MPN196630 MZJ196622:MZJ196630 NJF196622:NJF196630 NTB196622:NTB196630 OCX196622:OCX196630 OMT196622:OMT196630 OWP196622:OWP196630 PGL196622:PGL196630 PQH196622:PQH196630 QAD196622:QAD196630 QJZ196622:QJZ196630 QTV196622:QTV196630 RDR196622:RDR196630 RNN196622:RNN196630 RXJ196622:RXJ196630 SHF196622:SHF196630 SRB196622:SRB196630 TAX196622:TAX196630 TKT196622:TKT196630 TUP196622:TUP196630 UEL196622:UEL196630 UOH196622:UOH196630 UYD196622:UYD196630 VHZ196622:VHZ196630 VRV196622:VRV196630 WBR196622:WBR196630 WLN196622:WLN196630 WVJ196622:WVJ196630 B262158:B262166 IX262158:IX262166 ST262158:ST262166 ACP262158:ACP262166 AML262158:AML262166 AWH262158:AWH262166 BGD262158:BGD262166 BPZ262158:BPZ262166 BZV262158:BZV262166 CJR262158:CJR262166 CTN262158:CTN262166 DDJ262158:DDJ262166 DNF262158:DNF262166 DXB262158:DXB262166 EGX262158:EGX262166 EQT262158:EQT262166 FAP262158:FAP262166 FKL262158:FKL262166 FUH262158:FUH262166 GED262158:GED262166 GNZ262158:GNZ262166 GXV262158:GXV262166 HHR262158:HHR262166 HRN262158:HRN262166 IBJ262158:IBJ262166 ILF262158:ILF262166 IVB262158:IVB262166 JEX262158:JEX262166 JOT262158:JOT262166 JYP262158:JYP262166 KIL262158:KIL262166 KSH262158:KSH262166 LCD262158:LCD262166 LLZ262158:LLZ262166 LVV262158:LVV262166 MFR262158:MFR262166 MPN262158:MPN262166 MZJ262158:MZJ262166 NJF262158:NJF262166 NTB262158:NTB262166 OCX262158:OCX262166 OMT262158:OMT262166 OWP262158:OWP262166 PGL262158:PGL262166 PQH262158:PQH262166 QAD262158:QAD262166 QJZ262158:QJZ262166 QTV262158:QTV262166 RDR262158:RDR262166 RNN262158:RNN262166 RXJ262158:RXJ262166 SHF262158:SHF262166 SRB262158:SRB262166 TAX262158:TAX262166 TKT262158:TKT262166 TUP262158:TUP262166 UEL262158:UEL262166 UOH262158:UOH262166 UYD262158:UYD262166 VHZ262158:VHZ262166 VRV262158:VRV262166 WBR262158:WBR262166 WLN262158:WLN262166 WVJ262158:WVJ262166 B327694:B327702 IX327694:IX327702 ST327694:ST327702 ACP327694:ACP327702 AML327694:AML327702 AWH327694:AWH327702 BGD327694:BGD327702 BPZ327694:BPZ327702 BZV327694:BZV327702 CJR327694:CJR327702 CTN327694:CTN327702 DDJ327694:DDJ327702 DNF327694:DNF327702 DXB327694:DXB327702 EGX327694:EGX327702 EQT327694:EQT327702 FAP327694:FAP327702 FKL327694:FKL327702 FUH327694:FUH327702 GED327694:GED327702 GNZ327694:GNZ327702 GXV327694:GXV327702 HHR327694:HHR327702 HRN327694:HRN327702 IBJ327694:IBJ327702 ILF327694:ILF327702 IVB327694:IVB327702 JEX327694:JEX327702 JOT327694:JOT327702 JYP327694:JYP327702 KIL327694:KIL327702 KSH327694:KSH327702 LCD327694:LCD327702 LLZ327694:LLZ327702 LVV327694:LVV327702 MFR327694:MFR327702 MPN327694:MPN327702 MZJ327694:MZJ327702 NJF327694:NJF327702 NTB327694:NTB327702 OCX327694:OCX327702 OMT327694:OMT327702 OWP327694:OWP327702 PGL327694:PGL327702 PQH327694:PQH327702 QAD327694:QAD327702 QJZ327694:QJZ327702 QTV327694:QTV327702 RDR327694:RDR327702 RNN327694:RNN327702 RXJ327694:RXJ327702 SHF327694:SHF327702 SRB327694:SRB327702 TAX327694:TAX327702 TKT327694:TKT327702 TUP327694:TUP327702 UEL327694:UEL327702 UOH327694:UOH327702 UYD327694:UYD327702 VHZ327694:VHZ327702 VRV327694:VRV327702 WBR327694:WBR327702 WLN327694:WLN327702 WVJ327694:WVJ327702 B393230:B393238 IX393230:IX393238 ST393230:ST393238 ACP393230:ACP393238 AML393230:AML393238 AWH393230:AWH393238 BGD393230:BGD393238 BPZ393230:BPZ393238 BZV393230:BZV393238 CJR393230:CJR393238 CTN393230:CTN393238 DDJ393230:DDJ393238 DNF393230:DNF393238 DXB393230:DXB393238 EGX393230:EGX393238 EQT393230:EQT393238 FAP393230:FAP393238 FKL393230:FKL393238 FUH393230:FUH393238 GED393230:GED393238 GNZ393230:GNZ393238 GXV393230:GXV393238 HHR393230:HHR393238 HRN393230:HRN393238 IBJ393230:IBJ393238 ILF393230:ILF393238 IVB393230:IVB393238 JEX393230:JEX393238 JOT393230:JOT393238 JYP393230:JYP393238 KIL393230:KIL393238 KSH393230:KSH393238 LCD393230:LCD393238 LLZ393230:LLZ393238 LVV393230:LVV393238 MFR393230:MFR393238 MPN393230:MPN393238 MZJ393230:MZJ393238 NJF393230:NJF393238 NTB393230:NTB393238 OCX393230:OCX393238 OMT393230:OMT393238 OWP393230:OWP393238 PGL393230:PGL393238 PQH393230:PQH393238 QAD393230:QAD393238 QJZ393230:QJZ393238 QTV393230:QTV393238 RDR393230:RDR393238 RNN393230:RNN393238 RXJ393230:RXJ393238 SHF393230:SHF393238 SRB393230:SRB393238 TAX393230:TAX393238 TKT393230:TKT393238 TUP393230:TUP393238 UEL393230:UEL393238 UOH393230:UOH393238 UYD393230:UYD393238 VHZ393230:VHZ393238 VRV393230:VRV393238 WBR393230:WBR393238 WLN393230:WLN393238 WVJ393230:WVJ393238 B458766:B458774 IX458766:IX458774 ST458766:ST458774 ACP458766:ACP458774 AML458766:AML458774 AWH458766:AWH458774 BGD458766:BGD458774 BPZ458766:BPZ458774 BZV458766:BZV458774 CJR458766:CJR458774 CTN458766:CTN458774 DDJ458766:DDJ458774 DNF458766:DNF458774 DXB458766:DXB458774 EGX458766:EGX458774 EQT458766:EQT458774 FAP458766:FAP458774 FKL458766:FKL458774 FUH458766:FUH458774 GED458766:GED458774 GNZ458766:GNZ458774 GXV458766:GXV458774 HHR458766:HHR458774 HRN458766:HRN458774 IBJ458766:IBJ458774 ILF458766:ILF458774 IVB458766:IVB458774 JEX458766:JEX458774 JOT458766:JOT458774 JYP458766:JYP458774 KIL458766:KIL458774 KSH458766:KSH458774 LCD458766:LCD458774 LLZ458766:LLZ458774 LVV458766:LVV458774 MFR458766:MFR458774 MPN458766:MPN458774 MZJ458766:MZJ458774 NJF458766:NJF458774 NTB458766:NTB458774 OCX458766:OCX458774 OMT458766:OMT458774 OWP458766:OWP458774 PGL458766:PGL458774 PQH458766:PQH458774 QAD458766:QAD458774 QJZ458766:QJZ458774 QTV458766:QTV458774 RDR458766:RDR458774 RNN458766:RNN458774 RXJ458766:RXJ458774 SHF458766:SHF458774 SRB458766:SRB458774 TAX458766:TAX458774 TKT458766:TKT458774 TUP458766:TUP458774 UEL458766:UEL458774 UOH458766:UOH458774 UYD458766:UYD458774 VHZ458766:VHZ458774 VRV458766:VRV458774 WBR458766:WBR458774 WLN458766:WLN458774 WVJ458766:WVJ458774 B524302:B524310 IX524302:IX524310 ST524302:ST524310 ACP524302:ACP524310 AML524302:AML524310 AWH524302:AWH524310 BGD524302:BGD524310 BPZ524302:BPZ524310 BZV524302:BZV524310 CJR524302:CJR524310 CTN524302:CTN524310 DDJ524302:DDJ524310 DNF524302:DNF524310 DXB524302:DXB524310 EGX524302:EGX524310 EQT524302:EQT524310 FAP524302:FAP524310 FKL524302:FKL524310 FUH524302:FUH524310 GED524302:GED524310 GNZ524302:GNZ524310 GXV524302:GXV524310 HHR524302:HHR524310 HRN524302:HRN524310 IBJ524302:IBJ524310 ILF524302:ILF524310 IVB524302:IVB524310 JEX524302:JEX524310 JOT524302:JOT524310 JYP524302:JYP524310 KIL524302:KIL524310 KSH524302:KSH524310 LCD524302:LCD524310 LLZ524302:LLZ524310 LVV524302:LVV524310 MFR524302:MFR524310 MPN524302:MPN524310 MZJ524302:MZJ524310 NJF524302:NJF524310 NTB524302:NTB524310 OCX524302:OCX524310 OMT524302:OMT524310 OWP524302:OWP524310 PGL524302:PGL524310 PQH524302:PQH524310 QAD524302:QAD524310 QJZ524302:QJZ524310 QTV524302:QTV524310 RDR524302:RDR524310 RNN524302:RNN524310 RXJ524302:RXJ524310 SHF524302:SHF524310 SRB524302:SRB524310 TAX524302:TAX524310 TKT524302:TKT524310 TUP524302:TUP524310 UEL524302:UEL524310 UOH524302:UOH524310 UYD524302:UYD524310 VHZ524302:VHZ524310 VRV524302:VRV524310 WBR524302:WBR524310 WLN524302:WLN524310 WVJ524302:WVJ524310 B589838:B589846 IX589838:IX589846 ST589838:ST589846 ACP589838:ACP589846 AML589838:AML589846 AWH589838:AWH589846 BGD589838:BGD589846 BPZ589838:BPZ589846 BZV589838:BZV589846 CJR589838:CJR589846 CTN589838:CTN589846 DDJ589838:DDJ589846 DNF589838:DNF589846 DXB589838:DXB589846 EGX589838:EGX589846 EQT589838:EQT589846 FAP589838:FAP589846 FKL589838:FKL589846 FUH589838:FUH589846 GED589838:GED589846 GNZ589838:GNZ589846 GXV589838:GXV589846 HHR589838:HHR589846 HRN589838:HRN589846 IBJ589838:IBJ589846 ILF589838:ILF589846 IVB589838:IVB589846 JEX589838:JEX589846 JOT589838:JOT589846 JYP589838:JYP589846 KIL589838:KIL589846 KSH589838:KSH589846 LCD589838:LCD589846 LLZ589838:LLZ589846 LVV589838:LVV589846 MFR589838:MFR589846 MPN589838:MPN589846 MZJ589838:MZJ589846 NJF589838:NJF589846 NTB589838:NTB589846 OCX589838:OCX589846 OMT589838:OMT589846 OWP589838:OWP589846 PGL589838:PGL589846 PQH589838:PQH589846 QAD589838:QAD589846 QJZ589838:QJZ589846 QTV589838:QTV589846 RDR589838:RDR589846 RNN589838:RNN589846 RXJ589838:RXJ589846 SHF589838:SHF589846 SRB589838:SRB589846 TAX589838:TAX589846 TKT589838:TKT589846 TUP589838:TUP589846 UEL589838:UEL589846 UOH589838:UOH589846 UYD589838:UYD589846 VHZ589838:VHZ589846 VRV589838:VRV589846 WBR589838:WBR589846 WLN589838:WLN589846 WVJ589838:WVJ589846 B655374:B655382 IX655374:IX655382 ST655374:ST655382 ACP655374:ACP655382 AML655374:AML655382 AWH655374:AWH655382 BGD655374:BGD655382 BPZ655374:BPZ655382 BZV655374:BZV655382 CJR655374:CJR655382 CTN655374:CTN655382 DDJ655374:DDJ655382 DNF655374:DNF655382 DXB655374:DXB655382 EGX655374:EGX655382 EQT655374:EQT655382 FAP655374:FAP655382 FKL655374:FKL655382 FUH655374:FUH655382 GED655374:GED655382 GNZ655374:GNZ655382 GXV655374:GXV655382 HHR655374:HHR655382 HRN655374:HRN655382 IBJ655374:IBJ655382 ILF655374:ILF655382 IVB655374:IVB655382 JEX655374:JEX655382 JOT655374:JOT655382 JYP655374:JYP655382 KIL655374:KIL655382 KSH655374:KSH655382 LCD655374:LCD655382 LLZ655374:LLZ655382 LVV655374:LVV655382 MFR655374:MFR655382 MPN655374:MPN655382 MZJ655374:MZJ655382 NJF655374:NJF655382 NTB655374:NTB655382 OCX655374:OCX655382 OMT655374:OMT655382 OWP655374:OWP655382 PGL655374:PGL655382 PQH655374:PQH655382 QAD655374:QAD655382 QJZ655374:QJZ655382 QTV655374:QTV655382 RDR655374:RDR655382 RNN655374:RNN655382 RXJ655374:RXJ655382 SHF655374:SHF655382 SRB655374:SRB655382 TAX655374:TAX655382 TKT655374:TKT655382 TUP655374:TUP655382 UEL655374:UEL655382 UOH655374:UOH655382 UYD655374:UYD655382 VHZ655374:VHZ655382 VRV655374:VRV655382 WBR655374:WBR655382 WLN655374:WLN655382 WVJ655374:WVJ655382 B720910:B720918 IX720910:IX720918 ST720910:ST720918 ACP720910:ACP720918 AML720910:AML720918 AWH720910:AWH720918 BGD720910:BGD720918 BPZ720910:BPZ720918 BZV720910:BZV720918 CJR720910:CJR720918 CTN720910:CTN720918 DDJ720910:DDJ720918 DNF720910:DNF720918 DXB720910:DXB720918 EGX720910:EGX720918 EQT720910:EQT720918 FAP720910:FAP720918 FKL720910:FKL720918 FUH720910:FUH720918 GED720910:GED720918 GNZ720910:GNZ720918 GXV720910:GXV720918 HHR720910:HHR720918 HRN720910:HRN720918 IBJ720910:IBJ720918 ILF720910:ILF720918 IVB720910:IVB720918 JEX720910:JEX720918 JOT720910:JOT720918 JYP720910:JYP720918 KIL720910:KIL720918 KSH720910:KSH720918 LCD720910:LCD720918 LLZ720910:LLZ720918 LVV720910:LVV720918 MFR720910:MFR720918 MPN720910:MPN720918 MZJ720910:MZJ720918 NJF720910:NJF720918 NTB720910:NTB720918 OCX720910:OCX720918 OMT720910:OMT720918 OWP720910:OWP720918 PGL720910:PGL720918 PQH720910:PQH720918 QAD720910:QAD720918 QJZ720910:QJZ720918 QTV720910:QTV720918 RDR720910:RDR720918 RNN720910:RNN720918 RXJ720910:RXJ720918 SHF720910:SHF720918 SRB720910:SRB720918 TAX720910:TAX720918 TKT720910:TKT720918 TUP720910:TUP720918 UEL720910:UEL720918 UOH720910:UOH720918 UYD720910:UYD720918 VHZ720910:VHZ720918 VRV720910:VRV720918 WBR720910:WBR720918 WLN720910:WLN720918 WVJ720910:WVJ720918 B786446:B786454 IX786446:IX786454 ST786446:ST786454 ACP786446:ACP786454 AML786446:AML786454 AWH786446:AWH786454 BGD786446:BGD786454 BPZ786446:BPZ786454 BZV786446:BZV786454 CJR786446:CJR786454 CTN786446:CTN786454 DDJ786446:DDJ786454 DNF786446:DNF786454 DXB786446:DXB786454 EGX786446:EGX786454 EQT786446:EQT786454 FAP786446:FAP786454 FKL786446:FKL786454 FUH786446:FUH786454 GED786446:GED786454 GNZ786446:GNZ786454 GXV786446:GXV786454 HHR786446:HHR786454 HRN786446:HRN786454 IBJ786446:IBJ786454 ILF786446:ILF786454 IVB786446:IVB786454 JEX786446:JEX786454 JOT786446:JOT786454 JYP786446:JYP786454 KIL786446:KIL786454 KSH786446:KSH786454 LCD786446:LCD786454 LLZ786446:LLZ786454 LVV786446:LVV786454 MFR786446:MFR786454 MPN786446:MPN786454 MZJ786446:MZJ786454 NJF786446:NJF786454 NTB786446:NTB786454 OCX786446:OCX786454 OMT786446:OMT786454 OWP786446:OWP786454 PGL786446:PGL786454 PQH786446:PQH786454 QAD786446:QAD786454 QJZ786446:QJZ786454 QTV786446:QTV786454 RDR786446:RDR786454 RNN786446:RNN786454 RXJ786446:RXJ786454 SHF786446:SHF786454 SRB786446:SRB786454 TAX786446:TAX786454 TKT786446:TKT786454 TUP786446:TUP786454 UEL786446:UEL786454 UOH786446:UOH786454 UYD786446:UYD786454 VHZ786446:VHZ786454 VRV786446:VRV786454 WBR786446:WBR786454 WLN786446:WLN786454 WVJ786446:WVJ786454 B851982:B851990 IX851982:IX851990 ST851982:ST851990 ACP851982:ACP851990 AML851982:AML851990 AWH851982:AWH851990 BGD851982:BGD851990 BPZ851982:BPZ851990 BZV851982:BZV851990 CJR851982:CJR851990 CTN851982:CTN851990 DDJ851982:DDJ851990 DNF851982:DNF851990 DXB851982:DXB851990 EGX851982:EGX851990 EQT851982:EQT851990 FAP851982:FAP851990 FKL851982:FKL851990 FUH851982:FUH851990 GED851982:GED851990 GNZ851982:GNZ851990 GXV851982:GXV851990 HHR851982:HHR851990 HRN851982:HRN851990 IBJ851982:IBJ851990 ILF851982:ILF851990 IVB851982:IVB851990 JEX851982:JEX851990 JOT851982:JOT851990 JYP851982:JYP851990 KIL851982:KIL851990 KSH851982:KSH851990 LCD851982:LCD851990 LLZ851982:LLZ851990 LVV851982:LVV851990 MFR851982:MFR851990 MPN851982:MPN851990 MZJ851982:MZJ851990 NJF851982:NJF851990 NTB851982:NTB851990 OCX851982:OCX851990 OMT851982:OMT851990 OWP851982:OWP851990 PGL851982:PGL851990 PQH851982:PQH851990 QAD851982:QAD851990 QJZ851982:QJZ851990 QTV851982:QTV851990 RDR851982:RDR851990 RNN851982:RNN851990 RXJ851982:RXJ851990 SHF851982:SHF851990 SRB851982:SRB851990 TAX851982:TAX851990 TKT851982:TKT851990 TUP851982:TUP851990 UEL851982:UEL851990 UOH851982:UOH851990 UYD851982:UYD851990 VHZ851982:VHZ851990 VRV851982:VRV851990 WBR851982:WBR851990 WLN851982:WLN851990 WVJ851982:WVJ851990 B917518:B917526 IX917518:IX917526 ST917518:ST917526 ACP917518:ACP917526 AML917518:AML917526 AWH917518:AWH917526 BGD917518:BGD917526 BPZ917518:BPZ917526 BZV917518:BZV917526 CJR917518:CJR917526 CTN917518:CTN917526 DDJ917518:DDJ917526 DNF917518:DNF917526 DXB917518:DXB917526 EGX917518:EGX917526 EQT917518:EQT917526 FAP917518:FAP917526 FKL917518:FKL917526 FUH917518:FUH917526 GED917518:GED917526 GNZ917518:GNZ917526 GXV917518:GXV917526 HHR917518:HHR917526 HRN917518:HRN917526 IBJ917518:IBJ917526 ILF917518:ILF917526 IVB917518:IVB917526 JEX917518:JEX917526 JOT917518:JOT917526 JYP917518:JYP917526 KIL917518:KIL917526 KSH917518:KSH917526 LCD917518:LCD917526 LLZ917518:LLZ917526 LVV917518:LVV917526 MFR917518:MFR917526 MPN917518:MPN917526 MZJ917518:MZJ917526 NJF917518:NJF917526 NTB917518:NTB917526 OCX917518:OCX917526 OMT917518:OMT917526 OWP917518:OWP917526 PGL917518:PGL917526 PQH917518:PQH917526 QAD917518:QAD917526 QJZ917518:QJZ917526 QTV917518:QTV917526 RDR917518:RDR917526 RNN917518:RNN917526 RXJ917518:RXJ917526 SHF917518:SHF917526 SRB917518:SRB917526 TAX917518:TAX917526 TKT917518:TKT917526 TUP917518:TUP917526 UEL917518:UEL917526 UOH917518:UOH917526 UYD917518:UYD917526 VHZ917518:VHZ917526 VRV917518:VRV917526 WBR917518:WBR917526 WLN917518:WLN917526 WVJ917518:WVJ917526 B983054:B983062 IX983054:IX983062 ST983054:ST983062 ACP983054:ACP983062 AML983054:AML983062 AWH983054:AWH983062 BGD983054:BGD983062 BPZ983054:BPZ983062 BZV983054:BZV983062 CJR983054:CJR983062 CTN983054:CTN983062 DDJ983054:DDJ983062 DNF983054:DNF983062 DXB983054:DXB983062 EGX983054:EGX983062 EQT983054:EQT983062 FAP983054:FAP983062 FKL983054:FKL983062 FUH983054:FUH983062 GED983054:GED983062 GNZ983054:GNZ983062 GXV983054:GXV983062 HHR983054:HHR983062 HRN983054:HRN983062 IBJ983054:IBJ983062 ILF983054:ILF983062 IVB983054:IVB983062 JEX983054:JEX983062 JOT983054:JOT983062 JYP983054:JYP983062 KIL983054:KIL983062 KSH983054:KSH983062 LCD983054:LCD983062 LLZ983054:LLZ983062 LVV983054:LVV983062 MFR983054:MFR983062 MPN983054:MPN983062 MZJ983054:MZJ983062 NJF983054:NJF983062 NTB983054:NTB983062 OCX983054:OCX983062 OMT983054:OMT983062 OWP983054:OWP983062 PGL983054:PGL983062 PQH983054:PQH983062 QAD983054:QAD983062 QJZ983054:QJZ983062 QTV983054:QTV983062 RDR983054:RDR983062 RNN983054:RNN983062 RXJ983054:RXJ983062 SHF983054:SHF983062 SRB983054:SRB983062 TAX983054:TAX983062 TKT983054:TKT983062 TUP983054:TUP983062 UEL983054:UEL983062 UOH983054:UOH983062 UYD983054:UYD983062 VHZ983054:VHZ983062 VRV983054:VRV983062 WBR983054:WBR983062 WLN983054:WLN983062 WVJ983054:WVJ983062" xr:uid="{4B050DD3-35CF-422B-AEE5-E4F37450CC0B}">
      <formula1>$A$31:$A$71</formula1>
    </dataValidation>
  </dataValidations>
  <printOptions horizontalCentered="1"/>
  <pageMargins left="0.74803149606299213" right="0.70866141732283472" top="0.74803149606299213" bottom="0.9055118110236221" header="0.39370078740157483" footer="0.39370078740157483"/>
  <pageSetup paperSize="9" scale="94" orientation="portrait" r:id="rId1"/>
  <headerFooter scaleWithDoc="0" alignWithMargins="0">
    <oddHeader xml:space="preserve">&amp;L&amp;"-,Regular"&amp;8&amp;F&amp;R&amp;"-,Regular"&amp;8&amp;A
__________________________________________________________________________________________________
</oddHeader>
    <oddFooter>&amp;L&amp;"-,Regular"&amp;8__________________________________________________________________________________________
NZ Transport Agency’s Economic evaluation manual 
Effective from Jul 2013</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BF917-E494-4B3D-BB49-AFBF0AAE3FB2}">
  <sheetPr codeName="Sheet8">
    <pageSetUpPr fitToPage="1"/>
  </sheetPr>
  <dimension ref="A1:Z71"/>
  <sheetViews>
    <sheetView zoomScaleNormal="100" workbookViewId="0">
      <selection activeCell="K7" sqref="K7:M7"/>
    </sheetView>
  </sheetViews>
  <sheetFormatPr defaultColWidth="7.75" defaultRowHeight="13.5"/>
  <cols>
    <col min="1" max="1" width="2.5" style="225" customWidth="1"/>
    <col min="2" max="2" width="7.08203125" style="225" customWidth="1"/>
    <col min="3" max="5" width="3.08203125" style="225" customWidth="1"/>
    <col min="6" max="6" width="4" style="225" customWidth="1"/>
    <col min="7" max="9" width="3.08203125" style="225" customWidth="1"/>
    <col min="10" max="10" width="3.58203125" style="225" customWidth="1"/>
    <col min="11" max="11" width="4.83203125" style="225" customWidth="1"/>
    <col min="12" max="19" width="4.75" style="225" customWidth="1"/>
    <col min="20" max="20" width="3.08203125" style="225" customWidth="1"/>
    <col min="21" max="21" width="13.58203125" style="225" customWidth="1"/>
    <col min="22" max="22" width="26.75" style="225" customWidth="1"/>
    <col min="23" max="26" width="13.58203125" style="225" customWidth="1"/>
    <col min="27" max="256" width="7.75" style="225"/>
    <col min="257" max="257" width="2.5" style="225" customWidth="1"/>
    <col min="258" max="258" width="7.08203125" style="225" customWidth="1"/>
    <col min="259" max="261" width="3.08203125" style="225" customWidth="1"/>
    <col min="262" max="262" width="4" style="225" customWidth="1"/>
    <col min="263" max="265" width="3.08203125" style="225" customWidth="1"/>
    <col min="266" max="266" width="3.58203125" style="225" customWidth="1"/>
    <col min="267" max="267" width="4.83203125" style="225" customWidth="1"/>
    <col min="268" max="275" width="4.75" style="225" customWidth="1"/>
    <col min="276" max="276" width="3.08203125" style="225" customWidth="1"/>
    <col min="277" max="277" width="13.58203125" style="225" customWidth="1"/>
    <col min="278" max="278" width="26.75" style="225" customWidth="1"/>
    <col min="279" max="282" width="13.58203125" style="225" customWidth="1"/>
    <col min="283" max="512" width="7.75" style="225"/>
    <col min="513" max="513" width="2.5" style="225" customWidth="1"/>
    <col min="514" max="514" width="7.08203125" style="225" customWidth="1"/>
    <col min="515" max="517" width="3.08203125" style="225" customWidth="1"/>
    <col min="518" max="518" width="4" style="225" customWidth="1"/>
    <col min="519" max="521" width="3.08203125" style="225" customWidth="1"/>
    <col min="522" max="522" width="3.58203125" style="225" customWidth="1"/>
    <col min="523" max="523" width="4.83203125" style="225" customWidth="1"/>
    <col min="524" max="531" width="4.75" style="225" customWidth="1"/>
    <col min="532" max="532" width="3.08203125" style="225" customWidth="1"/>
    <col min="533" max="533" width="13.58203125" style="225" customWidth="1"/>
    <col min="534" max="534" width="26.75" style="225" customWidth="1"/>
    <col min="535" max="538" width="13.58203125" style="225" customWidth="1"/>
    <col min="539" max="768" width="7.75" style="225"/>
    <col min="769" max="769" width="2.5" style="225" customWidth="1"/>
    <col min="770" max="770" width="7.08203125" style="225" customWidth="1"/>
    <col min="771" max="773" width="3.08203125" style="225" customWidth="1"/>
    <col min="774" max="774" width="4" style="225" customWidth="1"/>
    <col min="775" max="777" width="3.08203125" style="225" customWidth="1"/>
    <col min="778" max="778" width="3.58203125" style="225" customWidth="1"/>
    <col min="779" max="779" width="4.83203125" style="225" customWidth="1"/>
    <col min="780" max="787" width="4.75" style="225" customWidth="1"/>
    <col min="788" max="788" width="3.08203125" style="225" customWidth="1"/>
    <col min="789" max="789" width="13.58203125" style="225" customWidth="1"/>
    <col min="790" max="790" width="26.75" style="225" customWidth="1"/>
    <col min="791" max="794" width="13.58203125" style="225" customWidth="1"/>
    <col min="795" max="1024" width="7.75" style="225"/>
    <col min="1025" max="1025" width="2.5" style="225" customWidth="1"/>
    <col min="1026" max="1026" width="7.08203125" style="225" customWidth="1"/>
    <col min="1027" max="1029" width="3.08203125" style="225" customWidth="1"/>
    <col min="1030" max="1030" width="4" style="225" customWidth="1"/>
    <col min="1031" max="1033" width="3.08203125" style="225" customWidth="1"/>
    <col min="1034" max="1034" width="3.58203125" style="225" customWidth="1"/>
    <col min="1035" max="1035" width="4.83203125" style="225" customWidth="1"/>
    <col min="1036" max="1043" width="4.75" style="225" customWidth="1"/>
    <col min="1044" max="1044" width="3.08203125" style="225" customWidth="1"/>
    <col min="1045" max="1045" width="13.58203125" style="225" customWidth="1"/>
    <col min="1046" max="1046" width="26.75" style="225" customWidth="1"/>
    <col min="1047" max="1050" width="13.58203125" style="225" customWidth="1"/>
    <col min="1051" max="1280" width="7.75" style="225"/>
    <col min="1281" max="1281" width="2.5" style="225" customWidth="1"/>
    <col min="1282" max="1282" width="7.08203125" style="225" customWidth="1"/>
    <col min="1283" max="1285" width="3.08203125" style="225" customWidth="1"/>
    <col min="1286" max="1286" width="4" style="225" customWidth="1"/>
    <col min="1287" max="1289" width="3.08203125" style="225" customWidth="1"/>
    <col min="1290" max="1290" width="3.58203125" style="225" customWidth="1"/>
    <col min="1291" max="1291" width="4.83203125" style="225" customWidth="1"/>
    <col min="1292" max="1299" width="4.75" style="225" customWidth="1"/>
    <col min="1300" max="1300" width="3.08203125" style="225" customWidth="1"/>
    <col min="1301" max="1301" width="13.58203125" style="225" customWidth="1"/>
    <col min="1302" max="1302" width="26.75" style="225" customWidth="1"/>
    <col min="1303" max="1306" width="13.58203125" style="225" customWidth="1"/>
    <col min="1307" max="1536" width="7.75" style="225"/>
    <col min="1537" max="1537" width="2.5" style="225" customWidth="1"/>
    <col min="1538" max="1538" width="7.08203125" style="225" customWidth="1"/>
    <col min="1539" max="1541" width="3.08203125" style="225" customWidth="1"/>
    <col min="1542" max="1542" width="4" style="225" customWidth="1"/>
    <col min="1543" max="1545" width="3.08203125" style="225" customWidth="1"/>
    <col min="1546" max="1546" width="3.58203125" style="225" customWidth="1"/>
    <col min="1547" max="1547" width="4.83203125" style="225" customWidth="1"/>
    <col min="1548" max="1555" width="4.75" style="225" customWidth="1"/>
    <col min="1556" max="1556" width="3.08203125" style="225" customWidth="1"/>
    <col min="1557" max="1557" width="13.58203125" style="225" customWidth="1"/>
    <col min="1558" max="1558" width="26.75" style="225" customWidth="1"/>
    <col min="1559" max="1562" width="13.58203125" style="225" customWidth="1"/>
    <col min="1563" max="1792" width="7.75" style="225"/>
    <col min="1793" max="1793" width="2.5" style="225" customWidth="1"/>
    <col min="1794" max="1794" width="7.08203125" style="225" customWidth="1"/>
    <col min="1795" max="1797" width="3.08203125" style="225" customWidth="1"/>
    <col min="1798" max="1798" width="4" style="225" customWidth="1"/>
    <col min="1799" max="1801" width="3.08203125" style="225" customWidth="1"/>
    <col min="1802" max="1802" width="3.58203125" style="225" customWidth="1"/>
    <col min="1803" max="1803" width="4.83203125" style="225" customWidth="1"/>
    <col min="1804" max="1811" width="4.75" style="225" customWidth="1"/>
    <col min="1812" max="1812" width="3.08203125" style="225" customWidth="1"/>
    <col min="1813" max="1813" width="13.58203125" style="225" customWidth="1"/>
    <col min="1814" max="1814" width="26.75" style="225" customWidth="1"/>
    <col min="1815" max="1818" width="13.58203125" style="225" customWidth="1"/>
    <col min="1819" max="2048" width="7.75" style="225"/>
    <col min="2049" max="2049" width="2.5" style="225" customWidth="1"/>
    <col min="2050" max="2050" width="7.08203125" style="225" customWidth="1"/>
    <col min="2051" max="2053" width="3.08203125" style="225" customWidth="1"/>
    <col min="2054" max="2054" width="4" style="225" customWidth="1"/>
    <col min="2055" max="2057" width="3.08203125" style="225" customWidth="1"/>
    <col min="2058" max="2058" width="3.58203125" style="225" customWidth="1"/>
    <col min="2059" max="2059" width="4.83203125" style="225" customWidth="1"/>
    <col min="2060" max="2067" width="4.75" style="225" customWidth="1"/>
    <col min="2068" max="2068" width="3.08203125" style="225" customWidth="1"/>
    <col min="2069" max="2069" width="13.58203125" style="225" customWidth="1"/>
    <col min="2070" max="2070" width="26.75" style="225" customWidth="1"/>
    <col min="2071" max="2074" width="13.58203125" style="225" customWidth="1"/>
    <col min="2075" max="2304" width="7.75" style="225"/>
    <col min="2305" max="2305" width="2.5" style="225" customWidth="1"/>
    <col min="2306" max="2306" width="7.08203125" style="225" customWidth="1"/>
    <col min="2307" max="2309" width="3.08203125" style="225" customWidth="1"/>
    <col min="2310" max="2310" width="4" style="225" customWidth="1"/>
    <col min="2311" max="2313" width="3.08203125" style="225" customWidth="1"/>
    <col min="2314" max="2314" width="3.58203125" style="225" customWidth="1"/>
    <col min="2315" max="2315" width="4.83203125" style="225" customWidth="1"/>
    <col min="2316" max="2323" width="4.75" style="225" customWidth="1"/>
    <col min="2324" max="2324" width="3.08203125" style="225" customWidth="1"/>
    <col min="2325" max="2325" width="13.58203125" style="225" customWidth="1"/>
    <col min="2326" max="2326" width="26.75" style="225" customWidth="1"/>
    <col min="2327" max="2330" width="13.58203125" style="225" customWidth="1"/>
    <col min="2331" max="2560" width="7.75" style="225"/>
    <col min="2561" max="2561" width="2.5" style="225" customWidth="1"/>
    <col min="2562" max="2562" width="7.08203125" style="225" customWidth="1"/>
    <col min="2563" max="2565" width="3.08203125" style="225" customWidth="1"/>
    <col min="2566" max="2566" width="4" style="225" customWidth="1"/>
    <col min="2567" max="2569" width="3.08203125" style="225" customWidth="1"/>
    <col min="2570" max="2570" width="3.58203125" style="225" customWidth="1"/>
    <col min="2571" max="2571" width="4.83203125" style="225" customWidth="1"/>
    <col min="2572" max="2579" width="4.75" style="225" customWidth="1"/>
    <col min="2580" max="2580" width="3.08203125" style="225" customWidth="1"/>
    <col min="2581" max="2581" width="13.58203125" style="225" customWidth="1"/>
    <col min="2582" max="2582" width="26.75" style="225" customWidth="1"/>
    <col min="2583" max="2586" width="13.58203125" style="225" customWidth="1"/>
    <col min="2587" max="2816" width="7.75" style="225"/>
    <col min="2817" max="2817" width="2.5" style="225" customWidth="1"/>
    <col min="2818" max="2818" width="7.08203125" style="225" customWidth="1"/>
    <col min="2819" max="2821" width="3.08203125" style="225" customWidth="1"/>
    <col min="2822" max="2822" width="4" style="225" customWidth="1"/>
    <col min="2823" max="2825" width="3.08203125" style="225" customWidth="1"/>
    <col min="2826" max="2826" width="3.58203125" style="225" customWidth="1"/>
    <col min="2827" max="2827" width="4.83203125" style="225" customWidth="1"/>
    <col min="2828" max="2835" width="4.75" style="225" customWidth="1"/>
    <col min="2836" max="2836" width="3.08203125" style="225" customWidth="1"/>
    <col min="2837" max="2837" width="13.58203125" style="225" customWidth="1"/>
    <col min="2838" max="2838" width="26.75" style="225" customWidth="1"/>
    <col min="2839" max="2842" width="13.58203125" style="225" customWidth="1"/>
    <col min="2843" max="3072" width="7.75" style="225"/>
    <col min="3073" max="3073" width="2.5" style="225" customWidth="1"/>
    <col min="3074" max="3074" width="7.08203125" style="225" customWidth="1"/>
    <col min="3075" max="3077" width="3.08203125" style="225" customWidth="1"/>
    <col min="3078" max="3078" width="4" style="225" customWidth="1"/>
    <col min="3079" max="3081" width="3.08203125" style="225" customWidth="1"/>
    <col min="3082" max="3082" width="3.58203125" style="225" customWidth="1"/>
    <col min="3083" max="3083" width="4.83203125" style="225" customWidth="1"/>
    <col min="3084" max="3091" width="4.75" style="225" customWidth="1"/>
    <col min="3092" max="3092" width="3.08203125" style="225" customWidth="1"/>
    <col min="3093" max="3093" width="13.58203125" style="225" customWidth="1"/>
    <col min="3094" max="3094" width="26.75" style="225" customWidth="1"/>
    <col min="3095" max="3098" width="13.58203125" style="225" customWidth="1"/>
    <col min="3099" max="3328" width="7.75" style="225"/>
    <col min="3329" max="3329" width="2.5" style="225" customWidth="1"/>
    <col min="3330" max="3330" width="7.08203125" style="225" customWidth="1"/>
    <col min="3331" max="3333" width="3.08203125" style="225" customWidth="1"/>
    <col min="3334" max="3334" width="4" style="225" customWidth="1"/>
    <col min="3335" max="3337" width="3.08203125" style="225" customWidth="1"/>
    <col min="3338" max="3338" width="3.58203125" style="225" customWidth="1"/>
    <col min="3339" max="3339" width="4.83203125" style="225" customWidth="1"/>
    <col min="3340" max="3347" width="4.75" style="225" customWidth="1"/>
    <col min="3348" max="3348" width="3.08203125" style="225" customWidth="1"/>
    <col min="3349" max="3349" width="13.58203125" style="225" customWidth="1"/>
    <col min="3350" max="3350" width="26.75" style="225" customWidth="1"/>
    <col min="3351" max="3354" width="13.58203125" style="225" customWidth="1"/>
    <col min="3355" max="3584" width="7.75" style="225"/>
    <col min="3585" max="3585" width="2.5" style="225" customWidth="1"/>
    <col min="3586" max="3586" width="7.08203125" style="225" customWidth="1"/>
    <col min="3587" max="3589" width="3.08203125" style="225" customWidth="1"/>
    <col min="3590" max="3590" width="4" style="225" customWidth="1"/>
    <col min="3591" max="3593" width="3.08203125" style="225" customWidth="1"/>
    <col min="3594" max="3594" width="3.58203125" style="225" customWidth="1"/>
    <col min="3595" max="3595" width="4.83203125" style="225" customWidth="1"/>
    <col min="3596" max="3603" width="4.75" style="225" customWidth="1"/>
    <col min="3604" max="3604" width="3.08203125" style="225" customWidth="1"/>
    <col min="3605" max="3605" width="13.58203125" style="225" customWidth="1"/>
    <col min="3606" max="3606" width="26.75" style="225" customWidth="1"/>
    <col min="3607" max="3610" width="13.58203125" style="225" customWidth="1"/>
    <col min="3611" max="3840" width="7.75" style="225"/>
    <col min="3841" max="3841" width="2.5" style="225" customWidth="1"/>
    <col min="3842" max="3842" width="7.08203125" style="225" customWidth="1"/>
    <col min="3843" max="3845" width="3.08203125" style="225" customWidth="1"/>
    <col min="3846" max="3846" width="4" style="225" customWidth="1"/>
    <col min="3847" max="3849" width="3.08203125" style="225" customWidth="1"/>
    <col min="3850" max="3850" width="3.58203125" style="225" customWidth="1"/>
    <col min="3851" max="3851" width="4.83203125" style="225" customWidth="1"/>
    <col min="3852" max="3859" width="4.75" style="225" customWidth="1"/>
    <col min="3860" max="3860" width="3.08203125" style="225" customWidth="1"/>
    <col min="3861" max="3861" width="13.58203125" style="225" customWidth="1"/>
    <col min="3862" max="3862" width="26.75" style="225" customWidth="1"/>
    <col min="3863" max="3866" width="13.58203125" style="225" customWidth="1"/>
    <col min="3867" max="4096" width="7.75" style="225"/>
    <col min="4097" max="4097" width="2.5" style="225" customWidth="1"/>
    <col min="4098" max="4098" width="7.08203125" style="225" customWidth="1"/>
    <col min="4099" max="4101" width="3.08203125" style="225" customWidth="1"/>
    <col min="4102" max="4102" width="4" style="225" customWidth="1"/>
    <col min="4103" max="4105" width="3.08203125" style="225" customWidth="1"/>
    <col min="4106" max="4106" width="3.58203125" style="225" customWidth="1"/>
    <col min="4107" max="4107" width="4.83203125" style="225" customWidth="1"/>
    <col min="4108" max="4115" width="4.75" style="225" customWidth="1"/>
    <col min="4116" max="4116" width="3.08203125" style="225" customWidth="1"/>
    <col min="4117" max="4117" width="13.58203125" style="225" customWidth="1"/>
    <col min="4118" max="4118" width="26.75" style="225" customWidth="1"/>
    <col min="4119" max="4122" width="13.58203125" style="225" customWidth="1"/>
    <col min="4123" max="4352" width="7.75" style="225"/>
    <col min="4353" max="4353" width="2.5" style="225" customWidth="1"/>
    <col min="4354" max="4354" width="7.08203125" style="225" customWidth="1"/>
    <col min="4355" max="4357" width="3.08203125" style="225" customWidth="1"/>
    <col min="4358" max="4358" width="4" style="225" customWidth="1"/>
    <col min="4359" max="4361" width="3.08203125" style="225" customWidth="1"/>
    <col min="4362" max="4362" width="3.58203125" style="225" customWidth="1"/>
    <col min="4363" max="4363" width="4.83203125" style="225" customWidth="1"/>
    <col min="4364" max="4371" width="4.75" style="225" customWidth="1"/>
    <col min="4372" max="4372" width="3.08203125" style="225" customWidth="1"/>
    <col min="4373" max="4373" width="13.58203125" style="225" customWidth="1"/>
    <col min="4374" max="4374" width="26.75" style="225" customWidth="1"/>
    <col min="4375" max="4378" width="13.58203125" style="225" customWidth="1"/>
    <col min="4379" max="4608" width="7.75" style="225"/>
    <col min="4609" max="4609" width="2.5" style="225" customWidth="1"/>
    <col min="4610" max="4610" width="7.08203125" style="225" customWidth="1"/>
    <col min="4611" max="4613" width="3.08203125" style="225" customWidth="1"/>
    <col min="4614" max="4614" width="4" style="225" customWidth="1"/>
    <col min="4615" max="4617" width="3.08203125" style="225" customWidth="1"/>
    <col min="4618" max="4618" width="3.58203125" style="225" customWidth="1"/>
    <col min="4619" max="4619" width="4.83203125" style="225" customWidth="1"/>
    <col min="4620" max="4627" width="4.75" style="225" customWidth="1"/>
    <col min="4628" max="4628" width="3.08203125" style="225" customWidth="1"/>
    <col min="4629" max="4629" width="13.58203125" style="225" customWidth="1"/>
    <col min="4630" max="4630" width="26.75" style="225" customWidth="1"/>
    <col min="4631" max="4634" width="13.58203125" style="225" customWidth="1"/>
    <col min="4635" max="4864" width="7.75" style="225"/>
    <col min="4865" max="4865" width="2.5" style="225" customWidth="1"/>
    <col min="4866" max="4866" width="7.08203125" style="225" customWidth="1"/>
    <col min="4867" max="4869" width="3.08203125" style="225" customWidth="1"/>
    <col min="4870" max="4870" width="4" style="225" customWidth="1"/>
    <col min="4871" max="4873" width="3.08203125" style="225" customWidth="1"/>
    <col min="4874" max="4874" width="3.58203125" style="225" customWidth="1"/>
    <col min="4875" max="4875" width="4.83203125" style="225" customWidth="1"/>
    <col min="4876" max="4883" width="4.75" style="225" customWidth="1"/>
    <col min="4884" max="4884" width="3.08203125" style="225" customWidth="1"/>
    <col min="4885" max="4885" width="13.58203125" style="225" customWidth="1"/>
    <col min="4886" max="4886" width="26.75" style="225" customWidth="1"/>
    <col min="4887" max="4890" width="13.58203125" style="225" customWidth="1"/>
    <col min="4891" max="5120" width="7.75" style="225"/>
    <col min="5121" max="5121" width="2.5" style="225" customWidth="1"/>
    <col min="5122" max="5122" width="7.08203125" style="225" customWidth="1"/>
    <col min="5123" max="5125" width="3.08203125" style="225" customWidth="1"/>
    <col min="5126" max="5126" width="4" style="225" customWidth="1"/>
    <col min="5127" max="5129" width="3.08203125" style="225" customWidth="1"/>
    <col min="5130" max="5130" width="3.58203125" style="225" customWidth="1"/>
    <col min="5131" max="5131" width="4.83203125" style="225" customWidth="1"/>
    <col min="5132" max="5139" width="4.75" style="225" customWidth="1"/>
    <col min="5140" max="5140" width="3.08203125" style="225" customWidth="1"/>
    <col min="5141" max="5141" width="13.58203125" style="225" customWidth="1"/>
    <col min="5142" max="5142" width="26.75" style="225" customWidth="1"/>
    <col min="5143" max="5146" width="13.58203125" style="225" customWidth="1"/>
    <col min="5147" max="5376" width="7.75" style="225"/>
    <col min="5377" max="5377" width="2.5" style="225" customWidth="1"/>
    <col min="5378" max="5378" width="7.08203125" style="225" customWidth="1"/>
    <col min="5379" max="5381" width="3.08203125" style="225" customWidth="1"/>
    <col min="5382" max="5382" width="4" style="225" customWidth="1"/>
    <col min="5383" max="5385" width="3.08203125" style="225" customWidth="1"/>
    <col min="5386" max="5386" width="3.58203125" style="225" customWidth="1"/>
    <col min="5387" max="5387" width="4.83203125" style="225" customWidth="1"/>
    <col min="5388" max="5395" width="4.75" style="225" customWidth="1"/>
    <col min="5396" max="5396" width="3.08203125" style="225" customWidth="1"/>
    <col min="5397" max="5397" width="13.58203125" style="225" customWidth="1"/>
    <col min="5398" max="5398" width="26.75" style="225" customWidth="1"/>
    <col min="5399" max="5402" width="13.58203125" style="225" customWidth="1"/>
    <col min="5403" max="5632" width="7.75" style="225"/>
    <col min="5633" max="5633" width="2.5" style="225" customWidth="1"/>
    <col min="5634" max="5634" width="7.08203125" style="225" customWidth="1"/>
    <col min="5635" max="5637" width="3.08203125" style="225" customWidth="1"/>
    <col min="5638" max="5638" width="4" style="225" customWidth="1"/>
    <col min="5639" max="5641" width="3.08203125" style="225" customWidth="1"/>
    <col min="5642" max="5642" width="3.58203125" style="225" customWidth="1"/>
    <col min="5643" max="5643" width="4.83203125" style="225" customWidth="1"/>
    <col min="5644" max="5651" width="4.75" style="225" customWidth="1"/>
    <col min="5652" max="5652" width="3.08203125" style="225" customWidth="1"/>
    <col min="5653" max="5653" width="13.58203125" style="225" customWidth="1"/>
    <col min="5654" max="5654" width="26.75" style="225" customWidth="1"/>
    <col min="5655" max="5658" width="13.58203125" style="225" customWidth="1"/>
    <col min="5659" max="5888" width="7.75" style="225"/>
    <col min="5889" max="5889" width="2.5" style="225" customWidth="1"/>
    <col min="5890" max="5890" width="7.08203125" style="225" customWidth="1"/>
    <col min="5891" max="5893" width="3.08203125" style="225" customWidth="1"/>
    <col min="5894" max="5894" width="4" style="225" customWidth="1"/>
    <col min="5895" max="5897" width="3.08203125" style="225" customWidth="1"/>
    <col min="5898" max="5898" width="3.58203125" style="225" customWidth="1"/>
    <col min="5899" max="5899" width="4.83203125" style="225" customWidth="1"/>
    <col min="5900" max="5907" width="4.75" style="225" customWidth="1"/>
    <col min="5908" max="5908" width="3.08203125" style="225" customWidth="1"/>
    <col min="5909" max="5909" width="13.58203125" style="225" customWidth="1"/>
    <col min="5910" max="5910" width="26.75" style="225" customWidth="1"/>
    <col min="5911" max="5914" width="13.58203125" style="225" customWidth="1"/>
    <col min="5915" max="6144" width="7.75" style="225"/>
    <col min="6145" max="6145" width="2.5" style="225" customWidth="1"/>
    <col min="6146" max="6146" width="7.08203125" style="225" customWidth="1"/>
    <col min="6147" max="6149" width="3.08203125" style="225" customWidth="1"/>
    <col min="6150" max="6150" width="4" style="225" customWidth="1"/>
    <col min="6151" max="6153" width="3.08203125" style="225" customWidth="1"/>
    <col min="6154" max="6154" width="3.58203125" style="225" customWidth="1"/>
    <col min="6155" max="6155" width="4.83203125" style="225" customWidth="1"/>
    <col min="6156" max="6163" width="4.75" style="225" customWidth="1"/>
    <col min="6164" max="6164" width="3.08203125" style="225" customWidth="1"/>
    <col min="6165" max="6165" width="13.58203125" style="225" customWidth="1"/>
    <col min="6166" max="6166" width="26.75" style="225" customWidth="1"/>
    <col min="6167" max="6170" width="13.58203125" style="225" customWidth="1"/>
    <col min="6171" max="6400" width="7.75" style="225"/>
    <col min="6401" max="6401" width="2.5" style="225" customWidth="1"/>
    <col min="6402" max="6402" width="7.08203125" style="225" customWidth="1"/>
    <col min="6403" max="6405" width="3.08203125" style="225" customWidth="1"/>
    <col min="6406" max="6406" width="4" style="225" customWidth="1"/>
    <col min="6407" max="6409" width="3.08203125" style="225" customWidth="1"/>
    <col min="6410" max="6410" width="3.58203125" style="225" customWidth="1"/>
    <col min="6411" max="6411" width="4.83203125" style="225" customWidth="1"/>
    <col min="6412" max="6419" width="4.75" style="225" customWidth="1"/>
    <col min="6420" max="6420" width="3.08203125" style="225" customWidth="1"/>
    <col min="6421" max="6421" width="13.58203125" style="225" customWidth="1"/>
    <col min="6422" max="6422" width="26.75" style="225" customWidth="1"/>
    <col min="6423" max="6426" width="13.58203125" style="225" customWidth="1"/>
    <col min="6427" max="6656" width="7.75" style="225"/>
    <col min="6657" max="6657" width="2.5" style="225" customWidth="1"/>
    <col min="6658" max="6658" width="7.08203125" style="225" customWidth="1"/>
    <col min="6659" max="6661" width="3.08203125" style="225" customWidth="1"/>
    <col min="6662" max="6662" width="4" style="225" customWidth="1"/>
    <col min="6663" max="6665" width="3.08203125" style="225" customWidth="1"/>
    <col min="6666" max="6666" width="3.58203125" style="225" customWidth="1"/>
    <col min="6667" max="6667" width="4.83203125" style="225" customWidth="1"/>
    <col min="6668" max="6675" width="4.75" style="225" customWidth="1"/>
    <col min="6676" max="6676" width="3.08203125" style="225" customWidth="1"/>
    <col min="6677" max="6677" width="13.58203125" style="225" customWidth="1"/>
    <col min="6678" max="6678" width="26.75" style="225" customWidth="1"/>
    <col min="6679" max="6682" width="13.58203125" style="225" customWidth="1"/>
    <col min="6683" max="6912" width="7.75" style="225"/>
    <col min="6913" max="6913" width="2.5" style="225" customWidth="1"/>
    <col min="6914" max="6914" width="7.08203125" style="225" customWidth="1"/>
    <col min="6915" max="6917" width="3.08203125" style="225" customWidth="1"/>
    <col min="6918" max="6918" width="4" style="225" customWidth="1"/>
    <col min="6919" max="6921" width="3.08203125" style="225" customWidth="1"/>
    <col min="6922" max="6922" width="3.58203125" style="225" customWidth="1"/>
    <col min="6923" max="6923" width="4.83203125" style="225" customWidth="1"/>
    <col min="6924" max="6931" width="4.75" style="225" customWidth="1"/>
    <col min="6932" max="6932" width="3.08203125" style="225" customWidth="1"/>
    <col min="6933" max="6933" width="13.58203125" style="225" customWidth="1"/>
    <col min="6934" max="6934" width="26.75" style="225" customWidth="1"/>
    <col min="6935" max="6938" width="13.58203125" style="225" customWidth="1"/>
    <col min="6939" max="7168" width="7.75" style="225"/>
    <col min="7169" max="7169" width="2.5" style="225" customWidth="1"/>
    <col min="7170" max="7170" width="7.08203125" style="225" customWidth="1"/>
    <col min="7171" max="7173" width="3.08203125" style="225" customWidth="1"/>
    <col min="7174" max="7174" width="4" style="225" customWidth="1"/>
    <col min="7175" max="7177" width="3.08203125" style="225" customWidth="1"/>
    <col min="7178" max="7178" width="3.58203125" style="225" customWidth="1"/>
    <col min="7179" max="7179" width="4.83203125" style="225" customWidth="1"/>
    <col min="7180" max="7187" width="4.75" style="225" customWidth="1"/>
    <col min="7188" max="7188" width="3.08203125" style="225" customWidth="1"/>
    <col min="7189" max="7189" width="13.58203125" style="225" customWidth="1"/>
    <col min="7190" max="7190" width="26.75" style="225" customWidth="1"/>
    <col min="7191" max="7194" width="13.58203125" style="225" customWidth="1"/>
    <col min="7195" max="7424" width="7.75" style="225"/>
    <col min="7425" max="7425" width="2.5" style="225" customWidth="1"/>
    <col min="7426" max="7426" width="7.08203125" style="225" customWidth="1"/>
    <col min="7427" max="7429" width="3.08203125" style="225" customWidth="1"/>
    <col min="7430" max="7430" width="4" style="225" customWidth="1"/>
    <col min="7431" max="7433" width="3.08203125" style="225" customWidth="1"/>
    <col min="7434" max="7434" width="3.58203125" style="225" customWidth="1"/>
    <col min="7435" max="7435" width="4.83203125" style="225" customWidth="1"/>
    <col min="7436" max="7443" width="4.75" style="225" customWidth="1"/>
    <col min="7444" max="7444" width="3.08203125" style="225" customWidth="1"/>
    <col min="7445" max="7445" width="13.58203125" style="225" customWidth="1"/>
    <col min="7446" max="7446" width="26.75" style="225" customWidth="1"/>
    <col min="7447" max="7450" width="13.58203125" style="225" customWidth="1"/>
    <col min="7451" max="7680" width="7.75" style="225"/>
    <col min="7681" max="7681" width="2.5" style="225" customWidth="1"/>
    <col min="7682" max="7682" width="7.08203125" style="225" customWidth="1"/>
    <col min="7683" max="7685" width="3.08203125" style="225" customWidth="1"/>
    <col min="7686" max="7686" width="4" style="225" customWidth="1"/>
    <col min="7687" max="7689" width="3.08203125" style="225" customWidth="1"/>
    <col min="7690" max="7690" width="3.58203125" style="225" customWidth="1"/>
    <col min="7691" max="7691" width="4.83203125" style="225" customWidth="1"/>
    <col min="7692" max="7699" width="4.75" style="225" customWidth="1"/>
    <col min="7700" max="7700" width="3.08203125" style="225" customWidth="1"/>
    <col min="7701" max="7701" width="13.58203125" style="225" customWidth="1"/>
    <col min="7702" max="7702" width="26.75" style="225" customWidth="1"/>
    <col min="7703" max="7706" width="13.58203125" style="225" customWidth="1"/>
    <col min="7707" max="7936" width="7.75" style="225"/>
    <col min="7937" max="7937" width="2.5" style="225" customWidth="1"/>
    <col min="7938" max="7938" width="7.08203125" style="225" customWidth="1"/>
    <col min="7939" max="7941" width="3.08203125" style="225" customWidth="1"/>
    <col min="7942" max="7942" width="4" style="225" customWidth="1"/>
    <col min="7943" max="7945" width="3.08203125" style="225" customWidth="1"/>
    <col min="7946" max="7946" width="3.58203125" style="225" customWidth="1"/>
    <col min="7947" max="7947" width="4.83203125" style="225" customWidth="1"/>
    <col min="7948" max="7955" width="4.75" style="225" customWidth="1"/>
    <col min="7956" max="7956" width="3.08203125" style="225" customWidth="1"/>
    <col min="7957" max="7957" width="13.58203125" style="225" customWidth="1"/>
    <col min="7958" max="7958" width="26.75" style="225" customWidth="1"/>
    <col min="7959" max="7962" width="13.58203125" style="225" customWidth="1"/>
    <col min="7963" max="8192" width="7.75" style="225"/>
    <col min="8193" max="8193" width="2.5" style="225" customWidth="1"/>
    <col min="8194" max="8194" width="7.08203125" style="225" customWidth="1"/>
    <col min="8195" max="8197" width="3.08203125" style="225" customWidth="1"/>
    <col min="8198" max="8198" width="4" style="225" customWidth="1"/>
    <col min="8199" max="8201" width="3.08203125" style="225" customWidth="1"/>
    <col min="8202" max="8202" width="3.58203125" style="225" customWidth="1"/>
    <col min="8203" max="8203" width="4.83203125" style="225" customWidth="1"/>
    <col min="8204" max="8211" width="4.75" style="225" customWidth="1"/>
    <col min="8212" max="8212" width="3.08203125" style="225" customWidth="1"/>
    <col min="8213" max="8213" width="13.58203125" style="225" customWidth="1"/>
    <col min="8214" max="8214" width="26.75" style="225" customWidth="1"/>
    <col min="8215" max="8218" width="13.58203125" style="225" customWidth="1"/>
    <col min="8219" max="8448" width="7.75" style="225"/>
    <col min="8449" max="8449" width="2.5" style="225" customWidth="1"/>
    <col min="8450" max="8450" width="7.08203125" style="225" customWidth="1"/>
    <col min="8451" max="8453" width="3.08203125" style="225" customWidth="1"/>
    <col min="8454" max="8454" width="4" style="225" customWidth="1"/>
    <col min="8455" max="8457" width="3.08203125" style="225" customWidth="1"/>
    <col min="8458" max="8458" width="3.58203125" style="225" customWidth="1"/>
    <col min="8459" max="8459" width="4.83203125" style="225" customWidth="1"/>
    <col min="8460" max="8467" width="4.75" style="225" customWidth="1"/>
    <col min="8468" max="8468" width="3.08203125" style="225" customWidth="1"/>
    <col min="8469" max="8469" width="13.58203125" style="225" customWidth="1"/>
    <col min="8470" max="8470" width="26.75" style="225" customWidth="1"/>
    <col min="8471" max="8474" width="13.58203125" style="225" customWidth="1"/>
    <col min="8475" max="8704" width="7.75" style="225"/>
    <col min="8705" max="8705" width="2.5" style="225" customWidth="1"/>
    <col min="8706" max="8706" width="7.08203125" style="225" customWidth="1"/>
    <col min="8707" max="8709" width="3.08203125" style="225" customWidth="1"/>
    <col min="8710" max="8710" width="4" style="225" customWidth="1"/>
    <col min="8711" max="8713" width="3.08203125" style="225" customWidth="1"/>
    <col min="8714" max="8714" width="3.58203125" style="225" customWidth="1"/>
    <col min="8715" max="8715" width="4.83203125" style="225" customWidth="1"/>
    <col min="8716" max="8723" width="4.75" style="225" customWidth="1"/>
    <col min="8724" max="8724" width="3.08203125" style="225" customWidth="1"/>
    <col min="8725" max="8725" width="13.58203125" style="225" customWidth="1"/>
    <col min="8726" max="8726" width="26.75" style="225" customWidth="1"/>
    <col min="8727" max="8730" width="13.58203125" style="225" customWidth="1"/>
    <col min="8731" max="8960" width="7.75" style="225"/>
    <col min="8961" max="8961" width="2.5" style="225" customWidth="1"/>
    <col min="8962" max="8962" width="7.08203125" style="225" customWidth="1"/>
    <col min="8963" max="8965" width="3.08203125" style="225" customWidth="1"/>
    <col min="8966" max="8966" width="4" style="225" customWidth="1"/>
    <col min="8967" max="8969" width="3.08203125" style="225" customWidth="1"/>
    <col min="8970" max="8970" width="3.58203125" style="225" customWidth="1"/>
    <col min="8971" max="8971" width="4.83203125" style="225" customWidth="1"/>
    <col min="8972" max="8979" width="4.75" style="225" customWidth="1"/>
    <col min="8980" max="8980" width="3.08203125" style="225" customWidth="1"/>
    <col min="8981" max="8981" width="13.58203125" style="225" customWidth="1"/>
    <col min="8982" max="8982" width="26.75" style="225" customWidth="1"/>
    <col min="8983" max="8986" width="13.58203125" style="225" customWidth="1"/>
    <col min="8987" max="9216" width="7.75" style="225"/>
    <col min="9217" max="9217" width="2.5" style="225" customWidth="1"/>
    <col min="9218" max="9218" width="7.08203125" style="225" customWidth="1"/>
    <col min="9219" max="9221" width="3.08203125" style="225" customWidth="1"/>
    <col min="9222" max="9222" width="4" style="225" customWidth="1"/>
    <col min="9223" max="9225" width="3.08203125" style="225" customWidth="1"/>
    <col min="9226" max="9226" width="3.58203125" style="225" customWidth="1"/>
    <col min="9227" max="9227" width="4.83203125" style="225" customWidth="1"/>
    <col min="9228" max="9235" width="4.75" style="225" customWidth="1"/>
    <col min="9236" max="9236" width="3.08203125" style="225" customWidth="1"/>
    <col min="9237" max="9237" width="13.58203125" style="225" customWidth="1"/>
    <col min="9238" max="9238" width="26.75" style="225" customWidth="1"/>
    <col min="9239" max="9242" width="13.58203125" style="225" customWidth="1"/>
    <col min="9243" max="9472" width="7.75" style="225"/>
    <col min="9473" max="9473" width="2.5" style="225" customWidth="1"/>
    <col min="9474" max="9474" width="7.08203125" style="225" customWidth="1"/>
    <col min="9475" max="9477" width="3.08203125" style="225" customWidth="1"/>
    <col min="9478" max="9478" width="4" style="225" customWidth="1"/>
    <col min="9479" max="9481" width="3.08203125" style="225" customWidth="1"/>
    <col min="9482" max="9482" width="3.58203125" style="225" customWidth="1"/>
    <col min="9483" max="9483" width="4.83203125" style="225" customWidth="1"/>
    <col min="9484" max="9491" width="4.75" style="225" customWidth="1"/>
    <col min="9492" max="9492" width="3.08203125" style="225" customWidth="1"/>
    <col min="9493" max="9493" width="13.58203125" style="225" customWidth="1"/>
    <col min="9494" max="9494" width="26.75" style="225" customWidth="1"/>
    <col min="9495" max="9498" width="13.58203125" style="225" customWidth="1"/>
    <col min="9499" max="9728" width="7.75" style="225"/>
    <col min="9729" max="9729" width="2.5" style="225" customWidth="1"/>
    <col min="9730" max="9730" width="7.08203125" style="225" customWidth="1"/>
    <col min="9731" max="9733" width="3.08203125" style="225" customWidth="1"/>
    <col min="9734" max="9734" width="4" style="225" customWidth="1"/>
    <col min="9735" max="9737" width="3.08203125" style="225" customWidth="1"/>
    <col min="9738" max="9738" width="3.58203125" style="225" customWidth="1"/>
    <col min="9739" max="9739" width="4.83203125" style="225" customWidth="1"/>
    <col min="9740" max="9747" width="4.75" style="225" customWidth="1"/>
    <col min="9748" max="9748" width="3.08203125" style="225" customWidth="1"/>
    <col min="9749" max="9749" width="13.58203125" style="225" customWidth="1"/>
    <col min="9750" max="9750" width="26.75" style="225" customWidth="1"/>
    <col min="9751" max="9754" width="13.58203125" style="225" customWidth="1"/>
    <col min="9755" max="9984" width="7.75" style="225"/>
    <col min="9985" max="9985" width="2.5" style="225" customWidth="1"/>
    <col min="9986" max="9986" width="7.08203125" style="225" customWidth="1"/>
    <col min="9987" max="9989" width="3.08203125" style="225" customWidth="1"/>
    <col min="9990" max="9990" width="4" style="225" customWidth="1"/>
    <col min="9991" max="9993" width="3.08203125" style="225" customWidth="1"/>
    <col min="9994" max="9994" width="3.58203125" style="225" customWidth="1"/>
    <col min="9995" max="9995" width="4.83203125" style="225" customWidth="1"/>
    <col min="9996" max="10003" width="4.75" style="225" customWidth="1"/>
    <col min="10004" max="10004" width="3.08203125" style="225" customWidth="1"/>
    <col min="10005" max="10005" width="13.58203125" style="225" customWidth="1"/>
    <col min="10006" max="10006" width="26.75" style="225" customWidth="1"/>
    <col min="10007" max="10010" width="13.58203125" style="225" customWidth="1"/>
    <col min="10011" max="10240" width="7.75" style="225"/>
    <col min="10241" max="10241" width="2.5" style="225" customWidth="1"/>
    <col min="10242" max="10242" width="7.08203125" style="225" customWidth="1"/>
    <col min="10243" max="10245" width="3.08203125" style="225" customWidth="1"/>
    <col min="10246" max="10246" width="4" style="225" customWidth="1"/>
    <col min="10247" max="10249" width="3.08203125" style="225" customWidth="1"/>
    <col min="10250" max="10250" width="3.58203125" style="225" customWidth="1"/>
    <col min="10251" max="10251" width="4.83203125" style="225" customWidth="1"/>
    <col min="10252" max="10259" width="4.75" style="225" customWidth="1"/>
    <col min="10260" max="10260" width="3.08203125" style="225" customWidth="1"/>
    <col min="10261" max="10261" width="13.58203125" style="225" customWidth="1"/>
    <col min="10262" max="10262" width="26.75" style="225" customWidth="1"/>
    <col min="10263" max="10266" width="13.58203125" style="225" customWidth="1"/>
    <col min="10267" max="10496" width="7.75" style="225"/>
    <col min="10497" max="10497" width="2.5" style="225" customWidth="1"/>
    <col min="10498" max="10498" width="7.08203125" style="225" customWidth="1"/>
    <col min="10499" max="10501" width="3.08203125" style="225" customWidth="1"/>
    <col min="10502" max="10502" width="4" style="225" customWidth="1"/>
    <col min="10503" max="10505" width="3.08203125" style="225" customWidth="1"/>
    <col min="10506" max="10506" width="3.58203125" style="225" customWidth="1"/>
    <col min="10507" max="10507" width="4.83203125" style="225" customWidth="1"/>
    <col min="10508" max="10515" width="4.75" style="225" customWidth="1"/>
    <col min="10516" max="10516" width="3.08203125" style="225" customWidth="1"/>
    <col min="10517" max="10517" width="13.58203125" style="225" customWidth="1"/>
    <col min="10518" max="10518" width="26.75" style="225" customWidth="1"/>
    <col min="10519" max="10522" width="13.58203125" style="225" customWidth="1"/>
    <col min="10523" max="10752" width="7.75" style="225"/>
    <col min="10753" max="10753" width="2.5" style="225" customWidth="1"/>
    <col min="10754" max="10754" width="7.08203125" style="225" customWidth="1"/>
    <col min="10755" max="10757" width="3.08203125" style="225" customWidth="1"/>
    <col min="10758" max="10758" width="4" style="225" customWidth="1"/>
    <col min="10759" max="10761" width="3.08203125" style="225" customWidth="1"/>
    <col min="10762" max="10762" width="3.58203125" style="225" customWidth="1"/>
    <col min="10763" max="10763" width="4.83203125" style="225" customWidth="1"/>
    <col min="10764" max="10771" width="4.75" style="225" customWidth="1"/>
    <col min="10772" max="10772" width="3.08203125" style="225" customWidth="1"/>
    <col min="10773" max="10773" width="13.58203125" style="225" customWidth="1"/>
    <col min="10774" max="10774" width="26.75" style="225" customWidth="1"/>
    <col min="10775" max="10778" width="13.58203125" style="225" customWidth="1"/>
    <col min="10779" max="11008" width="7.75" style="225"/>
    <col min="11009" max="11009" width="2.5" style="225" customWidth="1"/>
    <col min="11010" max="11010" width="7.08203125" style="225" customWidth="1"/>
    <col min="11011" max="11013" width="3.08203125" style="225" customWidth="1"/>
    <col min="11014" max="11014" width="4" style="225" customWidth="1"/>
    <col min="11015" max="11017" width="3.08203125" style="225" customWidth="1"/>
    <col min="11018" max="11018" width="3.58203125" style="225" customWidth="1"/>
    <col min="11019" max="11019" width="4.83203125" style="225" customWidth="1"/>
    <col min="11020" max="11027" width="4.75" style="225" customWidth="1"/>
    <col min="11028" max="11028" width="3.08203125" style="225" customWidth="1"/>
    <col min="11029" max="11029" width="13.58203125" style="225" customWidth="1"/>
    <col min="11030" max="11030" width="26.75" style="225" customWidth="1"/>
    <col min="11031" max="11034" width="13.58203125" style="225" customWidth="1"/>
    <col min="11035" max="11264" width="7.75" style="225"/>
    <col min="11265" max="11265" width="2.5" style="225" customWidth="1"/>
    <col min="11266" max="11266" width="7.08203125" style="225" customWidth="1"/>
    <col min="11267" max="11269" width="3.08203125" style="225" customWidth="1"/>
    <col min="11270" max="11270" width="4" style="225" customWidth="1"/>
    <col min="11271" max="11273" width="3.08203125" style="225" customWidth="1"/>
    <col min="11274" max="11274" width="3.58203125" style="225" customWidth="1"/>
    <col min="11275" max="11275" width="4.83203125" style="225" customWidth="1"/>
    <col min="11276" max="11283" width="4.75" style="225" customWidth="1"/>
    <col min="11284" max="11284" width="3.08203125" style="225" customWidth="1"/>
    <col min="11285" max="11285" width="13.58203125" style="225" customWidth="1"/>
    <col min="11286" max="11286" width="26.75" style="225" customWidth="1"/>
    <col min="11287" max="11290" width="13.58203125" style="225" customWidth="1"/>
    <col min="11291" max="11520" width="7.75" style="225"/>
    <col min="11521" max="11521" width="2.5" style="225" customWidth="1"/>
    <col min="11522" max="11522" width="7.08203125" style="225" customWidth="1"/>
    <col min="11523" max="11525" width="3.08203125" style="225" customWidth="1"/>
    <col min="11526" max="11526" width="4" style="225" customWidth="1"/>
    <col min="11527" max="11529" width="3.08203125" style="225" customWidth="1"/>
    <col min="11530" max="11530" width="3.58203125" style="225" customWidth="1"/>
    <col min="11531" max="11531" width="4.83203125" style="225" customWidth="1"/>
    <col min="11532" max="11539" width="4.75" style="225" customWidth="1"/>
    <col min="11540" max="11540" width="3.08203125" style="225" customWidth="1"/>
    <col min="11541" max="11541" width="13.58203125" style="225" customWidth="1"/>
    <col min="11542" max="11542" width="26.75" style="225" customWidth="1"/>
    <col min="11543" max="11546" width="13.58203125" style="225" customWidth="1"/>
    <col min="11547" max="11776" width="7.75" style="225"/>
    <col min="11777" max="11777" width="2.5" style="225" customWidth="1"/>
    <col min="11778" max="11778" width="7.08203125" style="225" customWidth="1"/>
    <col min="11779" max="11781" width="3.08203125" style="225" customWidth="1"/>
    <col min="11782" max="11782" width="4" style="225" customWidth="1"/>
    <col min="11783" max="11785" width="3.08203125" style="225" customWidth="1"/>
    <col min="11786" max="11786" width="3.58203125" style="225" customWidth="1"/>
    <col min="11787" max="11787" width="4.83203125" style="225" customWidth="1"/>
    <col min="11788" max="11795" width="4.75" style="225" customWidth="1"/>
    <col min="11796" max="11796" width="3.08203125" style="225" customWidth="1"/>
    <col min="11797" max="11797" width="13.58203125" style="225" customWidth="1"/>
    <col min="11798" max="11798" width="26.75" style="225" customWidth="1"/>
    <col min="11799" max="11802" width="13.58203125" style="225" customWidth="1"/>
    <col min="11803" max="12032" width="7.75" style="225"/>
    <col min="12033" max="12033" width="2.5" style="225" customWidth="1"/>
    <col min="12034" max="12034" width="7.08203125" style="225" customWidth="1"/>
    <col min="12035" max="12037" width="3.08203125" style="225" customWidth="1"/>
    <col min="12038" max="12038" width="4" style="225" customWidth="1"/>
    <col min="12039" max="12041" width="3.08203125" style="225" customWidth="1"/>
    <col min="12042" max="12042" width="3.58203125" style="225" customWidth="1"/>
    <col min="12043" max="12043" width="4.83203125" style="225" customWidth="1"/>
    <col min="12044" max="12051" width="4.75" style="225" customWidth="1"/>
    <col min="12052" max="12052" width="3.08203125" style="225" customWidth="1"/>
    <col min="12053" max="12053" width="13.58203125" style="225" customWidth="1"/>
    <col min="12054" max="12054" width="26.75" style="225" customWidth="1"/>
    <col min="12055" max="12058" width="13.58203125" style="225" customWidth="1"/>
    <col min="12059" max="12288" width="7.75" style="225"/>
    <col min="12289" max="12289" width="2.5" style="225" customWidth="1"/>
    <col min="12290" max="12290" width="7.08203125" style="225" customWidth="1"/>
    <col min="12291" max="12293" width="3.08203125" style="225" customWidth="1"/>
    <col min="12294" max="12294" width="4" style="225" customWidth="1"/>
    <col min="12295" max="12297" width="3.08203125" style="225" customWidth="1"/>
    <col min="12298" max="12298" width="3.58203125" style="225" customWidth="1"/>
    <col min="12299" max="12299" width="4.83203125" style="225" customWidth="1"/>
    <col min="12300" max="12307" width="4.75" style="225" customWidth="1"/>
    <col min="12308" max="12308" width="3.08203125" style="225" customWidth="1"/>
    <col min="12309" max="12309" width="13.58203125" style="225" customWidth="1"/>
    <col min="12310" max="12310" width="26.75" style="225" customWidth="1"/>
    <col min="12311" max="12314" width="13.58203125" style="225" customWidth="1"/>
    <col min="12315" max="12544" width="7.75" style="225"/>
    <col min="12545" max="12545" width="2.5" style="225" customWidth="1"/>
    <col min="12546" max="12546" width="7.08203125" style="225" customWidth="1"/>
    <col min="12547" max="12549" width="3.08203125" style="225" customWidth="1"/>
    <col min="12550" max="12550" width="4" style="225" customWidth="1"/>
    <col min="12551" max="12553" width="3.08203125" style="225" customWidth="1"/>
    <col min="12554" max="12554" width="3.58203125" style="225" customWidth="1"/>
    <col min="12555" max="12555" width="4.83203125" style="225" customWidth="1"/>
    <col min="12556" max="12563" width="4.75" style="225" customWidth="1"/>
    <col min="12564" max="12564" width="3.08203125" style="225" customWidth="1"/>
    <col min="12565" max="12565" width="13.58203125" style="225" customWidth="1"/>
    <col min="12566" max="12566" width="26.75" style="225" customWidth="1"/>
    <col min="12567" max="12570" width="13.58203125" style="225" customWidth="1"/>
    <col min="12571" max="12800" width="7.75" style="225"/>
    <col min="12801" max="12801" width="2.5" style="225" customWidth="1"/>
    <col min="12802" max="12802" width="7.08203125" style="225" customWidth="1"/>
    <col min="12803" max="12805" width="3.08203125" style="225" customWidth="1"/>
    <col min="12806" max="12806" width="4" style="225" customWidth="1"/>
    <col min="12807" max="12809" width="3.08203125" style="225" customWidth="1"/>
    <col min="12810" max="12810" width="3.58203125" style="225" customWidth="1"/>
    <col min="12811" max="12811" width="4.83203125" style="225" customWidth="1"/>
    <col min="12812" max="12819" width="4.75" style="225" customWidth="1"/>
    <col min="12820" max="12820" width="3.08203125" style="225" customWidth="1"/>
    <col min="12821" max="12821" width="13.58203125" style="225" customWidth="1"/>
    <col min="12822" max="12822" width="26.75" style="225" customWidth="1"/>
    <col min="12823" max="12826" width="13.58203125" style="225" customWidth="1"/>
    <col min="12827" max="13056" width="7.75" style="225"/>
    <col min="13057" max="13057" width="2.5" style="225" customWidth="1"/>
    <col min="13058" max="13058" width="7.08203125" style="225" customWidth="1"/>
    <col min="13059" max="13061" width="3.08203125" style="225" customWidth="1"/>
    <col min="13062" max="13062" width="4" style="225" customWidth="1"/>
    <col min="13063" max="13065" width="3.08203125" style="225" customWidth="1"/>
    <col min="13066" max="13066" width="3.58203125" style="225" customWidth="1"/>
    <col min="13067" max="13067" width="4.83203125" style="225" customWidth="1"/>
    <col min="13068" max="13075" width="4.75" style="225" customWidth="1"/>
    <col min="13076" max="13076" width="3.08203125" style="225" customWidth="1"/>
    <col min="13077" max="13077" width="13.58203125" style="225" customWidth="1"/>
    <col min="13078" max="13078" width="26.75" style="225" customWidth="1"/>
    <col min="13079" max="13082" width="13.58203125" style="225" customWidth="1"/>
    <col min="13083" max="13312" width="7.75" style="225"/>
    <col min="13313" max="13313" width="2.5" style="225" customWidth="1"/>
    <col min="13314" max="13314" width="7.08203125" style="225" customWidth="1"/>
    <col min="13315" max="13317" width="3.08203125" style="225" customWidth="1"/>
    <col min="13318" max="13318" width="4" style="225" customWidth="1"/>
    <col min="13319" max="13321" width="3.08203125" style="225" customWidth="1"/>
    <col min="13322" max="13322" width="3.58203125" style="225" customWidth="1"/>
    <col min="13323" max="13323" width="4.83203125" style="225" customWidth="1"/>
    <col min="13324" max="13331" width="4.75" style="225" customWidth="1"/>
    <col min="13332" max="13332" width="3.08203125" style="225" customWidth="1"/>
    <col min="13333" max="13333" width="13.58203125" style="225" customWidth="1"/>
    <col min="13334" max="13334" width="26.75" style="225" customWidth="1"/>
    <col min="13335" max="13338" width="13.58203125" style="225" customWidth="1"/>
    <col min="13339" max="13568" width="7.75" style="225"/>
    <col min="13569" max="13569" width="2.5" style="225" customWidth="1"/>
    <col min="13570" max="13570" width="7.08203125" style="225" customWidth="1"/>
    <col min="13571" max="13573" width="3.08203125" style="225" customWidth="1"/>
    <col min="13574" max="13574" width="4" style="225" customWidth="1"/>
    <col min="13575" max="13577" width="3.08203125" style="225" customWidth="1"/>
    <col min="13578" max="13578" width="3.58203125" style="225" customWidth="1"/>
    <col min="13579" max="13579" width="4.83203125" style="225" customWidth="1"/>
    <col min="13580" max="13587" width="4.75" style="225" customWidth="1"/>
    <col min="13588" max="13588" width="3.08203125" style="225" customWidth="1"/>
    <col min="13589" max="13589" width="13.58203125" style="225" customWidth="1"/>
    <col min="13590" max="13590" width="26.75" style="225" customWidth="1"/>
    <col min="13591" max="13594" width="13.58203125" style="225" customWidth="1"/>
    <col min="13595" max="13824" width="7.75" style="225"/>
    <col min="13825" max="13825" width="2.5" style="225" customWidth="1"/>
    <col min="13826" max="13826" width="7.08203125" style="225" customWidth="1"/>
    <col min="13827" max="13829" width="3.08203125" style="225" customWidth="1"/>
    <col min="13830" max="13830" width="4" style="225" customWidth="1"/>
    <col min="13831" max="13833" width="3.08203125" style="225" customWidth="1"/>
    <col min="13834" max="13834" width="3.58203125" style="225" customWidth="1"/>
    <col min="13835" max="13835" width="4.83203125" style="225" customWidth="1"/>
    <col min="13836" max="13843" width="4.75" style="225" customWidth="1"/>
    <col min="13844" max="13844" width="3.08203125" style="225" customWidth="1"/>
    <col min="13845" max="13845" width="13.58203125" style="225" customWidth="1"/>
    <col min="13846" max="13846" width="26.75" style="225" customWidth="1"/>
    <col min="13847" max="13850" width="13.58203125" style="225" customWidth="1"/>
    <col min="13851" max="14080" width="7.75" style="225"/>
    <col min="14081" max="14081" width="2.5" style="225" customWidth="1"/>
    <col min="14082" max="14082" width="7.08203125" style="225" customWidth="1"/>
    <col min="14083" max="14085" width="3.08203125" style="225" customWidth="1"/>
    <col min="14086" max="14086" width="4" style="225" customWidth="1"/>
    <col min="14087" max="14089" width="3.08203125" style="225" customWidth="1"/>
    <col min="14090" max="14090" width="3.58203125" style="225" customWidth="1"/>
    <col min="14091" max="14091" width="4.83203125" style="225" customWidth="1"/>
    <col min="14092" max="14099" width="4.75" style="225" customWidth="1"/>
    <col min="14100" max="14100" width="3.08203125" style="225" customWidth="1"/>
    <col min="14101" max="14101" width="13.58203125" style="225" customWidth="1"/>
    <col min="14102" max="14102" width="26.75" style="225" customWidth="1"/>
    <col min="14103" max="14106" width="13.58203125" style="225" customWidth="1"/>
    <col min="14107" max="14336" width="7.75" style="225"/>
    <col min="14337" max="14337" width="2.5" style="225" customWidth="1"/>
    <col min="14338" max="14338" width="7.08203125" style="225" customWidth="1"/>
    <col min="14339" max="14341" width="3.08203125" style="225" customWidth="1"/>
    <col min="14342" max="14342" width="4" style="225" customWidth="1"/>
    <col min="14343" max="14345" width="3.08203125" style="225" customWidth="1"/>
    <col min="14346" max="14346" width="3.58203125" style="225" customWidth="1"/>
    <col min="14347" max="14347" width="4.83203125" style="225" customWidth="1"/>
    <col min="14348" max="14355" width="4.75" style="225" customWidth="1"/>
    <col min="14356" max="14356" width="3.08203125" style="225" customWidth="1"/>
    <col min="14357" max="14357" width="13.58203125" style="225" customWidth="1"/>
    <col min="14358" max="14358" width="26.75" style="225" customWidth="1"/>
    <col min="14359" max="14362" width="13.58203125" style="225" customWidth="1"/>
    <col min="14363" max="14592" width="7.75" style="225"/>
    <col min="14593" max="14593" width="2.5" style="225" customWidth="1"/>
    <col min="14594" max="14594" width="7.08203125" style="225" customWidth="1"/>
    <col min="14595" max="14597" width="3.08203125" style="225" customWidth="1"/>
    <col min="14598" max="14598" width="4" style="225" customWidth="1"/>
    <col min="14599" max="14601" width="3.08203125" style="225" customWidth="1"/>
    <col min="14602" max="14602" width="3.58203125" style="225" customWidth="1"/>
    <col min="14603" max="14603" width="4.83203125" style="225" customWidth="1"/>
    <col min="14604" max="14611" width="4.75" style="225" customWidth="1"/>
    <col min="14612" max="14612" width="3.08203125" style="225" customWidth="1"/>
    <col min="14613" max="14613" width="13.58203125" style="225" customWidth="1"/>
    <col min="14614" max="14614" width="26.75" style="225" customWidth="1"/>
    <col min="14615" max="14618" width="13.58203125" style="225" customWidth="1"/>
    <col min="14619" max="14848" width="7.75" style="225"/>
    <col min="14849" max="14849" width="2.5" style="225" customWidth="1"/>
    <col min="14850" max="14850" width="7.08203125" style="225" customWidth="1"/>
    <col min="14851" max="14853" width="3.08203125" style="225" customWidth="1"/>
    <col min="14854" max="14854" width="4" style="225" customWidth="1"/>
    <col min="14855" max="14857" width="3.08203125" style="225" customWidth="1"/>
    <col min="14858" max="14858" width="3.58203125" style="225" customWidth="1"/>
    <col min="14859" max="14859" width="4.83203125" style="225" customWidth="1"/>
    <col min="14860" max="14867" width="4.75" style="225" customWidth="1"/>
    <col min="14868" max="14868" width="3.08203125" style="225" customWidth="1"/>
    <col min="14869" max="14869" width="13.58203125" style="225" customWidth="1"/>
    <col min="14870" max="14870" width="26.75" style="225" customWidth="1"/>
    <col min="14871" max="14874" width="13.58203125" style="225" customWidth="1"/>
    <col min="14875" max="15104" width="7.75" style="225"/>
    <col min="15105" max="15105" width="2.5" style="225" customWidth="1"/>
    <col min="15106" max="15106" width="7.08203125" style="225" customWidth="1"/>
    <col min="15107" max="15109" width="3.08203125" style="225" customWidth="1"/>
    <col min="15110" max="15110" width="4" style="225" customWidth="1"/>
    <col min="15111" max="15113" width="3.08203125" style="225" customWidth="1"/>
    <col min="15114" max="15114" width="3.58203125" style="225" customWidth="1"/>
    <col min="15115" max="15115" width="4.83203125" style="225" customWidth="1"/>
    <col min="15116" max="15123" width="4.75" style="225" customWidth="1"/>
    <col min="15124" max="15124" width="3.08203125" style="225" customWidth="1"/>
    <col min="15125" max="15125" width="13.58203125" style="225" customWidth="1"/>
    <col min="15126" max="15126" width="26.75" style="225" customWidth="1"/>
    <col min="15127" max="15130" width="13.58203125" style="225" customWidth="1"/>
    <col min="15131" max="15360" width="7.75" style="225"/>
    <col min="15361" max="15361" width="2.5" style="225" customWidth="1"/>
    <col min="15362" max="15362" width="7.08203125" style="225" customWidth="1"/>
    <col min="15363" max="15365" width="3.08203125" style="225" customWidth="1"/>
    <col min="15366" max="15366" width="4" style="225" customWidth="1"/>
    <col min="15367" max="15369" width="3.08203125" style="225" customWidth="1"/>
    <col min="15370" max="15370" width="3.58203125" style="225" customWidth="1"/>
    <col min="15371" max="15371" width="4.83203125" style="225" customWidth="1"/>
    <col min="15372" max="15379" width="4.75" style="225" customWidth="1"/>
    <col min="15380" max="15380" width="3.08203125" style="225" customWidth="1"/>
    <col min="15381" max="15381" width="13.58203125" style="225" customWidth="1"/>
    <col min="15382" max="15382" width="26.75" style="225" customWidth="1"/>
    <col min="15383" max="15386" width="13.58203125" style="225" customWidth="1"/>
    <col min="15387" max="15616" width="7.75" style="225"/>
    <col min="15617" max="15617" width="2.5" style="225" customWidth="1"/>
    <col min="15618" max="15618" width="7.08203125" style="225" customWidth="1"/>
    <col min="15619" max="15621" width="3.08203125" style="225" customWidth="1"/>
    <col min="15622" max="15622" width="4" style="225" customWidth="1"/>
    <col min="15623" max="15625" width="3.08203125" style="225" customWidth="1"/>
    <col min="15626" max="15626" width="3.58203125" style="225" customWidth="1"/>
    <col min="15627" max="15627" width="4.83203125" style="225" customWidth="1"/>
    <col min="15628" max="15635" width="4.75" style="225" customWidth="1"/>
    <col min="15636" max="15636" width="3.08203125" style="225" customWidth="1"/>
    <col min="15637" max="15637" width="13.58203125" style="225" customWidth="1"/>
    <col min="15638" max="15638" width="26.75" style="225" customWidth="1"/>
    <col min="15639" max="15642" width="13.58203125" style="225" customWidth="1"/>
    <col min="15643" max="15872" width="7.75" style="225"/>
    <col min="15873" max="15873" width="2.5" style="225" customWidth="1"/>
    <col min="15874" max="15874" width="7.08203125" style="225" customWidth="1"/>
    <col min="15875" max="15877" width="3.08203125" style="225" customWidth="1"/>
    <col min="15878" max="15878" width="4" style="225" customWidth="1"/>
    <col min="15879" max="15881" width="3.08203125" style="225" customWidth="1"/>
    <col min="15882" max="15882" width="3.58203125" style="225" customWidth="1"/>
    <col min="15883" max="15883" width="4.83203125" style="225" customWidth="1"/>
    <col min="15884" max="15891" width="4.75" style="225" customWidth="1"/>
    <col min="15892" max="15892" width="3.08203125" style="225" customWidth="1"/>
    <col min="15893" max="15893" width="13.58203125" style="225" customWidth="1"/>
    <col min="15894" max="15894" width="26.75" style="225" customWidth="1"/>
    <col min="15895" max="15898" width="13.58203125" style="225" customWidth="1"/>
    <col min="15899" max="16128" width="7.75" style="225"/>
    <col min="16129" max="16129" width="2.5" style="225" customWidth="1"/>
    <col min="16130" max="16130" width="7.08203125" style="225" customWidth="1"/>
    <col min="16131" max="16133" width="3.08203125" style="225" customWidth="1"/>
    <col min="16134" max="16134" width="4" style="225" customWidth="1"/>
    <col min="16135" max="16137" width="3.08203125" style="225" customWidth="1"/>
    <col min="16138" max="16138" width="3.58203125" style="225" customWidth="1"/>
    <col min="16139" max="16139" width="4.83203125" style="225" customWidth="1"/>
    <col min="16140" max="16147" width="4.75" style="225" customWidth="1"/>
    <col min="16148" max="16148" width="3.08203125" style="225" customWidth="1"/>
    <col min="16149" max="16149" width="13.58203125" style="225" customWidth="1"/>
    <col min="16150" max="16150" width="26.75" style="225" customWidth="1"/>
    <col min="16151" max="16154" width="13.58203125" style="225" customWidth="1"/>
    <col min="16155" max="16384" width="7.75" style="225"/>
  </cols>
  <sheetData>
    <row r="1" spans="1:26" s="220" customFormat="1" ht="15" customHeight="1">
      <c r="B1" s="257"/>
      <c r="C1" s="257"/>
      <c r="T1" s="257"/>
      <c r="V1" s="221" t="s">
        <v>369</v>
      </c>
    </row>
    <row r="2" spans="1:26" ht="15" customHeight="1">
      <c r="A2" s="222" t="s">
        <v>781</v>
      </c>
      <c r="B2" s="226"/>
      <c r="C2" s="226"/>
      <c r="D2" s="221"/>
      <c r="E2" s="221"/>
      <c r="F2" s="221"/>
      <c r="G2" s="221"/>
      <c r="H2" s="221"/>
      <c r="I2" s="221"/>
      <c r="J2" s="221"/>
      <c r="K2" s="221"/>
      <c r="L2" s="221"/>
      <c r="M2" s="221"/>
      <c r="N2" s="221"/>
      <c r="O2" s="221"/>
      <c r="P2" s="221"/>
      <c r="Q2" s="223" t="str">
        <f>'SP5-1'!L2</f>
        <v>Spreadsheet 14-Apr-2023</v>
      </c>
      <c r="R2" s="221"/>
      <c r="S2" s="221"/>
      <c r="T2" s="227"/>
      <c r="V2" s="224" t="s">
        <v>370</v>
      </c>
      <c r="W2" s="221"/>
      <c r="X2" s="221"/>
      <c r="Y2" s="221"/>
    </row>
    <row r="3" spans="1:26" s="220" customFormat="1" ht="15" customHeight="1">
      <c r="A3" s="226" t="s">
        <v>812</v>
      </c>
      <c r="B3" s="226"/>
      <c r="C3" s="221"/>
      <c r="D3" s="221"/>
      <c r="E3" s="221"/>
      <c r="F3" s="221"/>
      <c r="G3" s="221"/>
      <c r="H3" s="221"/>
      <c r="I3" s="221"/>
      <c r="J3" s="221"/>
      <c r="K3" s="221"/>
      <c r="L3" s="221"/>
      <c r="M3" s="221"/>
      <c r="N3" s="221"/>
      <c r="O3" s="221"/>
      <c r="P3" s="221"/>
      <c r="Q3" s="221"/>
      <c r="R3" s="221"/>
      <c r="S3" s="221"/>
      <c r="T3" s="221"/>
      <c r="U3" s="221"/>
      <c r="V3" s="221"/>
      <c r="W3" s="221"/>
      <c r="X3" s="221"/>
      <c r="Y3" s="221"/>
    </row>
    <row r="4" spans="1:26" s="220" customFormat="1" ht="15" customHeight="1">
      <c r="A4" s="226"/>
      <c r="B4" s="486" t="s">
        <v>813</v>
      </c>
      <c r="C4" s="487"/>
      <c r="D4" s="487"/>
      <c r="E4" s="487"/>
      <c r="F4" s="487"/>
      <c r="G4" s="487"/>
      <c r="H4" s="487"/>
      <c r="I4" s="487"/>
      <c r="J4" s="487"/>
      <c r="K4" s="487"/>
      <c r="L4" s="487"/>
      <c r="M4" s="487"/>
      <c r="N4" s="487"/>
      <c r="O4" s="487"/>
      <c r="P4" s="487"/>
      <c r="Q4" s="487"/>
      <c r="R4" s="487"/>
      <c r="S4" s="487"/>
      <c r="T4" s="488"/>
      <c r="U4" s="221"/>
      <c r="V4" s="221"/>
      <c r="W4" s="221"/>
      <c r="X4" s="221"/>
      <c r="Y4" s="221"/>
    </row>
    <row r="5" spans="1:26" s="220" customFormat="1" ht="11.25" customHeight="1" thickBot="1">
      <c r="A5" s="227"/>
      <c r="B5" s="227"/>
      <c r="C5" s="221"/>
      <c r="D5" s="221"/>
      <c r="E5" s="221"/>
      <c r="F5" s="221"/>
      <c r="G5" s="221"/>
      <c r="H5" s="221"/>
      <c r="I5" s="221"/>
      <c r="J5" s="221"/>
      <c r="K5" s="221"/>
      <c r="L5" s="221"/>
      <c r="M5" s="221"/>
      <c r="N5" s="221"/>
      <c r="O5" s="221"/>
      <c r="P5" s="221"/>
      <c r="Q5" s="221"/>
      <c r="R5" s="221"/>
      <c r="S5" s="221"/>
      <c r="T5" s="221"/>
      <c r="U5" s="221"/>
      <c r="V5" s="221"/>
      <c r="W5" s="221"/>
      <c r="X5" s="221"/>
      <c r="Y5" s="221"/>
    </row>
    <row r="6" spans="1:26" s="261" customFormat="1" ht="19.5" customHeight="1" thickBot="1">
      <c r="A6" s="228">
        <v>1</v>
      </c>
      <c r="B6" s="484" t="s">
        <v>814</v>
      </c>
      <c r="C6" s="484"/>
      <c r="D6" s="484"/>
      <c r="E6" s="484"/>
      <c r="F6" s="484"/>
      <c r="G6" s="484"/>
      <c r="H6" s="484"/>
      <c r="I6" s="484"/>
      <c r="J6" s="484"/>
      <c r="K6" s="484"/>
      <c r="L6" s="484"/>
      <c r="M6" s="484"/>
      <c r="N6" s="484"/>
      <c r="O6" s="484"/>
      <c r="P6" s="229"/>
      <c r="Q6" s="229"/>
      <c r="R6" s="229"/>
      <c r="S6" s="229"/>
      <c r="T6" s="229"/>
      <c r="U6" s="221"/>
      <c r="V6" s="221"/>
      <c r="W6" s="221"/>
      <c r="X6" s="221"/>
      <c r="Y6" s="221"/>
    </row>
    <row r="7" spans="1:26" s="261" customFormat="1" ht="19.5" customHeight="1" thickBot="1">
      <c r="A7" s="230"/>
      <c r="B7" s="229"/>
      <c r="C7" s="229"/>
      <c r="D7" s="229"/>
      <c r="E7" s="229"/>
      <c r="F7" s="229"/>
      <c r="G7" s="229"/>
      <c r="H7" s="229"/>
      <c r="I7" s="229"/>
      <c r="J7" s="237" t="s">
        <v>265</v>
      </c>
      <c r="K7" s="510"/>
      <c r="L7" s="510"/>
      <c r="M7" s="510"/>
      <c r="N7" s="230" t="s">
        <v>415</v>
      </c>
      <c r="O7" s="229">
        <f>Tables!K321</f>
        <v>0.96150000000000002</v>
      </c>
      <c r="P7" s="237" t="s">
        <v>428</v>
      </c>
      <c r="Q7" s="478">
        <f>K7*O7</f>
        <v>0</v>
      </c>
      <c r="R7" s="478"/>
      <c r="S7" s="478"/>
      <c r="T7" s="231" t="s">
        <v>416</v>
      </c>
      <c r="U7" s="221"/>
      <c r="V7" s="221"/>
      <c r="W7" s="221"/>
      <c r="X7" s="221"/>
      <c r="Y7" s="221"/>
    </row>
    <row r="8" spans="1:26" s="261" customFormat="1" ht="19.5" customHeight="1" thickBot="1">
      <c r="A8" s="228">
        <v>2</v>
      </c>
      <c r="B8" s="484" t="s">
        <v>815</v>
      </c>
      <c r="C8" s="484"/>
      <c r="D8" s="484"/>
      <c r="E8" s="484"/>
      <c r="F8" s="484"/>
      <c r="G8" s="484"/>
      <c r="H8" s="484"/>
      <c r="I8" s="229"/>
      <c r="J8" s="229"/>
      <c r="K8" s="229"/>
      <c r="L8" s="229"/>
      <c r="M8" s="229"/>
      <c r="N8" s="229"/>
      <c r="O8" s="229"/>
      <c r="P8" s="237" t="s">
        <v>816</v>
      </c>
      <c r="Q8" s="510"/>
      <c r="R8" s="510"/>
      <c r="S8" s="510"/>
      <c r="T8" s="231" t="s">
        <v>425</v>
      </c>
      <c r="U8" s="221"/>
      <c r="V8" s="221"/>
      <c r="W8" s="221"/>
      <c r="X8" s="221"/>
      <c r="Y8" s="221"/>
    </row>
    <row r="9" spans="1:26" s="261" customFormat="1" ht="19.5" customHeight="1" thickBot="1">
      <c r="A9" s="228">
        <v>3</v>
      </c>
      <c r="B9" s="484" t="s">
        <v>817</v>
      </c>
      <c r="C9" s="484"/>
      <c r="D9" s="484"/>
      <c r="E9" s="484"/>
      <c r="F9" s="484"/>
      <c r="G9" s="484"/>
      <c r="H9" s="484"/>
      <c r="I9" s="484"/>
      <c r="J9" s="484"/>
      <c r="K9" s="484"/>
      <c r="L9" s="484"/>
      <c r="M9" s="484"/>
      <c r="N9" s="229"/>
      <c r="O9" s="229"/>
      <c r="P9" s="229"/>
      <c r="Q9" s="229"/>
      <c r="R9" s="229"/>
      <c r="S9" s="229"/>
      <c r="T9" s="231"/>
      <c r="U9" s="221"/>
      <c r="V9" s="221"/>
      <c r="W9" s="221"/>
      <c r="X9" s="221"/>
      <c r="Y9" s="221"/>
    </row>
    <row r="10" spans="1:26" s="261" customFormat="1" ht="19.5" customHeight="1" thickBot="1">
      <c r="A10" s="230"/>
      <c r="B10" s="229"/>
      <c r="C10" s="229"/>
      <c r="D10" s="229"/>
      <c r="E10" s="229"/>
      <c r="F10" s="237" t="s">
        <v>429</v>
      </c>
      <c r="G10" s="229">
        <f>'SP5-1'!I24</f>
        <v>40</v>
      </c>
      <c r="H10" s="229"/>
      <c r="I10" s="229"/>
      <c r="J10" s="237" t="s">
        <v>818</v>
      </c>
      <c r="K10" s="510"/>
      <c r="L10" s="510"/>
      <c r="M10" s="510"/>
      <c r="N10" s="230" t="s">
        <v>415</v>
      </c>
      <c r="O10" s="258">
        <f>Tables!K320-Tables!K319</f>
        <v>19.205398278498699</v>
      </c>
      <c r="P10" s="237" t="s">
        <v>428</v>
      </c>
      <c r="Q10" s="478">
        <f>K10*O10</f>
        <v>0</v>
      </c>
      <c r="R10" s="478"/>
      <c r="S10" s="478"/>
      <c r="T10" s="231" t="s">
        <v>426</v>
      </c>
      <c r="U10" s="221"/>
      <c r="V10" s="509" t="s">
        <v>911</v>
      </c>
      <c r="W10" s="509"/>
      <c r="X10" s="509"/>
      <c r="Y10" s="509"/>
      <c r="Z10" s="509"/>
    </row>
    <row r="11" spans="1:26" s="261" customFormat="1" ht="19.5" customHeight="1" thickBot="1">
      <c r="A11" s="228">
        <v>4</v>
      </c>
      <c r="B11" s="484" t="s">
        <v>431</v>
      </c>
      <c r="C11" s="484"/>
      <c r="D11" s="484"/>
      <c r="E11" s="484"/>
      <c r="F11" s="484"/>
      <c r="G11" s="484"/>
      <c r="H11" s="484"/>
      <c r="I11" s="229"/>
      <c r="J11" s="229"/>
      <c r="K11" s="229"/>
      <c r="L11" s="229"/>
      <c r="M11" s="229"/>
      <c r="N11" s="229"/>
      <c r="O11" s="229"/>
      <c r="P11" s="229"/>
      <c r="Q11" s="229"/>
      <c r="R11" s="229"/>
      <c r="S11" s="229"/>
      <c r="T11" s="229"/>
      <c r="U11" s="221"/>
      <c r="V11" s="221"/>
      <c r="W11" s="221"/>
      <c r="X11" s="221"/>
      <c r="Y11" s="221"/>
    </row>
    <row r="12" spans="1:26" s="261" customFormat="1" ht="19.5" customHeight="1" thickBot="1">
      <c r="A12" s="230"/>
      <c r="B12" s="229" t="s">
        <v>417</v>
      </c>
      <c r="C12" s="229"/>
      <c r="D12" s="229"/>
      <c r="E12" s="229"/>
      <c r="F12" s="229"/>
      <c r="G12" s="229"/>
      <c r="H12" s="229"/>
      <c r="I12" s="229"/>
      <c r="J12" s="229"/>
      <c r="K12" s="229"/>
      <c r="L12" s="229"/>
      <c r="M12" s="229"/>
      <c r="N12" s="229"/>
      <c r="O12" s="229"/>
      <c r="P12" s="237" t="s">
        <v>418</v>
      </c>
      <c r="Q12" s="513">
        <f>'SP5-1'!I21</f>
        <v>2023</v>
      </c>
      <c r="R12" s="513"/>
      <c r="S12" s="513"/>
      <c r="T12" s="229"/>
      <c r="U12" s="221"/>
      <c r="V12" s="221"/>
      <c r="W12" s="221"/>
      <c r="X12" s="221"/>
      <c r="Y12" s="221"/>
    </row>
    <row r="13" spans="1:26" s="261" customFormat="1" ht="19.5" customHeight="1" thickBot="1">
      <c r="A13" s="230"/>
      <c r="B13" s="259" t="s">
        <v>420</v>
      </c>
      <c r="C13" s="514" t="s">
        <v>421</v>
      </c>
      <c r="D13" s="514"/>
      <c r="E13" s="514"/>
      <c r="F13" s="514"/>
      <c r="G13" s="514"/>
      <c r="H13" s="514"/>
      <c r="I13" s="514"/>
      <c r="J13" s="514"/>
      <c r="K13" s="514" t="s">
        <v>422</v>
      </c>
      <c r="L13" s="514"/>
      <c r="M13" s="514"/>
      <c r="N13" s="514" t="s">
        <v>423</v>
      </c>
      <c r="O13" s="514"/>
      <c r="P13" s="514"/>
      <c r="Q13" s="514" t="s">
        <v>808</v>
      </c>
      <c r="R13" s="514"/>
      <c r="S13" s="514"/>
      <c r="T13" s="229"/>
      <c r="U13" s="221"/>
      <c r="V13" s="221"/>
      <c r="W13" s="221"/>
      <c r="X13" s="221"/>
      <c r="Y13" s="221"/>
    </row>
    <row r="14" spans="1:26" s="261" customFormat="1" ht="19.5" customHeight="1" thickBot="1">
      <c r="A14" s="230"/>
      <c r="B14" s="260"/>
      <c r="C14" s="525"/>
      <c r="D14" s="525"/>
      <c r="E14" s="525"/>
      <c r="F14" s="525"/>
      <c r="G14" s="525"/>
      <c r="H14" s="525"/>
      <c r="I14" s="525"/>
      <c r="J14" s="525"/>
      <c r="K14" s="526"/>
      <c r="L14" s="526"/>
      <c r="M14" s="526"/>
      <c r="N14" s="464" t="str">
        <f>IF(Tables!N323="no number","",Tables!P323)</f>
        <v/>
      </c>
      <c r="O14" s="464"/>
      <c r="P14" s="464"/>
      <c r="Q14" s="478" t="str">
        <f>IF(N14="","",K14*N14)</f>
        <v/>
      </c>
      <c r="R14" s="478"/>
      <c r="S14" s="478"/>
      <c r="T14" s="229"/>
      <c r="U14" s="221"/>
      <c r="V14" s="509" t="s">
        <v>906</v>
      </c>
      <c r="W14" s="509"/>
      <c r="X14" s="509"/>
      <c r="Y14" s="509"/>
      <c r="Z14" s="509"/>
    </row>
    <row r="15" spans="1:26" s="261" customFormat="1" ht="19.5" customHeight="1" thickBot="1">
      <c r="A15" s="230"/>
      <c r="B15" s="260"/>
      <c r="C15" s="525"/>
      <c r="D15" s="525"/>
      <c r="E15" s="525"/>
      <c r="F15" s="525"/>
      <c r="G15" s="525"/>
      <c r="H15" s="525"/>
      <c r="I15" s="525"/>
      <c r="J15" s="525"/>
      <c r="K15" s="526"/>
      <c r="L15" s="526"/>
      <c r="M15" s="526"/>
      <c r="N15" s="464" t="str">
        <f>IF(Tables!N324="no number","",Tables!P324)</f>
        <v/>
      </c>
      <c r="O15" s="464"/>
      <c r="P15" s="464"/>
      <c r="Q15" s="478" t="str">
        <f t="shared" ref="Q15:Q22" si="0">IF(N15="","",K15*N15)</f>
        <v/>
      </c>
      <c r="R15" s="478"/>
      <c r="S15" s="478"/>
      <c r="T15" s="229"/>
      <c r="U15" s="221"/>
      <c r="V15" s="509"/>
      <c r="W15" s="509"/>
      <c r="X15" s="509"/>
      <c r="Y15" s="509"/>
      <c r="Z15" s="509"/>
    </row>
    <row r="16" spans="1:26" s="261" customFormat="1" ht="19.5" customHeight="1" thickBot="1">
      <c r="A16" s="230"/>
      <c r="B16" s="260"/>
      <c r="C16" s="525"/>
      <c r="D16" s="525"/>
      <c r="E16" s="525"/>
      <c r="F16" s="525"/>
      <c r="G16" s="525"/>
      <c r="H16" s="525"/>
      <c r="I16" s="525"/>
      <c r="J16" s="525"/>
      <c r="K16" s="526"/>
      <c r="L16" s="526"/>
      <c r="M16" s="526"/>
      <c r="N16" s="464" t="str">
        <f>IF(Tables!N325="no number","",Tables!P325)</f>
        <v/>
      </c>
      <c r="O16" s="464"/>
      <c r="P16" s="464"/>
      <c r="Q16" s="478" t="str">
        <f t="shared" si="0"/>
        <v/>
      </c>
      <c r="R16" s="478"/>
      <c r="S16" s="478"/>
      <c r="T16" s="229"/>
      <c r="U16" s="221"/>
      <c r="V16" s="509"/>
      <c r="W16" s="509"/>
      <c r="X16" s="509"/>
      <c r="Y16" s="509"/>
      <c r="Z16" s="509"/>
    </row>
    <row r="17" spans="1:26" s="261" customFormat="1" ht="19.5" customHeight="1" thickBot="1">
      <c r="A17" s="230"/>
      <c r="B17" s="260"/>
      <c r="C17" s="525"/>
      <c r="D17" s="525"/>
      <c r="E17" s="525"/>
      <c r="F17" s="525"/>
      <c r="G17" s="525"/>
      <c r="H17" s="525"/>
      <c r="I17" s="525"/>
      <c r="J17" s="525"/>
      <c r="K17" s="526"/>
      <c r="L17" s="526"/>
      <c r="M17" s="526"/>
      <c r="N17" s="464" t="str">
        <f>IF(Tables!N326="no number","",Tables!P326)</f>
        <v/>
      </c>
      <c r="O17" s="464"/>
      <c r="P17" s="464"/>
      <c r="Q17" s="478" t="str">
        <f t="shared" si="0"/>
        <v/>
      </c>
      <c r="R17" s="478"/>
      <c r="S17" s="478"/>
      <c r="T17" s="229"/>
      <c r="U17" s="221"/>
      <c r="V17" s="509"/>
      <c r="W17" s="509"/>
      <c r="X17" s="509"/>
      <c r="Y17" s="509"/>
      <c r="Z17" s="509"/>
    </row>
    <row r="18" spans="1:26" s="261" customFormat="1" ht="19.5" customHeight="1" thickBot="1">
      <c r="A18" s="230"/>
      <c r="B18" s="260"/>
      <c r="C18" s="525"/>
      <c r="D18" s="525"/>
      <c r="E18" s="525"/>
      <c r="F18" s="525"/>
      <c r="G18" s="525"/>
      <c r="H18" s="525"/>
      <c r="I18" s="525"/>
      <c r="J18" s="525"/>
      <c r="K18" s="526"/>
      <c r="L18" s="526"/>
      <c r="M18" s="526"/>
      <c r="N18" s="464" t="str">
        <f>IF(Tables!N327="no number","",Tables!P327)</f>
        <v/>
      </c>
      <c r="O18" s="464"/>
      <c r="P18" s="464"/>
      <c r="Q18" s="478" t="str">
        <f>IF(N18="","",K18*N18)</f>
        <v/>
      </c>
      <c r="R18" s="478"/>
      <c r="S18" s="478"/>
      <c r="T18" s="229"/>
      <c r="U18" s="221"/>
      <c r="V18" s="509"/>
      <c r="W18" s="509"/>
      <c r="X18" s="509"/>
      <c r="Y18" s="509"/>
      <c r="Z18" s="509"/>
    </row>
    <row r="19" spans="1:26" s="261" customFormat="1" ht="19.5" customHeight="1" thickBot="1">
      <c r="A19" s="230"/>
      <c r="B19" s="260"/>
      <c r="C19" s="525"/>
      <c r="D19" s="525"/>
      <c r="E19" s="525"/>
      <c r="F19" s="525"/>
      <c r="G19" s="525"/>
      <c r="H19" s="525"/>
      <c r="I19" s="525"/>
      <c r="J19" s="525"/>
      <c r="K19" s="526"/>
      <c r="L19" s="526"/>
      <c r="M19" s="526"/>
      <c r="N19" s="464" t="str">
        <f>IF(Tables!N328="no number","",Tables!P328)</f>
        <v/>
      </c>
      <c r="O19" s="464"/>
      <c r="P19" s="464"/>
      <c r="Q19" s="478" t="str">
        <f>IF(N19="","",K19*N19)</f>
        <v/>
      </c>
      <c r="R19" s="478"/>
      <c r="S19" s="478"/>
      <c r="T19" s="229"/>
      <c r="U19" s="221"/>
      <c r="V19" s="509"/>
      <c r="W19" s="509"/>
      <c r="X19" s="509"/>
      <c r="Y19" s="509"/>
      <c r="Z19" s="509"/>
    </row>
    <row r="20" spans="1:26" s="261" customFormat="1" ht="19.5" customHeight="1" thickBot="1">
      <c r="A20" s="230"/>
      <c r="B20" s="260"/>
      <c r="C20" s="525"/>
      <c r="D20" s="525"/>
      <c r="E20" s="525"/>
      <c r="F20" s="525"/>
      <c r="G20" s="525"/>
      <c r="H20" s="525"/>
      <c r="I20" s="525"/>
      <c r="J20" s="525"/>
      <c r="K20" s="526"/>
      <c r="L20" s="526"/>
      <c r="M20" s="526"/>
      <c r="N20" s="464" t="str">
        <f>IF(Tables!N329="no number","",Tables!P329)</f>
        <v/>
      </c>
      <c r="O20" s="464"/>
      <c r="P20" s="464"/>
      <c r="Q20" s="478" t="str">
        <f t="shared" si="0"/>
        <v/>
      </c>
      <c r="R20" s="478"/>
      <c r="S20" s="478"/>
      <c r="T20" s="229"/>
      <c r="U20" s="221"/>
      <c r="V20" s="509"/>
      <c r="W20" s="509"/>
      <c r="X20" s="509"/>
      <c r="Y20" s="509"/>
      <c r="Z20" s="509"/>
    </row>
    <row r="21" spans="1:26" s="261" customFormat="1" ht="19.5" customHeight="1" thickBot="1">
      <c r="A21" s="230"/>
      <c r="B21" s="260"/>
      <c r="C21" s="525"/>
      <c r="D21" s="525"/>
      <c r="E21" s="525"/>
      <c r="F21" s="525"/>
      <c r="G21" s="525"/>
      <c r="H21" s="525"/>
      <c r="I21" s="525"/>
      <c r="J21" s="525"/>
      <c r="K21" s="526"/>
      <c r="L21" s="526"/>
      <c r="M21" s="526"/>
      <c r="N21" s="464" t="str">
        <f>IF(Tables!N330="no number","",Tables!P330)</f>
        <v/>
      </c>
      <c r="O21" s="464"/>
      <c r="P21" s="464"/>
      <c r="Q21" s="478" t="str">
        <f t="shared" si="0"/>
        <v/>
      </c>
      <c r="R21" s="478"/>
      <c r="S21" s="478"/>
      <c r="T21" s="229"/>
      <c r="U21" s="221"/>
      <c r="V21" s="509"/>
      <c r="W21" s="509"/>
      <c r="X21" s="509"/>
      <c r="Y21" s="509"/>
      <c r="Z21" s="509"/>
    </row>
    <row r="22" spans="1:26" s="261" customFormat="1" ht="19.5" customHeight="1" thickBot="1">
      <c r="A22" s="230"/>
      <c r="B22" s="260"/>
      <c r="C22" s="525"/>
      <c r="D22" s="525"/>
      <c r="E22" s="525"/>
      <c r="F22" s="525"/>
      <c r="G22" s="525"/>
      <c r="H22" s="525"/>
      <c r="I22" s="525"/>
      <c r="J22" s="525"/>
      <c r="K22" s="526"/>
      <c r="L22" s="526"/>
      <c r="M22" s="526"/>
      <c r="N22" s="464" t="str">
        <f>IF(Tables!N331="no number","",Tables!P331)</f>
        <v/>
      </c>
      <c r="O22" s="464"/>
      <c r="P22" s="464"/>
      <c r="Q22" s="478" t="str">
        <f t="shared" si="0"/>
        <v/>
      </c>
      <c r="R22" s="478"/>
      <c r="S22" s="478"/>
      <c r="T22" s="229"/>
      <c r="U22" s="221"/>
      <c r="V22" s="509"/>
      <c r="W22" s="509"/>
      <c r="X22" s="509"/>
      <c r="Y22" s="509"/>
      <c r="Z22" s="509"/>
    </row>
    <row r="23" spans="1:26" s="261" customFormat="1" ht="19.5" customHeight="1" thickBot="1">
      <c r="A23" s="230"/>
      <c r="B23" s="229"/>
      <c r="C23" s="229"/>
      <c r="D23" s="229"/>
      <c r="E23" s="229"/>
      <c r="F23" s="229"/>
      <c r="G23" s="229"/>
      <c r="H23" s="229"/>
      <c r="I23" s="229"/>
      <c r="J23" s="229"/>
      <c r="K23" s="229"/>
      <c r="L23" s="229"/>
      <c r="M23" s="229"/>
      <c r="N23" s="229"/>
      <c r="O23" s="229"/>
      <c r="P23" s="237" t="s">
        <v>819</v>
      </c>
      <c r="Q23" s="524">
        <f>SUM(Q14:S22)</f>
        <v>0</v>
      </c>
      <c r="R23" s="524"/>
      <c r="S23" s="524"/>
      <c r="T23" s="231" t="s">
        <v>432</v>
      </c>
      <c r="U23" s="221"/>
      <c r="V23" s="221"/>
      <c r="W23" s="221"/>
      <c r="X23" s="221"/>
      <c r="Y23" s="221"/>
    </row>
    <row r="24" spans="1:26" s="261" customFormat="1" ht="19.5" customHeight="1" thickBot="1">
      <c r="A24" s="228">
        <v>5</v>
      </c>
      <c r="B24" s="484" t="s">
        <v>820</v>
      </c>
      <c r="C24" s="484"/>
      <c r="D24" s="484"/>
      <c r="E24" s="484"/>
      <c r="F24" s="484"/>
      <c r="G24" s="484"/>
      <c r="H24" s="484"/>
      <c r="I24" s="484"/>
      <c r="J24" s="484"/>
      <c r="K24" s="484"/>
      <c r="L24" s="484"/>
      <c r="M24" s="484"/>
      <c r="N24" s="484"/>
      <c r="O24" s="229"/>
      <c r="P24" s="229"/>
      <c r="Q24" s="229"/>
      <c r="R24" s="229"/>
      <c r="S24" s="229"/>
      <c r="T24" s="229"/>
      <c r="U24" s="221"/>
      <c r="V24" s="221"/>
      <c r="W24" s="221"/>
      <c r="X24" s="221"/>
      <c r="Y24" s="221"/>
    </row>
    <row r="25" spans="1:26" s="261" customFormat="1" ht="25" customHeight="1" thickBot="1">
      <c r="A25" s="230"/>
      <c r="B25" s="229"/>
      <c r="C25" s="229"/>
      <c r="D25" s="229"/>
      <c r="E25" s="229"/>
      <c r="F25" s="237" t="s">
        <v>429</v>
      </c>
      <c r="G25" s="229">
        <f>'SP5-1'!I24</f>
        <v>40</v>
      </c>
      <c r="H25" s="229"/>
      <c r="I25" s="229"/>
      <c r="J25" s="237" t="s">
        <v>430</v>
      </c>
      <c r="K25" s="510"/>
      <c r="L25" s="510"/>
      <c r="M25" s="510"/>
      <c r="N25" s="230" t="s">
        <v>415</v>
      </c>
      <c r="O25" s="258">
        <f>O10</f>
        <v>19.205398278498699</v>
      </c>
      <c r="P25" s="237" t="s">
        <v>428</v>
      </c>
      <c r="Q25" s="478">
        <f>K25*O25</f>
        <v>0</v>
      </c>
      <c r="R25" s="478"/>
      <c r="S25" s="478"/>
      <c r="T25" s="231" t="s">
        <v>433</v>
      </c>
      <c r="U25" s="221"/>
      <c r="V25" s="496" t="s">
        <v>907</v>
      </c>
      <c r="W25" s="497"/>
      <c r="X25" s="497"/>
      <c r="Y25" s="497"/>
      <c r="Z25" s="498"/>
    </row>
    <row r="26" spans="1:26" s="261" customFormat="1" ht="19.5" customHeight="1" thickBot="1">
      <c r="A26" s="228">
        <v>6</v>
      </c>
      <c r="B26" s="484" t="s">
        <v>821</v>
      </c>
      <c r="C26" s="484"/>
      <c r="D26" s="484"/>
      <c r="E26" s="484"/>
      <c r="F26" s="484"/>
      <c r="G26" s="484"/>
      <c r="H26" s="484"/>
      <c r="I26" s="484"/>
      <c r="J26" s="229"/>
      <c r="K26" s="229"/>
      <c r="L26" s="229"/>
      <c r="M26" s="229"/>
      <c r="N26" s="229"/>
      <c r="O26" s="229"/>
      <c r="P26" s="229"/>
      <c r="Q26" s="229"/>
      <c r="R26" s="229"/>
      <c r="S26" s="229"/>
      <c r="T26" s="229"/>
      <c r="U26" s="221"/>
      <c r="V26" s="221"/>
      <c r="W26" s="221"/>
      <c r="X26" s="221"/>
      <c r="Y26" s="221"/>
    </row>
    <row r="27" spans="1:26" s="261" customFormat="1" ht="19.5" customHeight="1" thickBot="1">
      <c r="A27" s="230"/>
      <c r="B27" s="229"/>
      <c r="C27" s="229"/>
      <c r="D27" s="229"/>
      <c r="E27" s="229"/>
      <c r="F27" s="229"/>
      <c r="G27" s="229"/>
      <c r="H27" s="229"/>
      <c r="I27" s="229"/>
      <c r="J27" s="229"/>
      <c r="K27" s="262"/>
      <c r="L27" s="229"/>
      <c r="M27" s="229"/>
      <c r="N27" s="229"/>
      <c r="O27" s="229"/>
      <c r="P27" s="237" t="s">
        <v>822</v>
      </c>
      <c r="Q27" s="478">
        <f>Q7+Q8+Q10+Q23+Q25</f>
        <v>0</v>
      </c>
      <c r="R27" s="478"/>
      <c r="S27" s="478"/>
      <c r="T27" s="228" t="s">
        <v>396</v>
      </c>
      <c r="U27" s="221"/>
      <c r="V27" s="509" t="s">
        <v>434</v>
      </c>
      <c r="W27" s="509"/>
      <c r="X27" s="509"/>
      <c r="Y27" s="509"/>
      <c r="Z27" s="509"/>
    </row>
    <row r="28" spans="1:26" s="261" customFormat="1" ht="19.5" customHeight="1" thickBot="1">
      <c r="A28" s="230"/>
      <c r="B28" s="229"/>
      <c r="C28" s="229"/>
      <c r="D28" s="229"/>
      <c r="E28" s="229"/>
      <c r="F28" s="229"/>
      <c r="G28" s="229"/>
      <c r="H28" s="229"/>
      <c r="I28" s="229"/>
      <c r="J28" s="229"/>
      <c r="K28" s="229"/>
      <c r="L28" s="229"/>
      <c r="M28" s="229"/>
      <c r="N28" s="229"/>
      <c r="O28" s="229"/>
      <c r="P28" s="229"/>
      <c r="Q28" s="229"/>
      <c r="R28" s="229"/>
      <c r="S28" s="229"/>
      <c r="T28" s="229"/>
      <c r="U28" s="221"/>
      <c r="V28" s="221"/>
      <c r="W28" s="221"/>
      <c r="X28" s="221"/>
      <c r="Y28" s="221"/>
    </row>
    <row r="29" spans="1:26" s="220" customFormat="1" ht="11.5">
      <c r="A29" s="221"/>
      <c r="B29" s="221"/>
      <c r="C29" s="221"/>
      <c r="D29" s="221"/>
      <c r="E29" s="221"/>
      <c r="F29" s="221"/>
      <c r="G29" s="221"/>
      <c r="H29" s="221"/>
      <c r="I29" s="221"/>
      <c r="J29" s="221"/>
      <c r="K29" s="221"/>
      <c r="L29" s="221"/>
      <c r="M29" s="221"/>
      <c r="N29" s="221"/>
      <c r="O29" s="221"/>
      <c r="P29" s="221"/>
      <c r="Q29" s="221"/>
      <c r="R29" s="221"/>
      <c r="S29" s="221"/>
      <c r="T29" s="221"/>
      <c r="U29" s="221"/>
      <c r="V29" s="221"/>
      <c r="W29" s="221"/>
      <c r="X29" s="221"/>
      <c r="Y29" s="221"/>
    </row>
    <row r="30" spans="1:26">
      <c r="A30" s="221"/>
      <c r="B30" s="221"/>
      <c r="C30" s="221"/>
      <c r="D30" s="221"/>
      <c r="E30" s="221"/>
      <c r="F30" s="221"/>
      <c r="G30" s="221"/>
      <c r="H30" s="221"/>
      <c r="I30" s="221"/>
      <c r="J30" s="221"/>
      <c r="K30" s="221"/>
      <c r="L30" s="221"/>
      <c r="M30" s="221"/>
      <c r="N30" s="221"/>
      <c r="O30" s="221"/>
      <c r="P30" s="221"/>
      <c r="Q30" s="221"/>
      <c r="R30" s="221"/>
      <c r="S30" s="221"/>
      <c r="T30" s="221"/>
      <c r="U30" s="221"/>
      <c r="V30" s="221"/>
      <c r="W30" s="221"/>
      <c r="X30" s="221"/>
      <c r="Y30" s="221"/>
    </row>
    <row r="31" spans="1:26" hidden="1">
      <c r="A31" s="221">
        <v>0</v>
      </c>
      <c r="B31" s="221"/>
      <c r="C31" s="221"/>
      <c r="D31" s="221"/>
      <c r="E31" s="221"/>
      <c r="F31" s="221"/>
      <c r="G31" s="221"/>
      <c r="H31" s="221"/>
      <c r="I31" s="221"/>
      <c r="J31" s="221"/>
      <c r="K31" s="221"/>
      <c r="L31" s="221"/>
      <c r="M31" s="221"/>
      <c r="N31" s="221"/>
      <c r="O31" s="221"/>
      <c r="P31" s="221"/>
      <c r="Q31" s="221"/>
      <c r="R31" s="221"/>
      <c r="S31" s="221"/>
      <c r="T31" s="221"/>
      <c r="U31" s="221"/>
      <c r="V31" s="221"/>
      <c r="W31" s="221"/>
      <c r="X31" s="221"/>
      <c r="Y31" s="221"/>
    </row>
    <row r="32" spans="1:26" hidden="1">
      <c r="A32" s="221">
        <v>1</v>
      </c>
      <c r="B32" s="221"/>
      <c r="C32" s="221"/>
      <c r="D32" s="221"/>
      <c r="E32" s="221"/>
      <c r="F32" s="221"/>
      <c r="G32" s="221"/>
      <c r="H32" s="221"/>
      <c r="I32" s="221"/>
      <c r="J32" s="221"/>
      <c r="K32" s="221"/>
      <c r="L32" s="221"/>
      <c r="M32" s="221"/>
      <c r="N32" s="221"/>
      <c r="O32" s="221"/>
      <c r="P32" s="221"/>
      <c r="Q32" s="221"/>
      <c r="R32" s="221"/>
      <c r="S32" s="221"/>
      <c r="T32" s="221"/>
      <c r="U32" s="221"/>
      <c r="V32" s="221"/>
      <c r="W32" s="221"/>
      <c r="X32" s="221"/>
      <c r="Y32" s="221"/>
    </row>
    <row r="33" spans="1:25" hidden="1">
      <c r="A33" s="221">
        <v>2</v>
      </c>
      <c r="B33" s="221"/>
      <c r="C33" s="221"/>
      <c r="D33" s="221"/>
      <c r="E33" s="221"/>
      <c r="F33" s="221"/>
      <c r="G33" s="221"/>
      <c r="H33" s="221"/>
      <c r="I33" s="221"/>
      <c r="J33" s="221"/>
      <c r="K33" s="221"/>
      <c r="L33" s="221"/>
      <c r="M33" s="221"/>
      <c r="N33" s="221"/>
      <c r="O33" s="221"/>
      <c r="P33" s="221"/>
      <c r="Q33" s="221"/>
      <c r="R33" s="221"/>
      <c r="S33" s="221"/>
      <c r="T33" s="221"/>
      <c r="U33" s="221"/>
      <c r="V33" s="221"/>
      <c r="W33" s="221"/>
      <c r="X33" s="221"/>
      <c r="Y33" s="221"/>
    </row>
    <row r="34" spans="1:25" hidden="1">
      <c r="A34" s="221">
        <v>3</v>
      </c>
      <c r="B34" s="221"/>
      <c r="C34" s="221"/>
      <c r="D34" s="221"/>
      <c r="E34" s="221"/>
      <c r="F34" s="221"/>
      <c r="G34" s="221"/>
      <c r="H34" s="221"/>
      <c r="I34" s="221"/>
      <c r="J34" s="221"/>
      <c r="K34" s="221"/>
      <c r="L34" s="221"/>
      <c r="M34" s="221"/>
      <c r="N34" s="221"/>
      <c r="O34" s="221"/>
      <c r="P34" s="221"/>
      <c r="Q34" s="221"/>
      <c r="R34" s="221"/>
      <c r="S34" s="221"/>
      <c r="T34" s="221"/>
      <c r="U34" s="221"/>
      <c r="V34" s="221"/>
      <c r="W34" s="221"/>
      <c r="X34" s="221"/>
      <c r="Y34" s="221"/>
    </row>
    <row r="35" spans="1:25" hidden="1">
      <c r="A35" s="221">
        <v>4</v>
      </c>
      <c r="B35" s="221"/>
      <c r="C35" s="221"/>
      <c r="D35" s="221"/>
      <c r="E35" s="221"/>
      <c r="F35" s="221"/>
      <c r="G35" s="221"/>
      <c r="H35" s="221"/>
      <c r="I35" s="221"/>
      <c r="J35" s="221"/>
      <c r="K35" s="221"/>
      <c r="L35" s="221"/>
      <c r="M35" s="221"/>
      <c r="N35" s="221"/>
      <c r="O35" s="221"/>
      <c r="P35" s="221"/>
      <c r="Q35" s="221"/>
      <c r="R35" s="221"/>
      <c r="S35" s="221"/>
      <c r="T35" s="221"/>
      <c r="U35" s="221"/>
      <c r="V35" s="221"/>
      <c r="W35" s="221"/>
      <c r="X35" s="221"/>
      <c r="Y35" s="221"/>
    </row>
    <row r="36" spans="1:25" hidden="1">
      <c r="A36" s="221">
        <v>5</v>
      </c>
      <c r="B36" s="221"/>
      <c r="C36" s="221"/>
      <c r="D36" s="221"/>
      <c r="E36" s="221"/>
      <c r="F36" s="221"/>
      <c r="G36" s="221"/>
      <c r="H36" s="221"/>
      <c r="I36" s="221"/>
      <c r="J36" s="221"/>
      <c r="K36" s="221"/>
      <c r="L36" s="221"/>
      <c r="M36" s="221"/>
      <c r="N36" s="221"/>
      <c r="O36" s="221"/>
      <c r="P36" s="221"/>
      <c r="Q36" s="221"/>
      <c r="R36" s="221"/>
      <c r="S36" s="221"/>
      <c r="T36" s="221"/>
      <c r="U36" s="221"/>
      <c r="V36" s="221"/>
      <c r="W36" s="221"/>
      <c r="X36" s="221"/>
      <c r="Y36" s="221"/>
    </row>
    <row r="37" spans="1:25" hidden="1">
      <c r="A37" s="221">
        <v>6</v>
      </c>
      <c r="B37" s="221"/>
      <c r="C37" s="221"/>
      <c r="D37" s="221"/>
      <c r="E37" s="221"/>
      <c r="F37" s="221"/>
      <c r="G37" s="221"/>
      <c r="H37" s="221"/>
      <c r="I37" s="221"/>
      <c r="J37" s="221"/>
      <c r="K37" s="221"/>
      <c r="L37" s="221"/>
      <c r="M37" s="221"/>
      <c r="N37" s="221"/>
      <c r="O37" s="221"/>
      <c r="P37" s="221"/>
      <c r="Q37" s="221"/>
      <c r="R37" s="221"/>
      <c r="S37" s="221"/>
      <c r="T37" s="221"/>
      <c r="U37" s="221"/>
      <c r="V37" s="221"/>
      <c r="W37" s="221"/>
      <c r="X37" s="221"/>
      <c r="Y37" s="221"/>
    </row>
    <row r="38" spans="1:25" hidden="1">
      <c r="A38" s="221">
        <v>7</v>
      </c>
      <c r="B38" s="221"/>
      <c r="C38" s="221"/>
      <c r="D38" s="221"/>
      <c r="E38" s="221"/>
      <c r="F38" s="221"/>
      <c r="G38" s="221"/>
      <c r="H38" s="221"/>
      <c r="I38" s="221"/>
      <c r="J38" s="221"/>
      <c r="K38" s="221"/>
      <c r="L38" s="221"/>
      <c r="M38" s="221"/>
      <c r="N38" s="221"/>
      <c r="O38" s="221"/>
      <c r="P38" s="221"/>
      <c r="Q38" s="221"/>
      <c r="R38" s="221"/>
      <c r="S38" s="221"/>
      <c r="T38" s="221"/>
      <c r="U38" s="221"/>
      <c r="V38" s="221"/>
      <c r="W38" s="221"/>
      <c r="X38" s="221"/>
      <c r="Y38" s="221"/>
    </row>
    <row r="39" spans="1:25" hidden="1">
      <c r="A39" s="221">
        <v>8</v>
      </c>
      <c r="B39" s="221"/>
      <c r="C39" s="221"/>
      <c r="D39" s="221"/>
      <c r="E39" s="221"/>
      <c r="F39" s="221"/>
      <c r="G39" s="221"/>
      <c r="H39" s="221"/>
      <c r="I39" s="221"/>
      <c r="J39" s="221"/>
      <c r="K39" s="221"/>
      <c r="L39" s="221"/>
      <c r="M39" s="221"/>
      <c r="N39" s="221"/>
      <c r="O39" s="221"/>
      <c r="P39" s="221"/>
      <c r="Q39" s="221"/>
      <c r="R39" s="221"/>
      <c r="S39" s="221"/>
      <c r="T39" s="221"/>
      <c r="U39" s="221"/>
      <c r="V39" s="221"/>
      <c r="W39" s="221"/>
      <c r="X39" s="221"/>
      <c r="Y39" s="221"/>
    </row>
    <row r="40" spans="1:25" hidden="1">
      <c r="A40" s="221">
        <v>9</v>
      </c>
      <c r="B40" s="221"/>
      <c r="C40" s="221"/>
      <c r="D40" s="221"/>
      <c r="E40" s="221"/>
      <c r="F40" s="221"/>
      <c r="G40" s="221"/>
      <c r="H40" s="221"/>
      <c r="I40" s="221"/>
      <c r="J40" s="221"/>
      <c r="K40" s="221"/>
      <c r="L40" s="221"/>
      <c r="M40" s="221"/>
      <c r="N40" s="221"/>
      <c r="O40" s="221"/>
      <c r="P40" s="221"/>
      <c r="Q40" s="221"/>
      <c r="R40" s="221"/>
      <c r="S40" s="221"/>
      <c r="T40" s="221"/>
      <c r="U40" s="221"/>
      <c r="V40" s="221"/>
      <c r="W40" s="221"/>
      <c r="X40" s="221"/>
      <c r="Y40" s="221"/>
    </row>
    <row r="41" spans="1:25" hidden="1">
      <c r="A41" s="221">
        <v>10</v>
      </c>
      <c r="B41" s="221"/>
      <c r="C41" s="221"/>
      <c r="D41" s="221"/>
      <c r="E41" s="221"/>
      <c r="F41" s="221"/>
      <c r="G41" s="221"/>
      <c r="H41" s="221"/>
      <c r="I41" s="221"/>
      <c r="J41" s="221"/>
      <c r="K41" s="221"/>
      <c r="L41" s="221"/>
      <c r="M41" s="221"/>
      <c r="N41" s="221"/>
      <c r="O41" s="221"/>
      <c r="P41" s="221"/>
      <c r="Q41" s="221"/>
      <c r="R41" s="221"/>
      <c r="S41" s="221"/>
      <c r="T41" s="221"/>
      <c r="U41" s="221"/>
      <c r="V41" s="221"/>
      <c r="W41" s="221"/>
      <c r="X41" s="221"/>
      <c r="Y41" s="221"/>
    </row>
    <row r="42" spans="1:25" hidden="1">
      <c r="A42" s="221">
        <v>11</v>
      </c>
      <c r="B42" s="221"/>
      <c r="C42" s="221"/>
      <c r="D42" s="221"/>
      <c r="E42" s="221"/>
      <c r="F42" s="221"/>
      <c r="G42" s="221"/>
      <c r="H42" s="221"/>
      <c r="I42" s="221"/>
      <c r="J42" s="221"/>
      <c r="K42" s="221"/>
      <c r="L42" s="221"/>
      <c r="M42" s="221"/>
      <c r="N42" s="221"/>
      <c r="O42" s="221"/>
      <c r="P42" s="221"/>
      <c r="Q42" s="221"/>
      <c r="R42" s="221"/>
      <c r="S42" s="221"/>
      <c r="T42" s="221"/>
      <c r="U42" s="221"/>
      <c r="V42" s="221"/>
      <c r="W42" s="221"/>
      <c r="X42" s="221"/>
      <c r="Y42" s="221"/>
    </row>
    <row r="43" spans="1:25" hidden="1">
      <c r="A43" s="221">
        <v>12</v>
      </c>
      <c r="B43" s="221"/>
      <c r="C43" s="221"/>
      <c r="D43" s="221"/>
      <c r="E43" s="221"/>
      <c r="F43" s="221"/>
      <c r="G43" s="221"/>
      <c r="H43" s="221"/>
      <c r="I43" s="221"/>
      <c r="J43" s="221"/>
      <c r="K43" s="221"/>
      <c r="L43" s="221"/>
      <c r="M43" s="221"/>
      <c r="N43" s="221"/>
      <c r="O43" s="221"/>
      <c r="P43" s="221"/>
      <c r="Q43" s="221"/>
      <c r="R43" s="221"/>
      <c r="S43" s="221"/>
      <c r="T43" s="221"/>
      <c r="U43" s="221"/>
      <c r="V43" s="221"/>
      <c r="W43" s="221"/>
      <c r="X43" s="221"/>
      <c r="Y43" s="221"/>
    </row>
    <row r="44" spans="1:25" hidden="1">
      <c r="A44" s="221">
        <v>13</v>
      </c>
      <c r="B44" s="221"/>
      <c r="C44" s="221"/>
      <c r="D44" s="221"/>
      <c r="E44" s="221"/>
      <c r="F44" s="221"/>
      <c r="G44" s="221"/>
      <c r="H44" s="221"/>
      <c r="I44" s="221"/>
      <c r="J44" s="221"/>
      <c r="K44" s="221"/>
      <c r="L44" s="221"/>
      <c r="M44" s="221"/>
      <c r="N44" s="221"/>
      <c r="O44" s="221"/>
      <c r="P44" s="221"/>
      <c r="Q44" s="221"/>
      <c r="R44" s="221"/>
      <c r="S44" s="221"/>
      <c r="T44" s="221"/>
      <c r="U44" s="221"/>
      <c r="V44" s="221"/>
      <c r="W44" s="221"/>
      <c r="X44" s="221"/>
      <c r="Y44" s="221"/>
    </row>
    <row r="45" spans="1:25" hidden="1">
      <c r="A45" s="221">
        <v>14</v>
      </c>
      <c r="B45" s="221"/>
      <c r="C45" s="221"/>
      <c r="D45" s="221"/>
      <c r="E45" s="221"/>
      <c r="F45" s="221"/>
      <c r="G45" s="221"/>
      <c r="H45" s="221"/>
      <c r="I45" s="221"/>
      <c r="J45" s="221"/>
      <c r="K45" s="221"/>
      <c r="L45" s="221"/>
      <c r="M45" s="221"/>
      <c r="N45" s="221"/>
      <c r="O45" s="221"/>
      <c r="P45" s="221"/>
      <c r="Q45" s="221"/>
      <c r="R45" s="221"/>
      <c r="S45" s="221"/>
      <c r="T45" s="221"/>
      <c r="U45" s="221"/>
      <c r="V45" s="221"/>
      <c r="W45" s="221"/>
      <c r="X45" s="221"/>
      <c r="Y45" s="221"/>
    </row>
    <row r="46" spans="1:25" hidden="1">
      <c r="A46" s="221">
        <v>15</v>
      </c>
      <c r="B46" s="221"/>
      <c r="C46" s="221"/>
      <c r="D46" s="221"/>
      <c r="E46" s="221"/>
      <c r="F46" s="221"/>
      <c r="G46" s="221"/>
      <c r="H46" s="221"/>
      <c r="I46" s="221"/>
      <c r="J46" s="221"/>
      <c r="K46" s="221"/>
      <c r="L46" s="221"/>
      <c r="M46" s="221"/>
      <c r="N46" s="221"/>
      <c r="O46" s="221"/>
      <c r="P46" s="221"/>
      <c r="Q46" s="221"/>
      <c r="R46" s="221"/>
      <c r="S46" s="221"/>
      <c r="T46" s="221"/>
      <c r="U46" s="221"/>
      <c r="V46" s="221"/>
      <c r="W46" s="221"/>
      <c r="X46" s="221"/>
      <c r="Y46" s="221"/>
    </row>
    <row r="47" spans="1:25" hidden="1">
      <c r="A47" s="221">
        <v>16</v>
      </c>
      <c r="B47" s="221"/>
      <c r="C47" s="221"/>
      <c r="D47" s="221"/>
      <c r="E47" s="221"/>
      <c r="F47" s="221"/>
      <c r="G47" s="221"/>
      <c r="H47" s="221"/>
      <c r="I47" s="221"/>
      <c r="J47" s="221"/>
      <c r="K47" s="221"/>
      <c r="L47" s="221"/>
      <c r="M47" s="221"/>
      <c r="N47" s="221"/>
      <c r="O47" s="221"/>
      <c r="P47" s="221"/>
      <c r="Q47" s="221"/>
      <c r="R47" s="221"/>
      <c r="S47" s="221"/>
      <c r="T47" s="221"/>
      <c r="U47" s="221"/>
      <c r="V47" s="221"/>
      <c r="W47" s="221"/>
      <c r="X47" s="221"/>
      <c r="Y47" s="221"/>
    </row>
    <row r="48" spans="1:25" hidden="1">
      <c r="A48" s="221">
        <v>17</v>
      </c>
      <c r="B48" s="221"/>
      <c r="C48" s="221"/>
      <c r="D48" s="221"/>
      <c r="E48" s="221"/>
      <c r="F48" s="221"/>
      <c r="G48" s="221"/>
      <c r="H48" s="221"/>
      <c r="I48" s="221"/>
      <c r="J48" s="221"/>
      <c r="K48" s="221"/>
      <c r="L48" s="221"/>
      <c r="M48" s="221"/>
      <c r="N48" s="221"/>
      <c r="O48" s="221"/>
      <c r="P48" s="221"/>
      <c r="Q48" s="221"/>
      <c r="R48" s="221"/>
      <c r="S48" s="221"/>
      <c r="T48" s="221"/>
      <c r="U48" s="221"/>
      <c r="V48" s="221"/>
      <c r="W48" s="221"/>
      <c r="X48" s="221"/>
      <c r="Y48" s="221"/>
    </row>
    <row r="49" spans="1:25" hidden="1">
      <c r="A49" s="221">
        <v>18</v>
      </c>
      <c r="B49" s="221"/>
      <c r="C49" s="221"/>
      <c r="D49" s="221"/>
      <c r="E49" s="221"/>
      <c r="F49" s="221"/>
      <c r="G49" s="221"/>
      <c r="H49" s="221"/>
      <c r="I49" s="221"/>
      <c r="J49" s="221"/>
      <c r="K49" s="221"/>
      <c r="L49" s="221"/>
      <c r="M49" s="221"/>
      <c r="N49" s="221"/>
      <c r="O49" s="221"/>
      <c r="P49" s="221"/>
      <c r="Q49" s="221"/>
      <c r="R49" s="221"/>
      <c r="S49" s="221"/>
      <c r="T49" s="221"/>
      <c r="U49" s="221"/>
      <c r="V49" s="221"/>
      <c r="W49" s="221"/>
      <c r="X49" s="221"/>
      <c r="Y49" s="221"/>
    </row>
    <row r="50" spans="1:25" hidden="1">
      <c r="A50" s="221">
        <v>19</v>
      </c>
      <c r="B50" s="221"/>
      <c r="C50" s="221"/>
      <c r="D50" s="221"/>
      <c r="E50" s="221"/>
      <c r="F50" s="221"/>
      <c r="G50" s="221"/>
      <c r="H50" s="221"/>
      <c r="I50" s="221"/>
      <c r="J50" s="221"/>
      <c r="K50" s="221"/>
      <c r="L50" s="221"/>
      <c r="M50" s="221"/>
      <c r="N50" s="221"/>
      <c r="O50" s="221"/>
      <c r="P50" s="221"/>
      <c r="Q50" s="221"/>
      <c r="R50" s="221"/>
      <c r="S50" s="221"/>
      <c r="T50" s="221"/>
      <c r="U50" s="221"/>
      <c r="V50" s="221"/>
      <c r="W50" s="221"/>
      <c r="X50" s="221"/>
      <c r="Y50" s="221"/>
    </row>
    <row r="51" spans="1:25" hidden="1">
      <c r="A51" s="221">
        <v>20</v>
      </c>
      <c r="B51" s="221"/>
      <c r="C51" s="221"/>
      <c r="D51" s="221"/>
      <c r="E51" s="221"/>
      <c r="F51" s="221"/>
      <c r="G51" s="221"/>
      <c r="H51" s="221"/>
      <c r="I51" s="221"/>
      <c r="J51" s="221"/>
      <c r="K51" s="221"/>
      <c r="L51" s="221"/>
      <c r="M51" s="221"/>
      <c r="N51" s="221"/>
      <c r="O51" s="221"/>
      <c r="P51" s="221"/>
      <c r="Q51" s="221"/>
      <c r="R51" s="221"/>
      <c r="S51" s="221"/>
      <c r="T51" s="221"/>
      <c r="U51" s="221"/>
      <c r="V51" s="221"/>
      <c r="W51" s="221"/>
      <c r="X51" s="221"/>
      <c r="Y51" s="221"/>
    </row>
    <row r="52" spans="1:25" hidden="1">
      <c r="A52" s="221">
        <v>21</v>
      </c>
      <c r="B52" s="221"/>
      <c r="C52" s="221"/>
      <c r="D52" s="221"/>
      <c r="E52" s="221"/>
      <c r="F52" s="221"/>
      <c r="G52" s="221"/>
      <c r="H52" s="221"/>
      <c r="I52" s="221"/>
      <c r="J52" s="221"/>
      <c r="K52" s="221"/>
      <c r="L52" s="221"/>
      <c r="M52" s="221"/>
      <c r="N52" s="221"/>
      <c r="O52" s="221"/>
      <c r="P52" s="221"/>
      <c r="Q52" s="221"/>
      <c r="R52" s="221"/>
      <c r="S52" s="221"/>
      <c r="T52" s="221"/>
      <c r="U52" s="221"/>
      <c r="V52" s="221"/>
      <c r="W52" s="221"/>
      <c r="X52" s="221"/>
      <c r="Y52" s="221"/>
    </row>
    <row r="53" spans="1:25" hidden="1">
      <c r="A53" s="221">
        <v>22</v>
      </c>
      <c r="B53" s="221"/>
      <c r="C53" s="221"/>
      <c r="D53" s="221"/>
      <c r="E53" s="221"/>
      <c r="F53" s="221"/>
      <c r="G53" s="221"/>
      <c r="H53" s="221"/>
      <c r="I53" s="221"/>
      <c r="J53" s="221"/>
      <c r="K53" s="221"/>
      <c r="L53" s="221"/>
      <c r="M53" s="221"/>
      <c r="N53" s="221"/>
      <c r="O53" s="221"/>
      <c r="P53" s="221"/>
      <c r="Q53" s="221"/>
      <c r="R53" s="221"/>
      <c r="S53" s="221"/>
      <c r="T53" s="221"/>
      <c r="U53" s="221"/>
      <c r="V53" s="221"/>
      <c r="W53" s="221"/>
      <c r="X53" s="221"/>
      <c r="Y53" s="221"/>
    </row>
    <row r="54" spans="1:25" hidden="1">
      <c r="A54" s="221">
        <v>23</v>
      </c>
      <c r="B54" s="221"/>
      <c r="C54" s="221"/>
      <c r="D54" s="221"/>
      <c r="E54" s="221"/>
      <c r="F54" s="221"/>
      <c r="G54" s="221"/>
      <c r="H54" s="221"/>
      <c r="I54" s="221"/>
      <c r="J54" s="221"/>
      <c r="K54" s="221"/>
      <c r="L54" s="221"/>
      <c r="M54" s="221"/>
      <c r="N54" s="221"/>
      <c r="O54" s="221"/>
      <c r="P54" s="221"/>
      <c r="Q54" s="221"/>
      <c r="R54" s="221"/>
      <c r="S54" s="221"/>
      <c r="T54" s="221"/>
      <c r="U54" s="221"/>
      <c r="V54" s="221"/>
      <c r="W54" s="221"/>
      <c r="X54" s="221"/>
      <c r="Y54" s="221"/>
    </row>
    <row r="55" spans="1:25" hidden="1">
      <c r="A55" s="221">
        <v>24</v>
      </c>
      <c r="B55" s="221"/>
      <c r="C55" s="221"/>
      <c r="D55" s="221"/>
      <c r="E55" s="221"/>
      <c r="F55" s="221"/>
      <c r="G55" s="221"/>
      <c r="H55" s="221"/>
      <c r="I55" s="221"/>
      <c r="J55" s="221"/>
      <c r="K55" s="221"/>
      <c r="L55" s="221"/>
      <c r="M55" s="221"/>
      <c r="N55" s="221"/>
      <c r="O55" s="221"/>
      <c r="P55" s="221"/>
      <c r="Q55" s="221"/>
      <c r="R55" s="221"/>
      <c r="S55" s="221"/>
      <c r="T55" s="221"/>
      <c r="U55" s="221"/>
      <c r="V55" s="221"/>
      <c r="W55" s="221"/>
      <c r="X55" s="221"/>
      <c r="Y55" s="221"/>
    </row>
    <row r="56" spans="1:25" hidden="1">
      <c r="A56" s="221">
        <v>25</v>
      </c>
      <c r="B56" s="221"/>
      <c r="C56" s="221"/>
      <c r="D56" s="221"/>
      <c r="E56" s="221"/>
      <c r="F56" s="221"/>
      <c r="G56" s="221"/>
      <c r="H56" s="221"/>
      <c r="I56" s="221"/>
      <c r="J56" s="221"/>
      <c r="K56" s="221"/>
      <c r="L56" s="221"/>
      <c r="M56" s="221"/>
      <c r="N56" s="221"/>
      <c r="O56" s="221"/>
      <c r="P56" s="221"/>
      <c r="Q56" s="221"/>
      <c r="R56" s="221"/>
      <c r="S56" s="221"/>
      <c r="T56" s="221"/>
      <c r="U56" s="221"/>
      <c r="V56" s="221"/>
      <c r="W56" s="221"/>
      <c r="X56" s="221"/>
      <c r="Y56" s="221"/>
    </row>
    <row r="57" spans="1:25" hidden="1">
      <c r="A57" s="221">
        <v>26</v>
      </c>
      <c r="B57" s="221"/>
      <c r="C57" s="221"/>
      <c r="D57" s="221"/>
      <c r="E57" s="221"/>
      <c r="F57" s="221"/>
      <c r="G57" s="221"/>
      <c r="H57" s="221"/>
      <c r="I57" s="221"/>
      <c r="J57" s="221"/>
      <c r="K57" s="221"/>
      <c r="L57" s="221"/>
      <c r="M57" s="221"/>
      <c r="N57" s="221"/>
      <c r="O57" s="221"/>
      <c r="P57" s="221"/>
      <c r="Q57" s="221"/>
      <c r="R57" s="221"/>
      <c r="S57" s="221"/>
      <c r="T57" s="221"/>
      <c r="U57" s="221"/>
      <c r="V57" s="221"/>
      <c r="W57" s="221"/>
      <c r="X57" s="221"/>
      <c r="Y57" s="221"/>
    </row>
    <row r="58" spans="1:25" hidden="1">
      <c r="A58" s="221">
        <v>27</v>
      </c>
      <c r="B58" s="221"/>
      <c r="C58" s="221"/>
      <c r="D58" s="221"/>
      <c r="E58" s="221"/>
      <c r="F58" s="221"/>
      <c r="G58" s="221"/>
      <c r="H58" s="221"/>
      <c r="I58" s="221"/>
      <c r="J58" s="221"/>
      <c r="K58" s="221"/>
      <c r="L58" s="221"/>
      <c r="M58" s="221"/>
      <c r="N58" s="221"/>
      <c r="O58" s="221"/>
      <c r="P58" s="221"/>
      <c r="Q58" s="221"/>
      <c r="R58" s="221"/>
      <c r="S58" s="221"/>
      <c r="T58" s="221"/>
      <c r="U58" s="221"/>
      <c r="V58" s="221"/>
      <c r="W58" s="221"/>
      <c r="X58" s="221"/>
      <c r="Y58" s="221"/>
    </row>
    <row r="59" spans="1:25" hidden="1">
      <c r="A59" s="221">
        <v>28</v>
      </c>
      <c r="B59" s="221"/>
      <c r="C59" s="221"/>
      <c r="D59" s="221"/>
      <c r="E59" s="221"/>
      <c r="F59" s="221"/>
      <c r="G59" s="221"/>
      <c r="H59" s="221"/>
      <c r="I59" s="221"/>
      <c r="J59" s="221"/>
      <c r="K59" s="221"/>
      <c r="L59" s="221"/>
      <c r="M59" s="221"/>
      <c r="N59" s="221"/>
      <c r="O59" s="221"/>
      <c r="P59" s="221"/>
      <c r="Q59" s="221"/>
      <c r="R59" s="221"/>
      <c r="S59" s="221"/>
      <c r="T59" s="221"/>
      <c r="U59" s="221"/>
      <c r="V59" s="221"/>
      <c r="W59" s="221"/>
      <c r="X59" s="221"/>
      <c r="Y59" s="221"/>
    </row>
    <row r="60" spans="1:25" hidden="1">
      <c r="A60" s="221">
        <v>29</v>
      </c>
      <c r="B60" s="221"/>
      <c r="C60" s="221"/>
      <c r="D60" s="221"/>
      <c r="E60" s="221"/>
      <c r="F60" s="221"/>
      <c r="G60" s="221"/>
      <c r="H60" s="221"/>
      <c r="I60" s="221"/>
      <c r="J60" s="221"/>
      <c r="K60" s="221"/>
      <c r="L60" s="221"/>
      <c r="M60" s="221"/>
      <c r="N60" s="221"/>
      <c r="O60" s="221"/>
      <c r="P60" s="221"/>
      <c r="Q60" s="221"/>
      <c r="R60" s="221"/>
      <c r="S60" s="221"/>
      <c r="T60" s="221"/>
      <c r="U60" s="221"/>
      <c r="V60" s="221"/>
      <c r="W60" s="221"/>
      <c r="X60" s="221"/>
      <c r="Y60" s="221"/>
    </row>
    <row r="61" spans="1:25" hidden="1">
      <c r="A61" s="221">
        <v>30</v>
      </c>
      <c r="B61" s="221"/>
      <c r="C61" s="221"/>
      <c r="D61" s="221"/>
      <c r="E61" s="221"/>
      <c r="F61" s="221"/>
      <c r="G61" s="221"/>
      <c r="H61" s="221"/>
      <c r="I61" s="221"/>
      <c r="J61" s="221"/>
      <c r="K61" s="221"/>
      <c r="L61" s="221"/>
      <c r="M61" s="221"/>
      <c r="N61" s="221"/>
      <c r="O61" s="221"/>
      <c r="P61" s="221"/>
      <c r="Q61" s="221"/>
      <c r="R61" s="221"/>
      <c r="S61" s="221"/>
      <c r="T61" s="221"/>
      <c r="U61" s="221"/>
      <c r="V61" s="221"/>
      <c r="W61" s="221"/>
      <c r="X61" s="221"/>
      <c r="Y61" s="221"/>
    </row>
    <row r="62" spans="1:25" hidden="1">
      <c r="A62" s="221">
        <v>31</v>
      </c>
      <c r="B62" s="221"/>
      <c r="C62" s="221"/>
      <c r="D62" s="221"/>
      <c r="E62" s="221"/>
      <c r="F62" s="221"/>
      <c r="G62" s="221"/>
      <c r="H62" s="221"/>
      <c r="I62" s="221"/>
      <c r="J62" s="221"/>
      <c r="K62" s="221"/>
      <c r="L62" s="221"/>
      <c r="M62" s="221"/>
      <c r="N62" s="221"/>
      <c r="O62" s="221"/>
      <c r="P62" s="221"/>
      <c r="Q62" s="221"/>
      <c r="R62" s="221"/>
      <c r="S62" s="221"/>
      <c r="T62" s="221"/>
      <c r="U62" s="221"/>
      <c r="V62" s="221"/>
      <c r="W62" s="221"/>
      <c r="X62" s="221"/>
      <c r="Y62" s="221"/>
    </row>
    <row r="63" spans="1:25" hidden="1">
      <c r="A63" s="221">
        <v>32</v>
      </c>
      <c r="B63" s="221"/>
      <c r="C63" s="221"/>
      <c r="D63" s="221"/>
      <c r="E63" s="221"/>
      <c r="F63" s="221"/>
      <c r="G63" s="221"/>
      <c r="H63" s="221"/>
      <c r="I63" s="221"/>
      <c r="J63" s="221"/>
      <c r="K63" s="221"/>
      <c r="L63" s="221"/>
      <c r="M63" s="221"/>
      <c r="N63" s="221"/>
      <c r="O63" s="221"/>
      <c r="P63" s="221"/>
      <c r="Q63" s="221"/>
      <c r="R63" s="221"/>
      <c r="S63" s="221"/>
      <c r="T63" s="221"/>
      <c r="U63" s="221"/>
      <c r="V63" s="221"/>
      <c r="W63" s="221"/>
      <c r="X63" s="221"/>
      <c r="Y63" s="221"/>
    </row>
    <row r="64" spans="1:25" hidden="1">
      <c r="A64" s="221">
        <v>33</v>
      </c>
      <c r="B64" s="221"/>
      <c r="C64" s="221"/>
      <c r="D64" s="221"/>
      <c r="E64" s="221"/>
      <c r="F64" s="221"/>
      <c r="G64" s="221"/>
      <c r="H64" s="221"/>
      <c r="I64" s="221"/>
      <c r="J64" s="221"/>
      <c r="K64" s="221"/>
      <c r="L64" s="221"/>
      <c r="M64" s="221"/>
      <c r="N64" s="221"/>
      <c r="O64" s="221"/>
      <c r="P64" s="221"/>
      <c r="Q64" s="221"/>
      <c r="R64" s="221"/>
      <c r="S64" s="221"/>
      <c r="T64" s="221"/>
      <c r="U64" s="221"/>
      <c r="V64" s="221"/>
      <c r="W64" s="221"/>
      <c r="X64" s="221"/>
      <c r="Y64" s="221"/>
    </row>
    <row r="65" spans="1:25" hidden="1">
      <c r="A65" s="221">
        <v>34</v>
      </c>
      <c r="B65" s="221"/>
      <c r="C65" s="221"/>
      <c r="D65" s="221"/>
      <c r="E65" s="221"/>
      <c r="F65" s="221"/>
      <c r="G65" s="221"/>
      <c r="H65" s="221"/>
      <c r="I65" s="221"/>
      <c r="J65" s="221"/>
      <c r="K65" s="221"/>
      <c r="L65" s="221"/>
      <c r="M65" s="221"/>
      <c r="N65" s="221"/>
      <c r="O65" s="221"/>
      <c r="P65" s="221"/>
      <c r="Q65" s="221"/>
      <c r="R65" s="221"/>
      <c r="S65" s="221"/>
      <c r="T65" s="221"/>
      <c r="U65" s="221"/>
      <c r="V65" s="221"/>
      <c r="W65" s="221"/>
      <c r="X65" s="221"/>
      <c r="Y65" s="221"/>
    </row>
    <row r="66" spans="1:25" hidden="1">
      <c r="A66" s="221">
        <v>35</v>
      </c>
      <c r="B66" s="221"/>
      <c r="C66" s="221"/>
      <c r="D66" s="221"/>
      <c r="E66" s="221"/>
      <c r="F66" s="221"/>
      <c r="G66" s="221"/>
      <c r="H66" s="221"/>
      <c r="I66" s="221"/>
      <c r="J66" s="221"/>
      <c r="K66" s="221"/>
      <c r="L66" s="221"/>
      <c r="M66" s="221"/>
      <c r="N66" s="221"/>
      <c r="O66" s="221"/>
      <c r="P66" s="221"/>
      <c r="Q66" s="221"/>
      <c r="R66" s="221"/>
      <c r="S66" s="221"/>
      <c r="T66" s="221"/>
      <c r="U66" s="221"/>
      <c r="V66" s="221"/>
      <c r="W66" s="221"/>
      <c r="X66" s="221"/>
      <c r="Y66" s="221"/>
    </row>
    <row r="67" spans="1:25" hidden="1">
      <c r="A67" s="221">
        <v>36</v>
      </c>
      <c r="B67" s="221"/>
      <c r="C67" s="221"/>
      <c r="D67" s="221"/>
      <c r="E67" s="221"/>
      <c r="F67" s="221"/>
      <c r="G67" s="221"/>
      <c r="H67" s="221"/>
      <c r="I67" s="221"/>
      <c r="J67" s="221"/>
      <c r="K67" s="221"/>
      <c r="L67" s="221"/>
      <c r="M67" s="221"/>
      <c r="N67" s="221"/>
      <c r="O67" s="221"/>
      <c r="P67" s="221"/>
      <c r="Q67" s="221"/>
      <c r="R67" s="221"/>
      <c r="S67" s="221"/>
      <c r="T67" s="221"/>
      <c r="U67" s="221"/>
      <c r="V67" s="221"/>
      <c r="W67" s="221"/>
      <c r="X67" s="221"/>
      <c r="Y67" s="221"/>
    </row>
    <row r="68" spans="1:25" hidden="1">
      <c r="A68" s="221">
        <v>37</v>
      </c>
      <c r="B68" s="221"/>
      <c r="C68" s="221"/>
      <c r="D68" s="221"/>
      <c r="E68" s="221"/>
      <c r="F68" s="221"/>
      <c r="G68" s="221"/>
      <c r="H68" s="221"/>
      <c r="I68" s="221"/>
      <c r="J68" s="221"/>
      <c r="K68" s="221"/>
      <c r="L68" s="221"/>
      <c r="M68" s="221"/>
      <c r="N68" s="221"/>
      <c r="O68" s="221"/>
      <c r="P68" s="221"/>
      <c r="Q68" s="221"/>
      <c r="R68" s="221"/>
      <c r="S68" s="221"/>
      <c r="T68" s="221"/>
      <c r="U68" s="221"/>
      <c r="V68" s="221"/>
      <c r="W68" s="221"/>
      <c r="X68" s="221"/>
      <c r="Y68" s="221"/>
    </row>
    <row r="69" spans="1:25" hidden="1">
      <c r="A69" s="221">
        <v>38</v>
      </c>
      <c r="B69" s="221"/>
      <c r="C69" s="221"/>
      <c r="D69" s="221"/>
      <c r="E69" s="221"/>
      <c r="F69" s="221"/>
      <c r="G69" s="221"/>
      <c r="H69" s="221"/>
      <c r="I69" s="221"/>
      <c r="J69" s="221"/>
      <c r="K69" s="221"/>
      <c r="L69" s="221"/>
      <c r="M69" s="221"/>
      <c r="N69" s="221"/>
      <c r="O69" s="221"/>
      <c r="P69" s="221"/>
      <c r="Q69" s="221"/>
      <c r="R69" s="221"/>
      <c r="S69" s="221"/>
      <c r="T69" s="221"/>
      <c r="U69" s="221"/>
      <c r="V69" s="221"/>
      <c r="W69" s="221"/>
      <c r="X69" s="221"/>
      <c r="Y69" s="221"/>
    </row>
    <row r="70" spans="1:25" hidden="1">
      <c r="A70" s="221">
        <v>39</v>
      </c>
      <c r="B70" s="221"/>
      <c r="C70" s="221"/>
      <c r="D70" s="221"/>
      <c r="E70" s="221"/>
      <c r="F70" s="221"/>
      <c r="G70" s="221"/>
      <c r="H70" s="221"/>
      <c r="I70" s="221"/>
      <c r="J70" s="221"/>
      <c r="K70" s="221"/>
      <c r="L70" s="221"/>
      <c r="M70" s="221"/>
      <c r="N70" s="221"/>
      <c r="O70" s="221"/>
      <c r="P70" s="221"/>
      <c r="Q70" s="221"/>
      <c r="R70" s="221"/>
      <c r="S70" s="221"/>
      <c r="T70" s="221"/>
      <c r="U70" s="221"/>
      <c r="V70" s="221"/>
      <c r="W70" s="221"/>
      <c r="X70" s="221"/>
      <c r="Y70" s="221"/>
    </row>
    <row r="71" spans="1:25" hidden="1">
      <c r="A71" s="221">
        <v>40</v>
      </c>
      <c r="B71" s="221"/>
      <c r="C71" s="221"/>
      <c r="D71" s="221"/>
      <c r="E71" s="221"/>
      <c r="F71" s="221"/>
      <c r="G71" s="221"/>
      <c r="H71" s="221"/>
      <c r="I71" s="221"/>
      <c r="J71" s="221"/>
      <c r="K71" s="221"/>
      <c r="L71" s="221"/>
      <c r="M71" s="221"/>
      <c r="N71" s="221"/>
      <c r="O71" s="221"/>
      <c r="P71" s="221"/>
      <c r="Q71" s="221"/>
      <c r="R71" s="221"/>
      <c r="S71" s="221"/>
      <c r="T71" s="221"/>
      <c r="U71" s="221"/>
      <c r="V71" s="221"/>
      <c r="W71" s="221"/>
      <c r="X71" s="221"/>
      <c r="Y71" s="221"/>
    </row>
  </sheetData>
  <sheetProtection algorithmName="SHA-512" hashValue="tIfxyTTSudr7+yNFH7Iitm2+i0tOvttT8Skla8K0Y40SkBke0QwdafhKfIFBs7hPBKhX7kk1nIa1KFZIPlVWUA==" saltValue="kKBW+M4J64utyoGwOpp33g==" spinCount="100000" sheet="1" selectLockedCells="1"/>
  <protectedRanges>
    <protectedRange sqref="T25 P7:Q7 T23 P25 R6:S7 N6:N7 O6:Q6 J7:M7 E6:M6 P10 T6:T10 C6:D7" name="Range1"/>
    <protectedRange sqref="T15:T16" name="Range3"/>
    <protectedRange sqref="H23:O23 T20:T22" name="Range5"/>
    <protectedRange sqref="K28" name="Range8"/>
    <protectedRange sqref="P23" name="Range5_4"/>
    <protectedRange sqref="Q14:S22" name="Range5_1"/>
    <protectedRange sqref="N14:P22" name="Range5_2"/>
  </protectedRanges>
  <mergeCells count="61">
    <mergeCell ref="Q27:S27"/>
    <mergeCell ref="V27:Z27"/>
    <mergeCell ref="Q23:S23"/>
    <mergeCell ref="B24:N24"/>
    <mergeCell ref="K25:M25"/>
    <mergeCell ref="Q25:S25"/>
    <mergeCell ref="V25:Z25"/>
    <mergeCell ref="B26:I26"/>
    <mergeCell ref="C21:J21"/>
    <mergeCell ref="K21:M21"/>
    <mergeCell ref="N21:P21"/>
    <mergeCell ref="Q21:S21"/>
    <mergeCell ref="C22:J22"/>
    <mergeCell ref="K22:M22"/>
    <mergeCell ref="N22:P22"/>
    <mergeCell ref="Q22:S22"/>
    <mergeCell ref="C19:J19"/>
    <mergeCell ref="K19:M19"/>
    <mergeCell ref="N19:P19"/>
    <mergeCell ref="Q19:S19"/>
    <mergeCell ref="C20:J20"/>
    <mergeCell ref="K20:M20"/>
    <mergeCell ref="N20:P20"/>
    <mergeCell ref="Q20:S20"/>
    <mergeCell ref="Q17:S17"/>
    <mergeCell ref="C18:J18"/>
    <mergeCell ref="K18:M18"/>
    <mergeCell ref="N18:P18"/>
    <mergeCell ref="Q18:S18"/>
    <mergeCell ref="C14:J14"/>
    <mergeCell ref="K14:M14"/>
    <mergeCell ref="N14:P14"/>
    <mergeCell ref="Q14:S14"/>
    <mergeCell ref="V14:Z22"/>
    <mergeCell ref="C15:J15"/>
    <mergeCell ref="K15:M15"/>
    <mergeCell ref="N15:P15"/>
    <mergeCell ref="Q15:S15"/>
    <mergeCell ref="C16:J16"/>
    <mergeCell ref="K16:M16"/>
    <mergeCell ref="N16:P16"/>
    <mergeCell ref="Q16:S16"/>
    <mergeCell ref="C17:J17"/>
    <mergeCell ref="K17:M17"/>
    <mergeCell ref="N17:P17"/>
    <mergeCell ref="V10:Z10"/>
    <mergeCell ref="B11:H11"/>
    <mergeCell ref="C13:J13"/>
    <mergeCell ref="K13:M13"/>
    <mergeCell ref="N13:P13"/>
    <mergeCell ref="Q13:S13"/>
    <mergeCell ref="Q12:S12"/>
    <mergeCell ref="B9:M9"/>
    <mergeCell ref="K10:M10"/>
    <mergeCell ref="Q10:S10"/>
    <mergeCell ref="B4:T4"/>
    <mergeCell ref="B6:O6"/>
    <mergeCell ref="K7:M7"/>
    <mergeCell ref="Q7:S7"/>
    <mergeCell ref="B8:H8"/>
    <mergeCell ref="Q8:S8"/>
  </mergeCells>
  <dataValidations count="1">
    <dataValidation type="list" allowBlank="1" showInputMessage="1" showErrorMessage="1" sqref="B14:B22 IX14:IX22 ST14:ST22 ACP14:ACP22 AML14:AML22 AWH14:AWH22 BGD14:BGD22 BPZ14:BPZ22 BZV14:BZV22 CJR14:CJR22 CTN14:CTN22 DDJ14:DDJ22 DNF14:DNF22 DXB14:DXB22 EGX14:EGX22 EQT14:EQT22 FAP14:FAP22 FKL14:FKL22 FUH14:FUH22 GED14:GED22 GNZ14:GNZ22 GXV14:GXV22 HHR14:HHR22 HRN14:HRN22 IBJ14:IBJ22 ILF14:ILF22 IVB14:IVB22 JEX14:JEX22 JOT14:JOT22 JYP14:JYP22 KIL14:KIL22 KSH14:KSH22 LCD14:LCD22 LLZ14:LLZ22 LVV14:LVV22 MFR14:MFR22 MPN14:MPN22 MZJ14:MZJ22 NJF14:NJF22 NTB14:NTB22 OCX14:OCX22 OMT14:OMT22 OWP14:OWP22 PGL14:PGL22 PQH14:PQH22 QAD14:QAD22 QJZ14:QJZ22 QTV14:QTV22 RDR14:RDR22 RNN14:RNN22 RXJ14:RXJ22 SHF14:SHF22 SRB14:SRB22 TAX14:TAX22 TKT14:TKT22 TUP14:TUP22 UEL14:UEL22 UOH14:UOH22 UYD14:UYD22 VHZ14:VHZ22 VRV14:VRV22 WBR14:WBR22 WLN14:WLN22 WVJ14:WVJ22 B65550:B65558 IX65550:IX65558 ST65550:ST65558 ACP65550:ACP65558 AML65550:AML65558 AWH65550:AWH65558 BGD65550:BGD65558 BPZ65550:BPZ65558 BZV65550:BZV65558 CJR65550:CJR65558 CTN65550:CTN65558 DDJ65550:DDJ65558 DNF65550:DNF65558 DXB65550:DXB65558 EGX65550:EGX65558 EQT65550:EQT65558 FAP65550:FAP65558 FKL65550:FKL65558 FUH65550:FUH65558 GED65550:GED65558 GNZ65550:GNZ65558 GXV65550:GXV65558 HHR65550:HHR65558 HRN65550:HRN65558 IBJ65550:IBJ65558 ILF65550:ILF65558 IVB65550:IVB65558 JEX65550:JEX65558 JOT65550:JOT65558 JYP65550:JYP65558 KIL65550:KIL65558 KSH65550:KSH65558 LCD65550:LCD65558 LLZ65550:LLZ65558 LVV65550:LVV65558 MFR65550:MFR65558 MPN65550:MPN65558 MZJ65550:MZJ65558 NJF65550:NJF65558 NTB65550:NTB65558 OCX65550:OCX65558 OMT65550:OMT65558 OWP65550:OWP65558 PGL65550:PGL65558 PQH65550:PQH65558 QAD65550:QAD65558 QJZ65550:QJZ65558 QTV65550:QTV65558 RDR65550:RDR65558 RNN65550:RNN65558 RXJ65550:RXJ65558 SHF65550:SHF65558 SRB65550:SRB65558 TAX65550:TAX65558 TKT65550:TKT65558 TUP65550:TUP65558 UEL65550:UEL65558 UOH65550:UOH65558 UYD65550:UYD65558 VHZ65550:VHZ65558 VRV65550:VRV65558 WBR65550:WBR65558 WLN65550:WLN65558 WVJ65550:WVJ65558 B131086:B131094 IX131086:IX131094 ST131086:ST131094 ACP131086:ACP131094 AML131086:AML131094 AWH131086:AWH131094 BGD131086:BGD131094 BPZ131086:BPZ131094 BZV131086:BZV131094 CJR131086:CJR131094 CTN131086:CTN131094 DDJ131086:DDJ131094 DNF131086:DNF131094 DXB131086:DXB131094 EGX131086:EGX131094 EQT131086:EQT131094 FAP131086:FAP131094 FKL131086:FKL131094 FUH131086:FUH131094 GED131086:GED131094 GNZ131086:GNZ131094 GXV131086:GXV131094 HHR131086:HHR131094 HRN131086:HRN131094 IBJ131086:IBJ131094 ILF131086:ILF131094 IVB131086:IVB131094 JEX131086:JEX131094 JOT131086:JOT131094 JYP131086:JYP131094 KIL131086:KIL131094 KSH131086:KSH131094 LCD131086:LCD131094 LLZ131086:LLZ131094 LVV131086:LVV131094 MFR131086:MFR131094 MPN131086:MPN131094 MZJ131086:MZJ131094 NJF131086:NJF131094 NTB131086:NTB131094 OCX131086:OCX131094 OMT131086:OMT131094 OWP131086:OWP131094 PGL131086:PGL131094 PQH131086:PQH131094 QAD131086:QAD131094 QJZ131086:QJZ131094 QTV131086:QTV131094 RDR131086:RDR131094 RNN131086:RNN131094 RXJ131086:RXJ131094 SHF131086:SHF131094 SRB131086:SRB131094 TAX131086:TAX131094 TKT131086:TKT131094 TUP131086:TUP131094 UEL131086:UEL131094 UOH131086:UOH131094 UYD131086:UYD131094 VHZ131086:VHZ131094 VRV131086:VRV131094 WBR131086:WBR131094 WLN131086:WLN131094 WVJ131086:WVJ131094 B196622:B196630 IX196622:IX196630 ST196622:ST196630 ACP196622:ACP196630 AML196622:AML196630 AWH196622:AWH196630 BGD196622:BGD196630 BPZ196622:BPZ196630 BZV196622:BZV196630 CJR196622:CJR196630 CTN196622:CTN196630 DDJ196622:DDJ196630 DNF196622:DNF196630 DXB196622:DXB196630 EGX196622:EGX196630 EQT196622:EQT196630 FAP196622:FAP196630 FKL196622:FKL196630 FUH196622:FUH196630 GED196622:GED196630 GNZ196622:GNZ196630 GXV196622:GXV196630 HHR196622:HHR196630 HRN196622:HRN196630 IBJ196622:IBJ196630 ILF196622:ILF196630 IVB196622:IVB196630 JEX196622:JEX196630 JOT196622:JOT196630 JYP196622:JYP196630 KIL196622:KIL196630 KSH196622:KSH196630 LCD196622:LCD196630 LLZ196622:LLZ196630 LVV196622:LVV196630 MFR196622:MFR196630 MPN196622:MPN196630 MZJ196622:MZJ196630 NJF196622:NJF196630 NTB196622:NTB196630 OCX196622:OCX196630 OMT196622:OMT196630 OWP196622:OWP196630 PGL196622:PGL196630 PQH196622:PQH196630 QAD196622:QAD196630 QJZ196622:QJZ196630 QTV196622:QTV196630 RDR196622:RDR196630 RNN196622:RNN196630 RXJ196622:RXJ196630 SHF196622:SHF196630 SRB196622:SRB196630 TAX196622:TAX196630 TKT196622:TKT196630 TUP196622:TUP196630 UEL196622:UEL196630 UOH196622:UOH196630 UYD196622:UYD196630 VHZ196622:VHZ196630 VRV196622:VRV196630 WBR196622:WBR196630 WLN196622:WLN196630 WVJ196622:WVJ196630 B262158:B262166 IX262158:IX262166 ST262158:ST262166 ACP262158:ACP262166 AML262158:AML262166 AWH262158:AWH262166 BGD262158:BGD262166 BPZ262158:BPZ262166 BZV262158:BZV262166 CJR262158:CJR262166 CTN262158:CTN262166 DDJ262158:DDJ262166 DNF262158:DNF262166 DXB262158:DXB262166 EGX262158:EGX262166 EQT262158:EQT262166 FAP262158:FAP262166 FKL262158:FKL262166 FUH262158:FUH262166 GED262158:GED262166 GNZ262158:GNZ262166 GXV262158:GXV262166 HHR262158:HHR262166 HRN262158:HRN262166 IBJ262158:IBJ262166 ILF262158:ILF262166 IVB262158:IVB262166 JEX262158:JEX262166 JOT262158:JOT262166 JYP262158:JYP262166 KIL262158:KIL262166 KSH262158:KSH262166 LCD262158:LCD262166 LLZ262158:LLZ262166 LVV262158:LVV262166 MFR262158:MFR262166 MPN262158:MPN262166 MZJ262158:MZJ262166 NJF262158:NJF262166 NTB262158:NTB262166 OCX262158:OCX262166 OMT262158:OMT262166 OWP262158:OWP262166 PGL262158:PGL262166 PQH262158:PQH262166 QAD262158:QAD262166 QJZ262158:QJZ262166 QTV262158:QTV262166 RDR262158:RDR262166 RNN262158:RNN262166 RXJ262158:RXJ262166 SHF262158:SHF262166 SRB262158:SRB262166 TAX262158:TAX262166 TKT262158:TKT262166 TUP262158:TUP262166 UEL262158:UEL262166 UOH262158:UOH262166 UYD262158:UYD262166 VHZ262158:VHZ262166 VRV262158:VRV262166 WBR262158:WBR262166 WLN262158:WLN262166 WVJ262158:WVJ262166 B327694:B327702 IX327694:IX327702 ST327694:ST327702 ACP327694:ACP327702 AML327694:AML327702 AWH327694:AWH327702 BGD327694:BGD327702 BPZ327694:BPZ327702 BZV327694:BZV327702 CJR327694:CJR327702 CTN327694:CTN327702 DDJ327694:DDJ327702 DNF327694:DNF327702 DXB327694:DXB327702 EGX327694:EGX327702 EQT327694:EQT327702 FAP327694:FAP327702 FKL327694:FKL327702 FUH327694:FUH327702 GED327694:GED327702 GNZ327694:GNZ327702 GXV327694:GXV327702 HHR327694:HHR327702 HRN327694:HRN327702 IBJ327694:IBJ327702 ILF327694:ILF327702 IVB327694:IVB327702 JEX327694:JEX327702 JOT327694:JOT327702 JYP327694:JYP327702 KIL327694:KIL327702 KSH327694:KSH327702 LCD327694:LCD327702 LLZ327694:LLZ327702 LVV327694:LVV327702 MFR327694:MFR327702 MPN327694:MPN327702 MZJ327694:MZJ327702 NJF327694:NJF327702 NTB327694:NTB327702 OCX327694:OCX327702 OMT327694:OMT327702 OWP327694:OWP327702 PGL327694:PGL327702 PQH327694:PQH327702 QAD327694:QAD327702 QJZ327694:QJZ327702 QTV327694:QTV327702 RDR327694:RDR327702 RNN327694:RNN327702 RXJ327694:RXJ327702 SHF327694:SHF327702 SRB327694:SRB327702 TAX327694:TAX327702 TKT327694:TKT327702 TUP327694:TUP327702 UEL327694:UEL327702 UOH327694:UOH327702 UYD327694:UYD327702 VHZ327694:VHZ327702 VRV327694:VRV327702 WBR327694:WBR327702 WLN327694:WLN327702 WVJ327694:WVJ327702 B393230:B393238 IX393230:IX393238 ST393230:ST393238 ACP393230:ACP393238 AML393230:AML393238 AWH393230:AWH393238 BGD393230:BGD393238 BPZ393230:BPZ393238 BZV393230:BZV393238 CJR393230:CJR393238 CTN393230:CTN393238 DDJ393230:DDJ393238 DNF393230:DNF393238 DXB393230:DXB393238 EGX393230:EGX393238 EQT393230:EQT393238 FAP393230:FAP393238 FKL393230:FKL393238 FUH393230:FUH393238 GED393230:GED393238 GNZ393230:GNZ393238 GXV393230:GXV393238 HHR393230:HHR393238 HRN393230:HRN393238 IBJ393230:IBJ393238 ILF393230:ILF393238 IVB393230:IVB393238 JEX393230:JEX393238 JOT393230:JOT393238 JYP393230:JYP393238 KIL393230:KIL393238 KSH393230:KSH393238 LCD393230:LCD393238 LLZ393230:LLZ393238 LVV393230:LVV393238 MFR393230:MFR393238 MPN393230:MPN393238 MZJ393230:MZJ393238 NJF393230:NJF393238 NTB393230:NTB393238 OCX393230:OCX393238 OMT393230:OMT393238 OWP393230:OWP393238 PGL393230:PGL393238 PQH393230:PQH393238 QAD393230:QAD393238 QJZ393230:QJZ393238 QTV393230:QTV393238 RDR393230:RDR393238 RNN393230:RNN393238 RXJ393230:RXJ393238 SHF393230:SHF393238 SRB393230:SRB393238 TAX393230:TAX393238 TKT393230:TKT393238 TUP393230:TUP393238 UEL393230:UEL393238 UOH393230:UOH393238 UYD393230:UYD393238 VHZ393230:VHZ393238 VRV393230:VRV393238 WBR393230:WBR393238 WLN393230:WLN393238 WVJ393230:WVJ393238 B458766:B458774 IX458766:IX458774 ST458766:ST458774 ACP458766:ACP458774 AML458766:AML458774 AWH458766:AWH458774 BGD458766:BGD458774 BPZ458766:BPZ458774 BZV458766:BZV458774 CJR458766:CJR458774 CTN458766:CTN458774 DDJ458766:DDJ458774 DNF458766:DNF458774 DXB458766:DXB458774 EGX458766:EGX458774 EQT458766:EQT458774 FAP458766:FAP458774 FKL458766:FKL458774 FUH458766:FUH458774 GED458766:GED458774 GNZ458766:GNZ458774 GXV458766:GXV458774 HHR458766:HHR458774 HRN458766:HRN458774 IBJ458766:IBJ458774 ILF458766:ILF458774 IVB458766:IVB458774 JEX458766:JEX458774 JOT458766:JOT458774 JYP458766:JYP458774 KIL458766:KIL458774 KSH458766:KSH458774 LCD458766:LCD458774 LLZ458766:LLZ458774 LVV458766:LVV458774 MFR458766:MFR458774 MPN458766:MPN458774 MZJ458766:MZJ458774 NJF458766:NJF458774 NTB458766:NTB458774 OCX458766:OCX458774 OMT458766:OMT458774 OWP458766:OWP458774 PGL458766:PGL458774 PQH458766:PQH458774 QAD458766:QAD458774 QJZ458766:QJZ458774 QTV458766:QTV458774 RDR458766:RDR458774 RNN458766:RNN458774 RXJ458766:RXJ458774 SHF458766:SHF458774 SRB458766:SRB458774 TAX458766:TAX458774 TKT458766:TKT458774 TUP458766:TUP458774 UEL458766:UEL458774 UOH458766:UOH458774 UYD458766:UYD458774 VHZ458766:VHZ458774 VRV458766:VRV458774 WBR458766:WBR458774 WLN458766:WLN458774 WVJ458766:WVJ458774 B524302:B524310 IX524302:IX524310 ST524302:ST524310 ACP524302:ACP524310 AML524302:AML524310 AWH524302:AWH524310 BGD524302:BGD524310 BPZ524302:BPZ524310 BZV524302:BZV524310 CJR524302:CJR524310 CTN524302:CTN524310 DDJ524302:DDJ524310 DNF524302:DNF524310 DXB524302:DXB524310 EGX524302:EGX524310 EQT524302:EQT524310 FAP524302:FAP524310 FKL524302:FKL524310 FUH524302:FUH524310 GED524302:GED524310 GNZ524302:GNZ524310 GXV524302:GXV524310 HHR524302:HHR524310 HRN524302:HRN524310 IBJ524302:IBJ524310 ILF524302:ILF524310 IVB524302:IVB524310 JEX524302:JEX524310 JOT524302:JOT524310 JYP524302:JYP524310 KIL524302:KIL524310 KSH524302:KSH524310 LCD524302:LCD524310 LLZ524302:LLZ524310 LVV524302:LVV524310 MFR524302:MFR524310 MPN524302:MPN524310 MZJ524302:MZJ524310 NJF524302:NJF524310 NTB524302:NTB524310 OCX524302:OCX524310 OMT524302:OMT524310 OWP524302:OWP524310 PGL524302:PGL524310 PQH524302:PQH524310 QAD524302:QAD524310 QJZ524302:QJZ524310 QTV524302:QTV524310 RDR524302:RDR524310 RNN524302:RNN524310 RXJ524302:RXJ524310 SHF524302:SHF524310 SRB524302:SRB524310 TAX524302:TAX524310 TKT524302:TKT524310 TUP524302:TUP524310 UEL524302:UEL524310 UOH524302:UOH524310 UYD524302:UYD524310 VHZ524302:VHZ524310 VRV524302:VRV524310 WBR524302:WBR524310 WLN524302:WLN524310 WVJ524302:WVJ524310 B589838:B589846 IX589838:IX589846 ST589838:ST589846 ACP589838:ACP589846 AML589838:AML589846 AWH589838:AWH589846 BGD589838:BGD589846 BPZ589838:BPZ589846 BZV589838:BZV589846 CJR589838:CJR589846 CTN589838:CTN589846 DDJ589838:DDJ589846 DNF589838:DNF589846 DXB589838:DXB589846 EGX589838:EGX589846 EQT589838:EQT589846 FAP589838:FAP589846 FKL589838:FKL589846 FUH589838:FUH589846 GED589838:GED589846 GNZ589838:GNZ589846 GXV589838:GXV589846 HHR589838:HHR589846 HRN589838:HRN589846 IBJ589838:IBJ589846 ILF589838:ILF589846 IVB589838:IVB589846 JEX589838:JEX589846 JOT589838:JOT589846 JYP589838:JYP589846 KIL589838:KIL589846 KSH589838:KSH589846 LCD589838:LCD589846 LLZ589838:LLZ589846 LVV589838:LVV589846 MFR589838:MFR589846 MPN589838:MPN589846 MZJ589838:MZJ589846 NJF589838:NJF589846 NTB589838:NTB589846 OCX589838:OCX589846 OMT589838:OMT589846 OWP589838:OWP589846 PGL589838:PGL589846 PQH589838:PQH589846 QAD589838:QAD589846 QJZ589838:QJZ589846 QTV589838:QTV589846 RDR589838:RDR589846 RNN589838:RNN589846 RXJ589838:RXJ589846 SHF589838:SHF589846 SRB589838:SRB589846 TAX589838:TAX589846 TKT589838:TKT589846 TUP589838:TUP589846 UEL589838:UEL589846 UOH589838:UOH589846 UYD589838:UYD589846 VHZ589838:VHZ589846 VRV589838:VRV589846 WBR589838:WBR589846 WLN589838:WLN589846 WVJ589838:WVJ589846 B655374:B655382 IX655374:IX655382 ST655374:ST655382 ACP655374:ACP655382 AML655374:AML655382 AWH655374:AWH655382 BGD655374:BGD655382 BPZ655374:BPZ655382 BZV655374:BZV655382 CJR655374:CJR655382 CTN655374:CTN655382 DDJ655374:DDJ655382 DNF655374:DNF655382 DXB655374:DXB655382 EGX655374:EGX655382 EQT655374:EQT655382 FAP655374:FAP655382 FKL655374:FKL655382 FUH655374:FUH655382 GED655374:GED655382 GNZ655374:GNZ655382 GXV655374:GXV655382 HHR655374:HHR655382 HRN655374:HRN655382 IBJ655374:IBJ655382 ILF655374:ILF655382 IVB655374:IVB655382 JEX655374:JEX655382 JOT655374:JOT655382 JYP655374:JYP655382 KIL655374:KIL655382 KSH655374:KSH655382 LCD655374:LCD655382 LLZ655374:LLZ655382 LVV655374:LVV655382 MFR655374:MFR655382 MPN655374:MPN655382 MZJ655374:MZJ655382 NJF655374:NJF655382 NTB655374:NTB655382 OCX655374:OCX655382 OMT655374:OMT655382 OWP655374:OWP655382 PGL655374:PGL655382 PQH655374:PQH655382 QAD655374:QAD655382 QJZ655374:QJZ655382 QTV655374:QTV655382 RDR655374:RDR655382 RNN655374:RNN655382 RXJ655374:RXJ655382 SHF655374:SHF655382 SRB655374:SRB655382 TAX655374:TAX655382 TKT655374:TKT655382 TUP655374:TUP655382 UEL655374:UEL655382 UOH655374:UOH655382 UYD655374:UYD655382 VHZ655374:VHZ655382 VRV655374:VRV655382 WBR655374:WBR655382 WLN655374:WLN655382 WVJ655374:WVJ655382 B720910:B720918 IX720910:IX720918 ST720910:ST720918 ACP720910:ACP720918 AML720910:AML720918 AWH720910:AWH720918 BGD720910:BGD720918 BPZ720910:BPZ720918 BZV720910:BZV720918 CJR720910:CJR720918 CTN720910:CTN720918 DDJ720910:DDJ720918 DNF720910:DNF720918 DXB720910:DXB720918 EGX720910:EGX720918 EQT720910:EQT720918 FAP720910:FAP720918 FKL720910:FKL720918 FUH720910:FUH720918 GED720910:GED720918 GNZ720910:GNZ720918 GXV720910:GXV720918 HHR720910:HHR720918 HRN720910:HRN720918 IBJ720910:IBJ720918 ILF720910:ILF720918 IVB720910:IVB720918 JEX720910:JEX720918 JOT720910:JOT720918 JYP720910:JYP720918 KIL720910:KIL720918 KSH720910:KSH720918 LCD720910:LCD720918 LLZ720910:LLZ720918 LVV720910:LVV720918 MFR720910:MFR720918 MPN720910:MPN720918 MZJ720910:MZJ720918 NJF720910:NJF720918 NTB720910:NTB720918 OCX720910:OCX720918 OMT720910:OMT720918 OWP720910:OWP720918 PGL720910:PGL720918 PQH720910:PQH720918 QAD720910:QAD720918 QJZ720910:QJZ720918 QTV720910:QTV720918 RDR720910:RDR720918 RNN720910:RNN720918 RXJ720910:RXJ720918 SHF720910:SHF720918 SRB720910:SRB720918 TAX720910:TAX720918 TKT720910:TKT720918 TUP720910:TUP720918 UEL720910:UEL720918 UOH720910:UOH720918 UYD720910:UYD720918 VHZ720910:VHZ720918 VRV720910:VRV720918 WBR720910:WBR720918 WLN720910:WLN720918 WVJ720910:WVJ720918 B786446:B786454 IX786446:IX786454 ST786446:ST786454 ACP786446:ACP786454 AML786446:AML786454 AWH786446:AWH786454 BGD786446:BGD786454 BPZ786446:BPZ786454 BZV786446:BZV786454 CJR786446:CJR786454 CTN786446:CTN786454 DDJ786446:DDJ786454 DNF786446:DNF786454 DXB786446:DXB786454 EGX786446:EGX786454 EQT786446:EQT786454 FAP786446:FAP786454 FKL786446:FKL786454 FUH786446:FUH786454 GED786446:GED786454 GNZ786446:GNZ786454 GXV786446:GXV786454 HHR786446:HHR786454 HRN786446:HRN786454 IBJ786446:IBJ786454 ILF786446:ILF786454 IVB786446:IVB786454 JEX786446:JEX786454 JOT786446:JOT786454 JYP786446:JYP786454 KIL786446:KIL786454 KSH786446:KSH786454 LCD786446:LCD786454 LLZ786446:LLZ786454 LVV786446:LVV786454 MFR786446:MFR786454 MPN786446:MPN786454 MZJ786446:MZJ786454 NJF786446:NJF786454 NTB786446:NTB786454 OCX786446:OCX786454 OMT786446:OMT786454 OWP786446:OWP786454 PGL786446:PGL786454 PQH786446:PQH786454 QAD786446:QAD786454 QJZ786446:QJZ786454 QTV786446:QTV786454 RDR786446:RDR786454 RNN786446:RNN786454 RXJ786446:RXJ786454 SHF786446:SHF786454 SRB786446:SRB786454 TAX786446:TAX786454 TKT786446:TKT786454 TUP786446:TUP786454 UEL786446:UEL786454 UOH786446:UOH786454 UYD786446:UYD786454 VHZ786446:VHZ786454 VRV786446:VRV786454 WBR786446:WBR786454 WLN786446:WLN786454 WVJ786446:WVJ786454 B851982:B851990 IX851982:IX851990 ST851982:ST851990 ACP851982:ACP851990 AML851982:AML851990 AWH851982:AWH851990 BGD851982:BGD851990 BPZ851982:BPZ851990 BZV851982:BZV851990 CJR851982:CJR851990 CTN851982:CTN851990 DDJ851982:DDJ851990 DNF851982:DNF851990 DXB851982:DXB851990 EGX851982:EGX851990 EQT851982:EQT851990 FAP851982:FAP851990 FKL851982:FKL851990 FUH851982:FUH851990 GED851982:GED851990 GNZ851982:GNZ851990 GXV851982:GXV851990 HHR851982:HHR851990 HRN851982:HRN851990 IBJ851982:IBJ851990 ILF851982:ILF851990 IVB851982:IVB851990 JEX851982:JEX851990 JOT851982:JOT851990 JYP851982:JYP851990 KIL851982:KIL851990 KSH851982:KSH851990 LCD851982:LCD851990 LLZ851982:LLZ851990 LVV851982:LVV851990 MFR851982:MFR851990 MPN851982:MPN851990 MZJ851982:MZJ851990 NJF851982:NJF851990 NTB851982:NTB851990 OCX851982:OCX851990 OMT851982:OMT851990 OWP851982:OWP851990 PGL851982:PGL851990 PQH851982:PQH851990 QAD851982:QAD851990 QJZ851982:QJZ851990 QTV851982:QTV851990 RDR851982:RDR851990 RNN851982:RNN851990 RXJ851982:RXJ851990 SHF851982:SHF851990 SRB851982:SRB851990 TAX851982:TAX851990 TKT851982:TKT851990 TUP851982:TUP851990 UEL851982:UEL851990 UOH851982:UOH851990 UYD851982:UYD851990 VHZ851982:VHZ851990 VRV851982:VRV851990 WBR851982:WBR851990 WLN851982:WLN851990 WVJ851982:WVJ851990 B917518:B917526 IX917518:IX917526 ST917518:ST917526 ACP917518:ACP917526 AML917518:AML917526 AWH917518:AWH917526 BGD917518:BGD917526 BPZ917518:BPZ917526 BZV917518:BZV917526 CJR917518:CJR917526 CTN917518:CTN917526 DDJ917518:DDJ917526 DNF917518:DNF917526 DXB917518:DXB917526 EGX917518:EGX917526 EQT917518:EQT917526 FAP917518:FAP917526 FKL917518:FKL917526 FUH917518:FUH917526 GED917518:GED917526 GNZ917518:GNZ917526 GXV917518:GXV917526 HHR917518:HHR917526 HRN917518:HRN917526 IBJ917518:IBJ917526 ILF917518:ILF917526 IVB917518:IVB917526 JEX917518:JEX917526 JOT917518:JOT917526 JYP917518:JYP917526 KIL917518:KIL917526 KSH917518:KSH917526 LCD917518:LCD917526 LLZ917518:LLZ917526 LVV917518:LVV917526 MFR917518:MFR917526 MPN917518:MPN917526 MZJ917518:MZJ917526 NJF917518:NJF917526 NTB917518:NTB917526 OCX917518:OCX917526 OMT917518:OMT917526 OWP917518:OWP917526 PGL917518:PGL917526 PQH917518:PQH917526 QAD917518:QAD917526 QJZ917518:QJZ917526 QTV917518:QTV917526 RDR917518:RDR917526 RNN917518:RNN917526 RXJ917518:RXJ917526 SHF917518:SHF917526 SRB917518:SRB917526 TAX917518:TAX917526 TKT917518:TKT917526 TUP917518:TUP917526 UEL917518:UEL917526 UOH917518:UOH917526 UYD917518:UYD917526 VHZ917518:VHZ917526 VRV917518:VRV917526 WBR917518:WBR917526 WLN917518:WLN917526 WVJ917518:WVJ917526 B983054:B983062 IX983054:IX983062 ST983054:ST983062 ACP983054:ACP983062 AML983054:AML983062 AWH983054:AWH983062 BGD983054:BGD983062 BPZ983054:BPZ983062 BZV983054:BZV983062 CJR983054:CJR983062 CTN983054:CTN983062 DDJ983054:DDJ983062 DNF983054:DNF983062 DXB983054:DXB983062 EGX983054:EGX983062 EQT983054:EQT983062 FAP983054:FAP983062 FKL983054:FKL983062 FUH983054:FUH983062 GED983054:GED983062 GNZ983054:GNZ983062 GXV983054:GXV983062 HHR983054:HHR983062 HRN983054:HRN983062 IBJ983054:IBJ983062 ILF983054:ILF983062 IVB983054:IVB983062 JEX983054:JEX983062 JOT983054:JOT983062 JYP983054:JYP983062 KIL983054:KIL983062 KSH983054:KSH983062 LCD983054:LCD983062 LLZ983054:LLZ983062 LVV983054:LVV983062 MFR983054:MFR983062 MPN983054:MPN983062 MZJ983054:MZJ983062 NJF983054:NJF983062 NTB983054:NTB983062 OCX983054:OCX983062 OMT983054:OMT983062 OWP983054:OWP983062 PGL983054:PGL983062 PQH983054:PQH983062 QAD983054:QAD983062 QJZ983054:QJZ983062 QTV983054:QTV983062 RDR983054:RDR983062 RNN983054:RNN983062 RXJ983054:RXJ983062 SHF983054:SHF983062 SRB983054:SRB983062 TAX983054:TAX983062 TKT983054:TKT983062 TUP983054:TUP983062 UEL983054:UEL983062 UOH983054:UOH983062 UYD983054:UYD983062 VHZ983054:VHZ983062 VRV983054:VRV983062 WBR983054:WBR983062 WLN983054:WLN983062 WVJ983054:WVJ983062" xr:uid="{AF8A0205-B73A-400A-9492-77E601DC618B}">
      <formula1>$A$31:$A$71</formula1>
    </dataValidation>
  </dataValidations>
  <printOptions horizontalCentered="1"/>
  <pageMargins left="0.74803149606299213" right="0.70866141732283472" top="0.74803149606299213" bottom="0.9055118110236221" header="0.39370078740157483" footer="0.39370078740157483"/>
  <pageSetup paperSize="9" scale="94" orientation="portrait" r:id="rId1"/>
  <headerFooter scaleWithDoc="0" alignWithMargins="0">
    <oddHeader xml:space="preserve">&amp;L&amp;"-,Regular"&amp;8&amp;F&amp;R&amp;"-,Regular"&amp;8&amp;A
__________________________________________________________________________________________________
</oddHeader>
    <oddFooter>&amp;L&amp;"-,Regular"&amp;8__________________________________________________________________________________________
NZ Transport Agency’s Economic evaluation manual 
Effective from Jul 2013</oddFoot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9068E-4C41-4069-B9BF-57C74219CB3E}">
  <sheetPr codeName="Sheet9">
    <pageSetUpPr fitToPage="1"/>
  </sheetPr>
  <dimension ref="A1:Z71"/>
  <sheetViews>
    <sheetView zoomScaleNormal="100" workbookViewId="0">
      <selection activeCell="K7" sqref="K7:M7"/>
    </sheetView>
  </sheetViews>
  <sheetFormatPr defaultColWidth="7.75" defaultRowHeight="13.5"/>
  <cols>
    <col min="1" max="1" width="2.5" style="225" customWidth="1"/>
    <col min="2" max="2" width="7.08203125" style="225" customWidth="1"/>
    <col min="3" max="5" width="3.08203125" style="225" customWidth="1"/>
    <col min="6" max="6" width="4" style="225" customWidth="1"/>
    <col min="7" max="9" width="3.08203125" style="225" customWidth="1"/>
    <col min="10" max="10" width="3.58203125" style="225" customWidth="1"/>
    <col min="11" max="11" width="4.83203125" style="225" customWidth="1"/>
    <col min="12" max="19" width="4.75" style="225" customWidth="1"/>
    <col min="20" max="20" width="3.08203125" style="225" customWidth="1"/>
    <col min="21" max="21" width="13.58203125" style="225" customWidth="1"/>
    <col min="22" max="22" width="26.75" style="225" customWidth="1"/>
    <col min="23" max="26" width="13.58203125" style="225" customWidth="1"/>
    <col min="27" max="256" width="7.75" style="225"/>
    <col min="257" max="257" width="2.5" style="225" customWidth="1"/>
    <col min="258" max="258" width="7.08203125" style="225" customWidth="1"/>
    <col min="259" max="261" width="3.08203125" style="225" customWidth="1"/>
    <col min="262" max="262" width="4" style="225" customWidth="1"/>
    <col min="263" max="265" width="3.08203125" style="225" customWidth="1"/>
    <col min="266" max="266" width="3.58203125" style="225" customWidth="1"/>
    <col min="267" max="267" width="4.83203125" style="225" customWidth="1"/>
    <col min="268" max="275" width="4.75" style="225" customWidth="1"/>
    <col min="276" max="276" width="3.08203125" style="225" customWidth="1"/>
    <col min="277" max="277" width="13.58203125" style="225" customWidth="1"/>
    <col min="278" max="278" width="26.75" style="225" customWidth="1"/>
    <col min="279" max="282" width="13.58203125" style="225" customWidth="1"/>
    <col min="283" max="512" width="7.75" style="225"/>
    <col min="513" max="513" width="2.5" style="225" customWidth="1"/>
    <col min="514" max="514" width="7.08203125" style="225" customWidth="1"/>
    <col min="515" max="517" width="3.08203125" style="225" customWidth="1"/>
    <col min="518" max="518" width="4" style="225" customWidth="1"/>
    <col min="519" max="521" width="3.08203125" style="225" customWidth="1"/>
    <col min="522" max="522" width="3.58203125" style="225" customWidth="1"/>
    <col min="523" max="523" width="4.83203125" style="225" customWidth="1"/>
    <col min="524" max="531" width="4.75" style="225" customWidth="1"/>
    <col min="532" max="532" width="3.08203125" style="225" customWidth="1"/>
    <col min="533" max="533" width="13.58203125" style="225" customWidth="1"/>
    <col min="534" max="534" width="26.75" style="225" customWidth="1"/>
    <col min="535" max="538" width="13.58203125" style="225" customWidth="1"/>
    <col min="539" max="768" width="7.75" style="225"/>
    <col min="769" max="769" width="2.5" style="225" customWidth="1"/>
    <col min="770" max="770" width="7.08203125" style="225" customWidth="1"/>
    <col min="771" max="773" width="3.08203125" style="225" customWidth="1"/>
    <col min="774" max="774" width="4" style="225" customWidth="1"/>
    <col min="775" max="777" width="3.08203125" style="225" customWidth="1"/>
    <col min="778" max="778" width="3.58203125" style="225" customWidth="1"/>
    <col min="779" max="779" width="4.83203125" style="225" customWidth="1"/>
    <col min="780" max="787" width="4.75" style="225" customWidth="1"/>
    <col min="788" max="788" width="3.08203125" style="225" customWidth="1"/>
    <col min="789" max="789" width="13.58203125" style="225" customWidth="1"/>
    <col min="790" max="790" width="26.75" style="225" customWidth="1"/>
    <col min="791" max="794" width="13.58203125" style="225" customWidth="1"/>
    <col min="795" max="1024" width="7.75" style="225"/>
    <col min="1025" max="1025" width="2.5" style="225" customWidth="1"/>
    <col min="1026" max="1026" width="7.08203125" style="225" customWidth="1"/>
    <col min="1027" max="1029" width="3.08203125" style="225" customWidth="1"/>
    <col min="1030" max="1030" width="4" style="225" customWidth="1"/>
    <col min="1031" max="1033" width="3.08203125" style="225" customWidth="1"/>
    <col min="1034" max="1034" width="3.58203125" style="225" customWidth="1"/>
    <col min="1035" max="1035" width="4.83203125" style="225" customWidth="1"/>
    <col min="1036" max="1043" width="4.75" style="225" customWidth="1"/>
    <col min="1044" max="1044" width="3.08203125" style="225" customWidth="1"/>
    <col min="1045" max="1045" width="13.58203125" style="225" customWidth="1"/>
    <col min="1046" max="1046" width="26.75" style="225" customWidth="1"/>
    <col min="1047" max="1050" width="13.58203125" style="225" customWidth="1"/>
    <col min="1051" max="1280" width="7.75" style="225"/>
    <col min="1281" max="1281" width="2.5" style="225" customWidth="1"/>
    <col min="1282" max="1282" width="7.08203125" style="225" customWidth="1"/>
    <col min="1283" max="1285" width="3.08203125" style="225" customWidth="1"/>
    <col min="1286" max="1286" width="4" style="225" customWidth="1"/>
    <col min="1287" max="1289" width="3.08203125" style="225" customWidth="1"/>
    <col min="1290" max="1290" width="3.58203125" style="225" customWidth="1"/>
    <col min="1291" max="1291" width="4.83203125" style="225" customWidth="1"/>
    <col min="1292" max="1299" width="4.75" style="225" customWidth="1"/>
    <col min="1300" max="1300" width="3.08203125" style="225" customWidth="1"/>
    <col min="1301" max="1301" width="13.58203125" style="225" customWidth="1"/>
    <col min="1302" max="1302" width="26.75" style="225" customWidth="1"/>
    <col min="1303" max="1306" width="13.58203125" style="225" customWidth="1"/>
    <col min="1307" max="1536" width="7.75" style="225"/>
    <col min="1537" max="1537" width="2.5" style="225" customWidth="1"/>
    <col min="1538" max="1538" width="7.08203125" style="225" customWidth="1"/>
    <col min="1539" max="1541" width="3.08203125" style="225" customWidth="1"/>
    <col min="1542" max="1542" width="4" style="225" customWidth="1"/>
    <col min="1543" max="1545" width="3.08203125" style="225" customWidth="1"/>
    <col min="1546" max="1546" width="3.58203125" style="225" customWidth="1"/>
    <col min="1547" max="1547" width="4.83203125" style="225" customWidth="1"/>
    <col min="1548" max="1555" width="4.75" style="225" customWidth="1"/>
    <col min="1556" max="1556" width="3.08203125" style="225" customWidth="1"/>
    <col min="1557" max="1557" width="13.58203125" style="225" customWidth="1"/>
    <col min="1558" max="1558" width="26.75" style="225" customWidth="1"/>
    <col min="1559" max="1562" width="13.58203125" style="225" customWidth="1"/>
    <col min="1563" max="1792" width="7.75" style="225"/>
    <col min="1793" max="1793" width="2.5" style="225" customWidth="1"/>
    <col min="1794" max="1794" width="7.08203125" style="225" customWidth="1"/>
    <col min="1795" max="1797" width="3.08203125" style="225" customWidth="1"/>
    <col min="1798" max="1798" width="4" style="225" customWidth="1"/>
    <col min="1799" max="1801" width="3.08203125" style="225" customWidth="1"/>
    <col min="1802" max="1802" width="3.58203125" style="225" customWidth="1"/>
    <col min="1803" max="1803" width="4.83203125" style="225" customWidth="1"/>
    <col min="1804" max="1811" width="4.75" style="225" customWidth="1"/>
    <col min="1812" max="1812" width="3.08203125" style="225" customWidth="1"/>
    <col min="1813" max="1813" width="13.58203125" style="225" customWidth="1"/>
    <col min="1814" max="1814" width="26.75" style="225" customWidth="1"/>
    <col min="1815" max="1818" width="13.58203125" style="225" customWidth="1"/>
    <col min="1819" max="2048" width="7.75" style="225"/>
    <col min="2049" max="2049" width="2.5" style="225" customWidth="1"/>
    <col min="2050" max="2050" width="7.08203125" style="225" customWidth="1"/>
    <col min="2051" max="2053" width="3.08203125" style="225" customWidth="1"/>
    <col min="2054" max="2054" width="4" style="225" customWidth="1"/>
    <col min="2055" max="2057" width="3.08203125" style="225" customWidth="1"/>
    <col min="2058" max="2058" width="3.58203125" style="225" customWidth="1"/>
    <col min="2059" max="2059" width="4.83203125" style="225" customWidth="1"/>
    <col min="2060" max="2067" width="4.75" style="225" customWidth="1"/>
    <col min="2068" max="2068" width="3.08203125" style="225" customWidth="1"/>
    <col min="2069" max="2069" width="13.58203125" style="225" customWidth="1"/>
    <col min="2070" max="2070" width="26.75" style="225" customWidth="1"/>
    <col min="2071" max="2074" width="13.58203125" style="225" customWidth="1"/>
    <col min="2075" max="2304" width="7.75" style="225"/>
    <col min="2305" max="2305" width="2.5" style="225" customWidth="1"/>
    <col min="2306" max="2306" width="7.08203125" style="225" customWidth="1"/>
    <col min="2307" max="2309" width="3.08203125" style="225" customWidth="1"/>
    <col min="2310" max="2310" width="4" style="225" customWidth="1"/>
    <col min="2311" max="2313" width="3.08203125" style="225" customWidth="1"/>
    <col min="2314" max="2314" width="3.58203125" style="225" customWidth="1"/>
    <col min="2315" max="2315" width="4.83203125" style="225" customWidth="1"/>
    <col min="2316" max="2323" width="4.75" style="225" customWidth="1"/>
    <col min="2324" max="2324" width="3.08203125" style="225" customWidth="1"/>
    <col min="2325" max="2325" width="13.58203125" style="225" customWidth="1"/>
    <col min="2326" max="2326" width="26.75" style="225" customWidth="1"/>
    <col min="2327" max="2330" width="13.58203125" style="225" customWidth="1"/>
    <col min="2331" max="2560" width="7.75" style="225"/>
    <col min="2561" max="2561" width="2.5" style="225" customWidth="1"/>
    <col min="2562" max="2562" width="7.08203125" style="225" customWidth="1"/>
    <col min="2563" max="2565" width="3.08203125" style="225" customWidth="1"/>
    <col min="2566" max="2566" width="4" style="225" customWidth="1"/>
    <col min="2567" max="2569" width="3.08203125" style="225" customWidth="1"/>
    <col min="2570" max="2570" width="3.58203125" style="225" customWidth="1"/>
    <col min="2571" max="2571" width="4.83203125" style="225" customWidth="1"/>
    <col min="2572" max="2579" width="4.75" style="225" customWidth="1"/>
    <col min="2580" max="2580" width="3.08203125" style="225" customWidth="1"/>
    <col min="2581" max="2581" width="13.58203125" style="225" customWidth="1"/>
    <col min="2582" max="2582" width="26.75" style="225" customWidth="1"/>
    <col min="2583" max="2586" width="13.58203125" style="225" customWidth="1"/>
    <col min="2587" max="2816" width="7.75" style="225"/>
    <col min="2817" max="2817" width="2.5" style="225" customWidth="1"/>
    <col min="2818" max="2818" width="7.08203125" style="225" customWidth="1"/>
    <col min="2819" max="2821" width="3.08203125" style="225" customWidth="1"/>
    <col min="2822" max="2822" width="4" style="225" customWidth="1"/>
    <col min="2823" max="2825" width="3.08203125" style="225" customWidth="1"/>
    <col min="2826" max="2826" width="3.58203125" style="225" customWidth="1"/>
    <col min="2827" max="2827" width="4.83203125" style="225" customWidth="1"/>
    <col min="2828" max="2835" width="4.75" style="225" customWidth="1"/>
    <col min="2836" max="2836" width="3.08203125" style="225" customWidth="1"/>
    <col min="2837" max="2837" width="13.58203125" style="225" customWidth="1"/>
    <col min="2838" max="2838" width="26.75" style="225" customWidth="1"/>
    <col min="2839" max="2842" width="13.58203125" style="225" customWidth="1"/>
    <col min="2843" max="3072" width="7.75" style="225"/>
    <col min="3073" max="3073" width="2.5" style="225" customWidth="1"/>
    <col min="3074" max="3074" width="7.08203125" style="225" customWidth="1"/>
    <col min="3075" max="3077" width="3.08203125" style="225" customWidth="1"/>
    <col min="3078" max="3078" width="4" style="225" customWidth="1"/>
    <col min="3079" max="3081" width="3.08203125" style="225" customWidth="1"/>
    <col min="3082" max="3082" width="3.58203125" style="225" customWidth="1"/>
    <col min="3083" max="3083" width="4.83203125" style="225" customWidth="1"/>
    <col min="3084" max="3091" width="4.75" style="225" customWidth="1"/>
    <col min="3092" max="3092" width="3.08203125" style="225" customWidth="1"/>
    <col min="3093" max="3093" width="13.58203125" style="225" customWidth="1"/>
    <col min="3094" max="3094" width="26.75" style="225" customWidth="1"/>
    <col min="3095" max="3098" width="13.58203125" style="225" customWidth="1"/>
    <col min="3099" max="3328" width="7.75" style="225"/>
    <col min="3329" max="3329" width="2.5" style="225" customWidth="1"/>
    <col min="3330" max="3330" width="7.08203125" style="225" customWidth="1"/>
    <col min="3331" max="3333" width="3.08203125" style="225" customWidth="1"/>
    <col min="3334" max="3334" width="4" style="225" customWidth="1"/>
    <col min="3335" max="3337" width="3.08203125" style="225" customWidth="1"/>
    <col min="3338" max="3338" width="3.58203125" style="225" customWidth="1"/>
    <col min="3339" max="3339" width="4.83203125" style="225" customWidth="1"/>
    <col min="3340" max="3347" width="4.75" style="225" customWidth="1"/>
    <col min="3348" max="3348" width="3.08203125" style="225" customWidth="1"/>
    <col min="3349" max="3349" width="13.58203125" style="225" customWidth="1"/>
    <col min="3350" max="3350" width="26.75" style="225" customWidth="1"/>
    <col min="3351" max="3354" width="13.58203125" style="225" customWidth="1"/>
    <col min="3355" max="3584" width="7.75" style="225"/>
    <col min="3585" max="3585" width="2.5" style="225" customWidth="1"/>
    <col min="3586" max="3586" width="7.08203125" style="225" customWidth="1"/>
    <col min="3587" max="3589" width="3.08203125" style="225" customWidth="1"/>
    <col min="3590" max="3590" width="4" style="225" customWidth="1"/>
    <col min="3591" max="3593" width="3.08203125" style="225" customWidth="1"/>
    <col min="3594" max="3594" width="3.58203125" style="225" customWidth="1"/>
    <col min="3595" max="3595" width="4.83203125" style="225" customWidth="1"/>
    <col min="3596" max="3603" width="4.75" style="225" customWidth="1"/>
    <col min="3604" max="3604" width="3.08203125" style="225" customWidth="1"/>
    <col min="3605" max="3605" width="13.58203125" style="225" customWidth="1"/>
    <col min="3606" max="3606" width="26.75" style="225" customWidth="1"/>
    <col min="3607" max="3610" width="13.58203125" style="225" customWidth="1"/>
    <col min="3611" max="3840" width="7.75" style="225"/>
    <col min="3841" max="3841" width="2.5" style="225" customWidth="1"/>
    <col min="3842" max="3842" width="7.08203125" style="225" customWidth="1"/>
    <col min="3843" max="3845" width="3.08203125" style="225" customWidth="1"/>
    <col min="3846" max="3846" width="4" style="225" customWidth="1"/>
    <col min="3847" max="3849" width="3.08203125" style="225" customWidth="1"/>
    <col min="3850" max="3850" width="3.58203125" style="225" customWidth="1"/>
    <col min="3851" max="3851" width="4.83203125" style="225" customWidth="1"/>
    <col min="3852" max="3859" width="4.75" style="225" customWidth="1"/>
    <col min="3860" max="3860" width="3.08203125" style="225" customWidth="1"/>
    <col min="3861" max="3861" width="13.58203125" style="225" customWidth="1"/>
    <col min="3862" max="3862" width="26.75" style="225" customWidth="1"/>
    <col min="3863" max="3866" width="13.58203125" style="225" customWidth="1"/>
    <col min="3867" max="4096" width="7.75" style="225"/>
    <col min="4097" max="4097" width="2.5" style="225" customWidth="1"/>
    <col min="4098" max="4098" width="7.08203125" style="225" customWidth="1"/>
    <col min="4099" max="4101" width="3.08203125" style="225" customWidth="1"/>
    <col min="4102" max="4102" width="4" style="225" customWidth="1"/>
    <col min="4103" max="4105" width="3.08203125" style="225" customWidth="1"/>
    <col min="4106" max="4106" width="3.58203125" style="225" customWidth="1"/>
    <col min="4107" max="4107" width="4.83203125" style="225" customWidth="1"/>
    <col min="4108" max="4115" width="4.75" style="225" customWidth="1"/>
    <col min="4116" max="4116" width="3.08203125" style="225" customWidth="1"/>
    <col min="4117" max="4117" width="13.58203125" style="225" customWidth="1"/>
    <col min="4118" max="4118" width="26.75" style="225" customWidth="1"/>
    <col min="4119" max="4122" width="13.58203125" style="225" customWidth="1"/>
    <col min="4123" max="4352" width="7.75" style="225"/>
    <col min="4353" max="4353" width="2.5" style="225" customWidth="1"/>
    <col min="4354" max="4354" width="7.08203125" style="225" customWidth="1"/>
    <col min="4355" max="4357" width="3.08203125" style="225" customWidth="1"/>
    <col min="4358" max="4358" width="4" style="225" customWidth="1"/>
    <col min="4359" max="4361" width="3.08203125" style="225" customWidth="1"/>
    <col min="4362" max="4362" width="3.58203125" style="225" customWidth="1"/>
    <col min="4363" max="4363" width="4.83203125" style="225" customWidth="1"/>
    <col min="4364" max="4371" width="4.75" style="225" customWidth="1"/>
    <col min="4372" max="4372" width="3.08203125" style="225" customWidth="1"/>
    <col min="4373" max="4373" width="13.58203125" style="225" customWidth="1"/>
    <col min="4374" max="4374" width="26.75" style="225" customWidth="1"/>
    <col min="4375" max="4378" width="13.58203125" style="225" customWidth="1"/>
    <col min="4379" max="4608" width="7.75" style="225"/>
    <col min="4609" max="4609" width="2.5" style="225" customWidth="1"/>
    <col min="4610" max="4610" width="7.08203125" style="225" customWidth="1"/>
    <col min="4611" max="4613" width="3.08203125" style="225" customWidth="1"/>
    <col min="4614" max="4614" width="4" style="225" customWidth="1"/>
    <col min="4615" max="4617" width="3.08203125" style="225" customWidth="1"/>
    <col min="4618" max="4618" width="3.58203125" style="225" customWidth="1"/>
    <col min="4619" max="4619" width="4.83203125" style="225" customWidth="1"/>
    <col min="4620" max="4627" width="4.75" style="225" customWidth="1"/>
    <col min="4628" max="4628" width="3.08203125" style="225" customWidth="1"/>
    <col min="4629" max="4629" width="13.58203125" style="225" customWidth="1"/>
    <col min="4630" max="4630" width="26.75" style="225" customWidth="1"/>
    <col min="4631" max="4634" width="13.58203125" style="225" customWidth="1"/>
    <col min="4635" max="4864" width="7.75" style="225"/>
    <col min="4865" max="4865" width="2.5" style="225" customWidth="1"/>
    <col min="4866" max="4866" width="7.08203125" style="225" customWidth="1"/>
    <col min="4867" max="4869" width="3.08203125" style="225" customWidth="1"/>
    <col min="4870" max="4870" width="4" style="225" customWidth="1"/>
    <col min="4871" max="4873" width="3.08203125" style="225" customWidth="1"/>
    <col min="4874" max="4874" width="3.58203125" style="225" customWidth="1"/>
    <col min="4875" max="4875" width="4.83203125" style="225" customWidth="1"/>
    <col min="4876" max="4883" width="4.75" style="225" customWidth="1"/>
    <col min="4884" max="4884" width="3.08203125" style="225" customWidth="1"/>
    <col min="4885" max="4885" width="13.58203125" style="225" customWidth="1"/>
    <col min="4886" max="4886" width="26.75" style="225" customWidth="1"/>
    <col min="4887" max="4890" width="13.58203125" style="225" customWidth="1"/>
    <col min="4891" max="5120" width="7.75" style="225"/>
    <col min="5121" max="5121" width="2.5" style="225" customWidth="1"/>
    <col min="5122" max="5122" width="7.08203125" style="225" customWidth="1"/>
    <col min="5123" max="5125" width="3.08203125" style="225" customWidth="1"/>
    <col min="5126" max="5126" width="4" style="225" customWidth="1"/>
    <col min="5127" max="5129" width="3.08203125" style="225" customWidth="1"/>
    <col min="5130" max="5130" width="3.58203125" style="225" customWidth="1"/>
    <col min="5131" max="5131" width="4.83203125" style="225" customWidth="1"/>
    <col min="5132" max="5139" width="4.75" style="225" customWidth="1"/>
    <col min="5140" max="5140" width="3.08203125" style="225" customWidth="1"/>
    <col min="5141" max="5141" width="13.58203125" style="225" customWidth="1"/>
    <col min="5142" max="5142" width="26.75" style="225" customWidth="1"/>
    <col min="5143" max="5146" width="13.58203125" style="225" customWidth="1"/>
    <col min="5147" max="5376" width="7.75" style="225"/>
    <col min="5377" max="5377" width="2.5" style="225" customWidth="1"/>
    <col min="5378" max="5378" width="7.08203125" style="225" customWidth="1"/>
    <col min="5379" max="5381" width="3.08203125" style="225" customWidth="1"/>
    <col min="5382" max="5382" width="4" style="225" customWidth="1"/>
    <col min="5383" max="5385" width="3.08203125" style="225" customWidth="1"/>
    <col min="5386" max="5386" width="3.58203125" style="225" customWidth="1"/>
    <col min="5387" max="5387" width="4.83203125" style="225" customWidth="1"/>
    <col min="5388" max="5395" width="4.75" style="225" customWidth="1"/>
    <col min="5396" max="5396" width="3.08203125" style="225" customWidth="1"/>
    <col min="5397" max="5397" width="13.58203125" style="225" customWidth="1"/>
    <col min="5398" max="5398" width="26.75" style="225" customWidth="1"/>
    <col min="5399" max="5402" width="13.58203125" style="225" customWidth="1"/>
    <col min="5403" max="5632" width="7.75" style="225"/>
    <col min="5633" max="5633" width="2.5" style="225" customWidth="1"/>
    <col min="5634" max="5634" width="7.08203125" style="225" customWidth="1"/>
    <col min="5635" max="5637" width="3.08203125" style="225" customWidth="1"/>
    <col min="5638" max="5638" width="4" style="225" customWidth="1"/>
    <col min="5639" max="5641" width="3.08203125" style="225" customWidth="1"/>
    <col min="5642" max="5642" width="3.58203125" style="225" customWidth="1"/>
    <col min="5643" max="5643" width="4.83203125" style="225" customWidth="1"/>
    <col min="5644" max="5651" width="4.75" style="225" customWidth="1"/>
    <col min="5652" max="5652" width="3.08203125" style="225" customWidth="1"/>
    <col min="5653" max="5653" width="13.58203125" style="225" customWidth="1"/>
    <col min="5654" max="5654" width="26.75" style="225" customWidth="1"/>
    <col min="5655" max="5658" width="13.58203125" style="225" customWidth="1"/>
    <col min="5659" max="5888" width="7.75" style="225"/>
    <col min="5889" max="5889" width="2.5" style="225" customWidth="1"/>
    <col min="5890" max="5890" width="7.08203125" style="225" customWidth="1"/>
    <col min="5891" max="5893" width="3.08203125" style="225" customWidth="1"/>
    <col min="5894" max="5894" width="4" style="225" customWidth="1"/>
    <col min="5895" max="5897" width="3.08203125" style="225" customWidth="1"/>
    <col min="5898" max="5898" width="3.58203125" style="225" customWidth="1"/>
    <col min="5899" max="5899" width="4.83203125" style="225" customWidth="1"/>
    <col min="5900" max="5907" width="4.75" style="225" customWidth="1"/>
    <col min="5908" max="5908" width="3.08203125" style="225" customWidth="1"/>
    <col min="5909" max="5909" width="13.58203125" style="225" customWidth="1"/>
    <col min="5910" max="5910" width="26.75" style="225" customWidth="1"/>
    <col min="5911" max="5914" width="13.58203125" style="225" customWidth="1"/>
    <col min="5915" max="6144" width="7.75" style="225"/>
    <col min="6145" max="6145" width="2.5" style="225" customWidth="1"/>
    <col min="6146" max="6146" width="7.08203125" style="225" customWidth="1"/>
    <col min="6147" max="6149" width="3.08203125" style="225" customWidth="1"/>
    <col min="6150" max="6150" width="4" style="225" customWidth="1"/>
    <col min="6151" max="6153" width="3.08203125" style="225" customWidth="1"/>
    <col min="6154" max="6154" width="3.58203125" style="225" customWidth="1"/>
    <col min="6155" max="6155" width="4.83203125" style="225" customWidth="1"/>
    <col min="6156" max="6163" width="4.75" style="225" customWidth="1"/>
    <col min="6164" max="6164" width="3.08203125" style="225" customWidth="1"/>
    <col min="6165" max="6165" width="13.58203125" style="225" customWidth="1"/>
    <col min="6166" max="6166" width="26.75" style="225" customWidth="1"/>
    <col min="6167" max="6170" width="13.58203125" style="225" customWidth="1"/>
    <col min="6171" max="6400" width="7.75" style="225"/>
    <col min="6401" max="6401" width="2.5" style="225" customWidth="1"/>
    <col min="6402" max="6402" width="7.08203125" style="225" customWidth="1"/>
    <col min="6403" max="6405" width="3.08203125" style="225" customWidth="1"/>
    <col min="6406" max="6406" width="4" style="225" customWidth="1"/>
    <col min="6407" max="6409" width="3.08203125" style="225" customWidth="1"/>
    <col min="6410" max="6410" width="3.58203125" style="225" customWidth="1"/>
    <col min="6411" max="6411" width="4.83203125" style="225" customWidth="1"/>
    <col min="6412" max="6419" width="4.75" style="225" customWidth="1"/>
    <col min="6420" max="6420" width="3.08203125" style="225" customWidth="1"/>
    <col min="6421" max="6421" width="13.58203125" style="225" customWidth="1"/>
    <col min="6422" max="6422" width="26.75" style="225" customWidth="1"/>
    <col min="6423" max="6426" width="13.58203125" style="225" customWidth="1"/>
    <col min="6427" max="6656" width="7.75" style="225"/>
    <col min="6657" max="6657" width="2.5" style="225" customWidth="1"/>
    <col min="6658" max="6658" width="7.08203125" style="225" customWidth="1"/>
    <col min="6659" max="6661" width="3.08203125" style="225" customWidth="1"/>
    <col min="6662" max="6662" width="4" style="225" customWidth="1"/>
    <col min="6663" max="6665" width="3.08203125" style="225" customWidth="1"/>
    <col min="6666" max="6666" width="3.58203125" style="225" customWidth="1"/>
    <col min="6667" max="6667" width="4.83203125" style="225" customWidth="1"/>
    <col min="6668" max="6675" width="4.75" style="225" customWidth="1"/>
    <col min="6676" max="6676" width="3.08203125" style="225" customWidth="1"/>
    <col min="6677" max="6677" width="13.58203125" style="225" customWidth="1"/>
    <col min="6678" max="6678" width="26.75" style="225" customWidth="1"/>
    <col min="6679" max="6682" width="13.58203125" style="225" customWidth="1"/>
    <col min="6683" max="6912" width="7.75" style="225"/>
    <col min="6913" max="6913" width="2.5" style="225" customWidth="1"/>
    <col min="6914" max="6914" width="7.08203125" style="225" customWidth="1"/>
    <col min="6915" max="6917" width="3.08203125" style="225" customWidth="1"/>
    <col min="6918" max="6918" width="4" style="225" customWidth="1"/>
    <col min="6919" max="6921" width="3.08203125" style="225" customWidth="1"/>
    <col min="6922" max="6922" width="3.58203125" style="225" customWidth="1"/>
    <col min="6923" max="6923" width="4.83203125" style="225" customWidth="1"/>
    <col min="6924" max="6931" width="4.75" style="225" customWidth="1"/>
    <col min="6932" max="6932" width="3.08203125" style="225" customWidth="1"/>
    <col min="6933" max="6933" width="13.58203125" style="225" customWidth="1"/>
    <col min="6934" max="6934" width="26.75" style="225" customWidth="1"/>
    <col min="6935" max="6938" width="13.58203125" style="225" customWidth="1"/>
    <col min="6939" max="7168" width="7.75" style="225"/>
    <col min="7169" max="7169" width="2.5" style="225" customWidth="1"/>
    <col min="7170" max="7170" width="7.08203125" style="225" customWidth="1"/>
    <col min="7171" max="7173" width="3.08203125" style="225" customWidth="1"/>
    <col min="7174" max="7174" width="4" style="225" customWidth="1"/>
    <col min="7175" max="7177" width="3.08203125" style="225" customWidth="1"/>
    <col min="7178" max="7178" width="3.58203125" style="225" customWidth="1"/>
    <col min="7179" max="7179" width="4.83203125" style="225" customWidth="1"/>
    <col min="7180" max="7187" width="4.75" style="225" customWidth="1"/>
    <col min="7188" max="7188" width="3.08203125" style="225" customWidth="1"/>
    <col min="7189" max="7189" width="13.58203125" style="225" customWidth="1"/>
    <col min="7190" max="7190" width="26.75" style="225" customWidth="1"/>
    <col min="7191" max="7194" width="13.58203125" style="225" customWidth="1"/>
    <col min="7195" max="7424" width="7.75" style="225"/>
    <col min="7425" max="7425" width="2.5" style="225" customWidth="1"/>
    <col min="7426" max="7426" width="7.08203125" style="225" customWidth="1"/>
    <col min="7427" max="7429" width="3.08203125" style="225" customWidth="1"/>
    <col min="7430" max="7430" width="4" style="225" customWidth="1"/>
    <col min="7431" max="7433" width="3.08203125" style="225" customWidth="1"/>
    <col min="7434" max="7434" width="3.58203125" style="225" customWidth="1"/>
    <col min="7435" max="7435" width="4.83203125" style="225" customWidth="1"/>
    <col min="7436" max="7443" width="4.75" style="225" customWidth="1"/>
    <col min="7444" max="7444" width="3.08203125" style="225" customWidth="1"/>
    <col min="7445" max="7445" width="13.58203125" style="225" customWidth="1"/>
    <col min="7446" max="7446" width="26.75" style="225" customWidth="1"/>
    <col min="7447" max="7450" width="13.58203125" style="225" customWidth="1"/>
    <col min="7451" max="7680" width="7.75" style="225"/>
    <col min="7681" max="7681" width="2.5" style="225" customWidth="1"/>
    <col min="7682" max="7682" width="7.08203125" style="225" customWidth="1"/>
    <col min="7683" max="7685" width="3.08203125" style="225" customWidth="1"/>
    <col min="7686" max="7686" width="4" style="225" customWidth="1"/>
    <col min="7687" max="7689" width="3.08203125" style="225" customWidth="1"/>
    <col min="7690" max="7690" width="3.58203125" style="225" customWidth="1"/>
    <col min="7691" max="7691" width="4.83203125" style="225" customWidth="1"/>
    <col min="7692" max="7699" width="4.75" style="225" customWidth="1"/>
    <col min="7700" max="7700" width="3.08203125" style="225" customWidth="1"/>
    <col min="7701" max="7701" width="13.58203125" style="225" customWidth="1"/>
    <col min="7702" max="7702" width="26.75" style="225" customWidth="1"/>
    <col min="7703" max="7706" width="13.58203125" style="225" customWidth="1"/>
    <col min="7707" max="7936" width="7.75" style="225"/>
    <col min="7937" max="7937" width="2.5" style="225" customWidth="1"/>
    <col min="7938" max="7938" width="7.08203125" style="225" customWidth="1"/>
    <col min="7939" max="7941" width="3.08203125" style="225" customWidth="1"/>
    <col min="7942" max="7942" width="4" style="225" customWidth="1"/>
    <col min="7943" max="7945" width="3.08203125" style="225" customWidth="1"/>
    <col min="7946" max="7946" width="3.58203125" style="225" customWidth="1"/>
    <col min="7947" max="7947" width="4.83203125" style="225" customWidth="1"/>
    <col min="7948" max="7955" width="4.75" style="225" customWidth="1"/>
    <col min="7956" max="7956" width="3.08203125" style="225" customWidth="1"/>
    <col min="7957" max="7957" width="13.58203125" style="225" customWidth="1"/>
    <col min="7958" max="7958" width="26.75" style="225" customWidth="1"/>
    <col min="7959" max="7962" width="13.58203125" style="225" customWidth="1"/>
    <col min="7963" max="8192" width="7.75" style="225"/>
    <col min="8193" max="8193" width="2.5" style="225" customWidth="1"/>
    <col min="8194" max="8194" width="7.08203125" style="225" customWidth="1"/>
    <col min="8195" max="8197" width="3.08203125" style="225" customWidth="1"/>
    <col min="8198" max="8198" width="4" style="225" customWidth="1"/>
    <col min="8199" max="8201" width="3.08203125" style="225" customWidth="1"/>
    <col min="8202" max="8202" width="3.58203125" style="225" customWidth="1"/>
    <col min="8203" max="8203" width="4.83203125" style="225" customWidth="1"/>
    <col min="8204" max="8211" width="4.75" style="225" customWidth="1"/>
    <col min="8212" max="8212" width="3.08203125" style="225" customWidth="1"/>
    <col min="8213" max="8213" width="13.58203125" style="225" customWidth="1"/>
    <col min="8214" max="8214" width="26.75" style="225" customWidth="1"/>
    <col min="8215" max="8218" width="13.58203125" style="225" customWidth="1"/>
    <col min="8219" max="8448" width="7.75" style="225"/>
    <col min="8449" max="8449" width="2.5" style="225" customWidth="1"/>
    <col min="8450" max="8450" width="7.08203125" style="225" customWidth="1"/>
    <col min="8451" max="8453" width="3.08203125" style="225" customWidth="1"/>
    <col min="8454" max="8454" width="4" style="225" customWidth="1"/>
    <col min="8455" max="8457" width="3.08203125" style="225" customWidth="1"/>
    <col min="8458" max="8458" width="3.58203125" style="225" customWidth="1"/>
    <col min="8459" max="8459" width="4.83203125" style="225" customWidth="1"/>
    <col min="8460" max="8467" width="4.75" style="225" customWidth="1"/>
    <col min="8468" max="8468" width="3.08203125" style="225" customWidth="1"/>
    <col min="8469" max="8469" width="13.58203125" style="225" customWidth="1"/>
    <col min="8470" max="8470" width="26.75" style="225" customWidth="1"/>
    <col min="8471" max="8474" width="13.58203125" style="225" customWidth="1"/>
    <col min="8475" max="8704" width="7.75" style="225"/>
    <col min="8705" max="8705" width="2.5" style="225" customWidth="1"/>
    <col min="8706" max="8706" width="7.08203125" style="225" customWidth="1"/>
    <col min="8707" max="8709" width="3.08203125" style="225" customWidth="1"/>
    <col min="8710" max="8710" width="4" style="225" customWidth="1"/>
    <col min="8711" max="8713" width="3.08203125" style="225" customWidth="1"/>
    <col min="8714" max="8714" width="3.58203125" style="225" customWidth="1"/>
    <col min="8715" max="8715" width="4.83203125" style="225" customWidth="1"/>
    <col min="8716" max="8723" width="4.75" style="225" customWidth="1"/>
    <col min="8724" max="8724" width="3.08203125" style="225" customWidth="1"/>
    <col min="8725" max="8725" width="13.58203125" style="225" customWidth="1"/>
    <col min="8726" max="8726" width="26.75" style="225" customWidth="1"/>
    <col min="8727" max="8730" width="13.58203125" style="225" customWidth="1"/>
    <col min="8731" max="8960" width="7.75" style="225"/>
    <col min="8961" max="8961" width="2.5" style="225" customWidth="1"/>
    <col min="8962" max="8962" width="7.08203125" style="225" customWidth="1"/>
    <col min="8963" max="8965" width="3.08203125" style="225" customWidth="1"/>
    <col min="8966" max="8966" width="4" style="225" customWidth="1"/>
    <col min="8967" max="8969" width="3.08203125" style="225" customWidth="1"/>
    <col min="8970" max="8970" width="3.58203125" style="225" customWidth="1"/>
    <col min="8971" max="8971" width="4.83203125" style="225" customWidth="1"/>
    <col min="8972" max="8979" width="4.75" style="225" customWidth="1"/>
    <col min="8980" max="8980" width="3.08203125" style="225" customWidth="1"/>
    <col min="8981" max="8981" width="13.58203125" style="225" customWidth="1"/>
    <col min="8982" max="8982" width="26.75" style="225" customWidth="1"/>
    <col min="8983" max="8986" width="13.58203125" style="225" customWidth="1"/>
    <col min="8987" max="9216" width="7.75" style="225"/>
    <col min="9217" max="9217" width="2.5" style="225" customWidth="1"/>
    <col min="9218" max="9218" width="7.08203125" style="225" customWidth="1"/>
    <col min="9219" max="9221" width="3.08203125" style="225" customWidth="1"/>
    <col min="9222" max="9222" width="4" style="225" customWidth="1"/>
    <col min="9223" max="9225" width="3.08203125" style="225" customWidth="1"/>
    <col min="9226" max="9226" width="3.58203125" style="225" customWidth="1"/>
    <col min="9227" max="9227" width="4.83203125" style="225" customWidth="1"/>
    <col min="9228" max="9235" width="4.75" style="225" customWidth="1"/>
    <col min="9236" max="9236" width="3.08203125" style="225" customWidth="1"/>
    <col min="9237" max="9237" width="13.58203125" style="225" customWidth="1"/>
    <col min="9238" max="9238" width="26.75" style="225" customWidth="1"/>
    <col min="9239" max="9242" width="13.58203125" style="225" customWidth="1"/>
    <col min="9243" max="9472" width="7.75" style="225"/>
    <col min="9473" max="9473" width="2.5" style="225" customWidth="1"/>
    <col min="9474" max="9474" width="7.08203125" style="225" customWidth="1"/>
    <col min="9475" max="9477" width="3.08203125" style="225" customWidth="1"/>
    <col min="9478" max="9478" width="4" style="225" customWidth="1"/>
    <col min="9479" max="9481" width="3.08203125" style="225" customWidth="1"/>
    <col min="9482" max="9482" width="3.58203125" style="225" customWidth="1"/>
    <col min="9483" max="9483" width="4.83203125" style="225" customWidth="1"/>
    <col min="9484" max="9491" width="4.75" style="225" customWidth="1"/>
    <col min="9492" max="9492" width="3.08203125" style="225" customWidth="1"/>
    <col min="9493" max="9493" width="13.58203125" style="225" customWidth="1"/>
    <col min="9494" max="9494" width="26.75" style="225" customWidth="1"/>
    <col min="9495" max="9498" width="13.58203125" style="225" customWidth="1"/>
    <col min="9499" max="9728" width="7.75" style="225"/>
    <col min="9729" max="9729" width="2.5" style="225" customWidth="1"/>
    <col min="9730" max="9730" width="7.08203125" style="225" customWidth="1"/>
    <col min="9731" max="9733" width="3.08203125" style="225" customWidth="1"/>
    <col min="9734" max="9734" width="4" style="225" customWidth="1"/>
    <col min="9735" max="9737" width="3.08203125" style="225" customWidth="1"/>
    <col min="9738" max="9738" width="3.58203125" style="225" customWidth="1"/>
    <col min="9739" max="9739" width="4.83203125" style="225" customWidth="1"/>
    <col min="9740" max="9747" width="4.75" style="225" customWidth="1"/>
    <col min="9748" max="9748" width="3.08203125" style="225" customWidth="1"/>
    <col min="9749" max="9749" width="13.58203125" style="225" customWidth="1"/>
    <col min="9750" max="9750" width="26.75" style="225" customWidth="1"/>
    <col min="9751" max="9754" width="13.58203125" style="225" customWidth="1"/>
    <col min="9755" max="9984" width="7.75" style="225"/>
    <col min="9985" max="9985" width="2.5" style="225" customWidth="1"/>
    <col min="9986" max="9986" width="7.08203125" style="225" customWidth="1"/>
    <col min="9987" max="9989" width="3.08203125" style="225" customWidth="1"/>
    <col min="9990" max="9990" width="4" style="225" customWidth="1"/>
    <col min="9991" max="9993" width="3.08203125" style="225" customWidth="1"/>
    <col min="9994" max="9994" width="3.58203125" style="225" customWidth="1"/>
    <col min="9995" max="9995" width="4.83203125" style="225" customWidth="1"/>
    <col min="9996" max="10003" width="4.75" style="225" customWidth="1"/>
    <col min="10004" max="10004" width="3.08203125" style="225" customWidth="1"/>
    <col min="10005" max="10005" width="13.58203125" style="225" customWidth="1"/>
    <col min="10006" max="10006" width="26.75" style="225" customWidth="1"/>
    <col min="10007" max="10010" width="13.58203125" style="225" customWidth="1"/>
    <col min="10011" max="10240" width="7.75" style="225"/>
    <col min="10241" max="10241" width="2.5" style="225" customWidth="1"/>
    <col min="10242" max="10242" width="7.08203125" style="225" customWidth="1"/>
    <col min="10243" max="10245" width="3.08203125" style="225" customWidth="1"/>
    <col min="10246" max="10246" width="4" style="225" customWidth="1"/>
    <col min="10247" max="10249" width="3.08203125" style="225" customWidth="1"/>
    <col min="10250" max="10250" width="3.58203125" style="225" customWidth="1"/>
    <col min="10251" max="10251" width="4.83203125" style="225" customWidth="1"/>
    <col min="10252" max="10259" width="4.75" style="225" customWidth="1"/>
    <col min="10260" max="10260" width="3.08203125" style="225" customWidth="1"/>
    <col min="10261" max="10261" width="13.58203125" style="225" customWidth="1"/>
    <col min="10262" max="10262" width="26.75" style="225" customWidth="1"/>
    <col min="10263" max="10266" width="13.58203125" style="225" customWidth="1"/>
    <col min="10267" max="10496" width="7.75" style="225"/>
    <col min="10497" max="10497" width="2.5" style="225" customWidth="1"/>
    <col min="10498" max="10498" width="7.08203125" style="225" customWidth="1"/>
    <col min="10499" max="10501" width="3.08203125" style="225" customWidth="1"/>
    <col min="10502" max="10502" width="4" style="225" customWidth="1"/>
    <col min="10503" max="10505" width="3.08203125" style="225" customWidth="1"/>
    <col min="10506" max="10506" width="3.58203125" style="225" customWidth="1"/>
    <col min="10507" max="10507" width="4.83203125" style="225" customWidth="1"/>
    <col min="10508" max="10515" width="4.75" style="225" customWidth="1"/>
    <col min="10516" max="10516" width="3.08203125" style="225" customWidth="1"/>
    <col min="10517" max="10517" width="13.58203125" style="225" customWidth="1"/>
    <col min="10518" max="10518" width="26.75" style="225" customWidth="1"/>
    <col min="10519" max="10522" width="13.58203125" style="225" customWidth="1"/>
    <col min="10523" max="10752" width="7.75" style="225"/>
    <col min="10753" max="10753" width="2.5" style="225" customWidth="1"/>
    <col min="10754" max="10754" width="7.08203125" style="225" customWidth="1"/>
    <col min="10755" max="10757" width="3.08203125" style="225" customWidth="1"/>
    <col min="10758" max="10758" width="4" style="225" customWidth="1"/>
    <col min="10759" max="10761" width="3.08203125" style="225" customWidth="1"/>
    <col min="10762" max="10762" width="3.58203125" style="225" customWidth="1"/>
    <col min="10763" max="10763" width="4.83203125" style="225" customWidth="1"/>
    <col min="10764" max="10771" width="4.75" style="225" customWidth="1"/>
    <col min="10772" max="10772" width="3.08203125" style="225" customWidth="1"/>
    <col min="10773" max="10773" width="13.58203125" style="225" customWidth="1"/>
    <col min="10774" max="10774" width="26.75" style="225" customWidth="1"/>
    <col min="10775" max="10778" width="13.58203125" style="225" customWidth="1"/>
    <col min="10779" max="11008" width="7.75" style="225"/>
    <col min="11009" max="11009" width="2.5" style="225" customWidth="1"/>
    <col min="11010" max="11010" width="7.08203125" style="225" customWidth="1"/>
    <col min="11011" max="11013" width="3.08203125" style="225" customWidth="1"/>
    <col min="11014" max="11014" width="4" style="225" customWidth="1"/>
    <col min="11015" max="11017" width="3.08203125" style="225" customWidth="1"/>
    <col min="11018" max="11018" width="3.58203125" style="225" customWidth="1"/>
    <col min="11019" max="11019" width="4.83203125" style="225" customWidth="1"/>
    <col min="11020" max="11027" width="4.75" style="225" customWidth="1"/>
    <col min="11028" max="11028" width="3.08203125" style="225" customWidth="1"/>
    <col min="11029" max="11029" width="13.58203125" style="225" customWidth="1"/>
    <col min="11030" max="11030" width="26.75" style="225" customWidth="1"/>
    <col min="11031" max="11034" width="13.58203125" style="225" customWidth="1"/>
    <col min="11035" max="11264" width="7.75" style="225"/>
    <col min="11265" max="11265" width="2.5" style="225" customWidth="1"/>
    <col min="11266" max="11266" width="7.08203125" style="225" customWidth="1"/>
    <col min="11267" max="11269" width="3.08203125" style="225" customWidth="1"/>
    <col min="11270" max="11270" width="4" style="225" customWidth="1"/>
    <col min="11271" max="11273" width="3.08203125" style="225" customWidth="1"/>
    <col min="11274" max="11274" width="3.58203125" style="225" customWidth="1"/>
    <col min="11275" max="11275" width="4.83203125" style="225" customWidth="1"/>
    <col min="11276" max="11283" width="4.75" style="225" customWidth="1"/>
    <col min="11284" max="11284" width="3.08203125" style="225" customWidth="1"/>
    <col min="11285" max="11285" width="13.58203125" style="225" customWidth="1"/>
    <col min="11286" max="11286" width="26.75" style="225" customWidth="1"/>
    <col min="11287" max="11290" width="13.58203125" style="225" customWidth="1"/>
    <col min="11291" max="11520" width="7.75" style="225"/>
    <col min="11521" max="11521" width="2.5" style="225" customWidth="1"/>
    <col min="11522" max="11522" width="7.08203125" style="225" customWidth="1"/>
    <col min="11523" max="11525" width="3.08203125" style="225" customWidth="1"/>
    <col min="11526" max="11526" width="4" style="225" customWidth="1"/>
    <col min="11527" max="11529" width="3.08203125" style="225" customWidth="1"/>
    <col min="11530" max="11530" width="3.58203125" style="225" customWidth="1"/>
    <col min="11531" max="11531" width="4.83203125" style="225" customWidth="1"/>
    <col min="11532" max="11539" width="4.75" style="225" customWidth="1"/>
    <col min="11540" max="11540" width="3.08203125" style="225" customWidth="1"/>
    <col min="11541" max="11541" width="13.58203125" style="225" customWidth="1"/>
    <col min="11542" max="11542" width="26.75" style="225" customWidth="1"/>
    <col min="11543" max="11546" width="13.58203125" style="225" customWidth="1"/>
    <col min="11547" max="11776" width="7.75" style="225"/>
    <col min="11777" max="11777" width="2.5" style="225" customWidth="1"/>
    <col min="11778" max="11778" width="7.08203125" style="225" customWidth="1"/>
    <col min="11779" max="11781" width="3.08203125" style="225" customWidth="1"/>
    <col min="11782" max="11782" width="4" style="225" customWidth="1"/>
    <col min="11783" max="11785" width="3.08203125" style="225" customWidth="1"/>
    <col min="11786" max="11786" width="3.58203125" style="225" customWidth="1"/>
    <col min="11787" max="11787" width="4.83203125" style="225" customWidth="1"/>
    <col min="11788" max="11795" width="4.75" style="225" customWidth="1"/>
    <col min="11796" max="11796" width="3.08203125" style="225" customWidth="1"/>
    <col min="11797" max="11797" width="13.58203125" style="225" customWidth="1"/>
    <col min="11798" max="11798" width="26.75" style="225" customWidth="1"/>
    <col min="11799" max="11802" width="13.58203125" style="225" customWidth="1"/>
    <col min="11803" max="12032" width="7.75" style="225"/>
    <col min="12033" max="12033" width="2.5" style="225" customWidth="1"/>
    <col min="12034" max="12034" width="7.08203125" style="225" customWidth="1"/>
    <col min="12035" max="12037" width="3.08203125" style="225" customWidth="1"/>
    <col min="12038" max="12038" width="4" style="225" customWidth="1"/>
    <col min="12039" max="12041" width="3.08203125" style="225" customWidth="1"/>
    <col min="12042" max="12042" width="3.58203125" style="225" customWidth="1"/>
    <col min="12043" max="12043" width="4.83203125" style="225" customWidth="1"/>
    <col min="12044" max="12051" width="4.75" style="225" customWidth="1"/>
    <col min="12052" max="12052" width="3.08203125" style="225" customWidth="1"/>
    <col min="12053" max="12053" width="13.58203125" style="225" customWidth="1"/>
    <col min="12054" max="12054" width="26.75" style="225" customWidth="1"/>
    <col min="12055" max="12058" width="13.58203125" style="225" customWidth="1"/>
    <col min="12059" max="12288" width="7.75" style="225"/>
    <col min="12289" max="12289" width="2.5" style="225" customWidth="1"/>
    <col min="12290" max="12290" width="7.08203125" style="225" customWidth="1"/>
    <col min="12291" max="12293" width="3.08203125" style="225" customWidth="1"/>
    <col min="12294" max="12294" width="4" style="225" customWidth="1"/>
    <col min="12295" max="12297" width="3.08203125" style="225" customWidth="1"/>
    <col min="12298" max="12298" width="3.58203125" style="225" customWidth="1"/>
    <col min="12299" max="12299" width="4.83203125" style="225" customWidth="1"/>
    <col min="12300" max="12307" width="4.75" style="225" customWidth="1"/>
    <col min="12308" max="12308" width="3.08203125" style="225" customWidth="1"/>
    <col min="12309" max="12309" width="13.58203125" style="225" customWidth="1"/>
    <col min="12310" max="12310" width="26.75" style="225" customWidth="1"/>
    <col min="12311" max="12314" width="13.58203125" style="225" customWidth="1"/>
    <col min="12315" max="12544" width="7.75" style="225"/>
    <col min="12545" max="12545" width="2.5" style="225" customWidth="1"/>
    <col min="12546" max="12546" width="7.08203125" style="225" customWidth="1"/>
    <col min="12547" max="12549" width="3.08203125" style="225" customWidth="1"/>
    <col min="12550" max="12550" width="4" style="225" customWidth="1"/>
    <col min="12551" max="12553" width="3.08203125" style="225" customWidth="1"/>
    <col min="12554" max="12554" width="3.58203125" style="225" customWidth="1"/>
    <col min="12555" max="12555" width="4.83203125" style="225" customWidth="1"/>
    <col min="12556" max="12563" width="4.75" style="225" customWidth="1"/>
    <col min="12564" max="12564" width="3.08203125" style="225" customWidth="1"/>
    <col min="12565" max="12565" width="13.58203125" style="225" customWidth="1"/>
    <col min="12566" max="12566" width="26.75" style="225" customWidth="1"/>
    <col min="12567" max="12570" width="13.58203125" style="225" customWidth="1"/>
    <col min="12571" max="12800" width="7.75" style="225"/>
    <col min="12801" max="12801" width="2.5" style="225" customWidth="1"/>
    <col min="12802" max="12802" width="7.08203125" style="225" customWidth="1"/>
    <col min="12803" max="12805" width="3.08203125" style="225" customWidth="1"/>
    <col min="12806" max="12806" width="4" style="225" customWidth="1"/>
    <col min="12807" max="12809" width="3.08203125" style="225" customWidth="1"/>
    <col min="12810" max="12810" width="3.58203125" style="225" customWidth="1"/>
    <col min="12811" max="12811" width="4.83203125" style="225" customWidth="1"/>
    <col min="12812" max="12819" width="4.75" style="225" customWidth="1"/>
    <col min="12820" max="12820" width="3.08203125" style="225" customWidth="1"/>
    <col min="12821" max="12821" width="13.58203125" style="225" customWidth="1"/>
    <col min="12822" max="12822" width="26.75" style="225" customWidth="1"/>
    <col min="12823" max="12826" width="13.58203125" style="225" customWidth="1"/>
    <col min="12827" max="13056" width="7.75" style="225"/>
    <col min="13057" max="13057" width="2.5" style="225" customWidth="1"/>
    <col min="13058" max="13058" width="7.08203125" style="225" customWidth="1"/>
    <col min="13059" max="13061" width="3.08203125" style="225" customWidth="1"/>
    <col min="13062" max="13062" width="4" style="225" customWidth="1"/>
    <col min="13063" max="13065" width="3.08203125" style="225" customWidth="1"/>
    <col min="13066" max="13066" width="3.58203125" style="225" customWidth="1"/>
    <col min="13067" max="13067" width="4.83203125" style="225" customWidth="1"/>
    <col min="13068" max="13075" width="4.75" style="225" customWidth="1"/>
    <col min="13076" max="13076" width="3.08203125" style="225" customWidth="1"/>
    <col min="13077" max="13077" width="13.58203125" style="225" customWidth="1"/>
    <col min="13078" max="13078" width="26.75" style="225" customWidth="1"/>
    <col min="13079" max="13082" width="13.58203125" style="225" customWidth="1"/>
    <col min="13083" max="13312" width="7.75" style="225"/>
    <col min="13313" max="13313" width="2.5" style="225" customWidth="1"/>
    <col min="13314" max="13314" width="7.08203125" style="225" customWidth="1"/>
    <col min="13315" max="13317" width="3.08203125" style="225" customWidth="1"/>
    <col min="13318" max="13318" width="4" style="225" customWidth="1"/>
    <col min="13319" max="13321" width="3.08203125" style="225" customWidth="1"/>
    <col min="13322" max="13322" width="3.58203125" style="225" customWidth="1"/>
    <col min="13323" max="13323" width="4.83203125" style="225" customWidth="1"/>
    <col min="13324" max="13331" width="4.75" style="225" customWidth="1"/>
    <col min="13332" max="13332" width="3.08203125" style="225" customWidth="1"/>
    <col min="13333" max="13333" width="13.58203125" style="225" customWidth="1"/>
    <col min="13334" max="13334" width="26.75" style="225" customWidth="1"/>
    <col min="13335" max="13338" width="13.58203125" style="225" customWidth="1"/>
    <col min="13339" max="13568" width="7.75" style="225"/>
    <col min="13569" max="13569" width="2.5" style="225" customWidth="1"/>
    <col min="13570" max="13570" width="7.08203125" style="225" customWidth="1"/>
    <col min="13571" max="13573" width="3.08203125" style="225" customWidth="1"/>
    <col min="13574" max="13574" width="4" style="225" customWidth="1"/>
    <col min="13575" max="13577" width="3.08203125" style="225" customWidth="1"/>
    <col min="13578" max="13578" width="3.58203125" style="225" customWidth="1"/>
    <col min="13579" max="13579" width="4.83203125" style="225" customWidth="1"/>
    <col min="13580" max="13587" width="4.75" style="225" customWidth="1"/>
    <col min="13588" max="13588" width="3.08203125" style="225" customWidth="1"/>
    <col min="13589" max="13589" width="13.58203125" style="225" customWidth="1"/>
    <col min="13590" max="13590" width="26.75" style="225" customWidth="1"/>
    <col min="13591" max="13594" width="13.58203125" style="225" customWidth="1"/>
    <col min="13595" max="13824" width="7.75" style="225"/>
    <col min="13825" max="13825" width="2.5" style="225" customWidth="1"/>
    <col min="13826" max="13826" width="7.08203125" style="225" customWidth="1"/>
    <col min="13827" max="13829" width="3.08203125" style="225" customWidth="1"/>
    <col min="13830" max="13830" width="4" style="225" customWidth="1"/>
    <col min="13831" max="13833" width="3.08203125" style="225" customWidth="1"/>
    <col min="13834" max="13834" width="3.58203125" style="225" customWidth="1"/>
    <col min="13835" max="13835" width="4.83203125" style="225" customWidth="1"/>
    <col min="13836" max="13843" width="4.75" style="225" customWidth="1"/>
    <col min="13844" max="13844" width="3.08203125" style="225" customWidth="1"/>
    <col min="13845" max="13845" width="13.58203125" style="225" customWidth="1"/>
    <col min="13846" max="13846" width="26.75" style="225" customWidth="1"/>
    <col min="13847" max="13850" width="13.58203125" style="225" customWidth="1"/>
    <col min="13851" max="14080" width="7.75" style="225"/>
    <col min="14081" max="14081" width="2.5" style="225" customWidth="1"/>
    <col min="14082" max="14082" width="7.08203125" style="225" customWidth="1"/>
    <col min="14083" max="14085" width="3.08203125" style="225" customWidth="1"/>
    <col min="14086" max="14086" width="4" style="225" customWidth="1"/>
    <col min="14087" max="14089" width="3.08203125" style="225" customWidth="1"/>
    <col min="14090" max="14090" width="3.58203125" style="225" customWidth="1"/>
    <col min="14091" max="14091" width="4.83203125" style="225" customWidth="1"/>
    <col min="14092" max="14099" width="4.75" style="225" customWidth="1"/>
    <col min="14100" max="14100" width="3.08203125" style="225" customWidth="1"/>
    <col min="14101" max="14101" width="13.58203125" style="225" customWidth="1"/>
    <col min="14102" max="14102" width="26.75" style="225" customWidth="1"/>
    <col min="14103" max="14106" width="13.58203125" style="225" customWidth="1"/>
    <col min="14107" max="14336" width="7.75" style="225"/>
    <col min="14337" max="14337" width="2.5" style="225" customWidth="1"/>
    <col min="14338" max="14338" width="7.08203125" style="225" customWidth="1"/>
    <col min="14339" max="14341" width="3.08203125" style="225" customWidth="1"/>
    <col min="14342" max="14342" width="4" style="225" customWidth="1"/>
    <col min="14343" max="14345" width="3.08203125" style="225" customWidth="1"/>
    <col min="14346" max="14346" width="3.58203125" style="225" customWidth="1"/>
    <col min="14347" max="14347" width="4.83203125" style="225" customWidth="1"/>
    <col min="14348" max="14355" width="4.75" style="225" customWidth="1"/>
    <col min="14356" max="14356" width="3.08203125" style="225" customWidth="1"/>
    <col min="14357" max="14357" width="13.58203125" style="225" customWidth="1"/>
    <col min="14358" max="14358" width="26.75" style="225" customWidth="1"/>
    <col min="14359" max="14362" width="13.58203125" style="225" customWidth="1"/>
    <col min="14363" max="14592" width="7.75" style="225"/>
    <col min="14593" max="14593" width="2.5" style="225" customWidth="1"/>
    <col min="14594" max="14594" width="7.08203125" style="225" customWidth="1"/>
    <col min="14595" max="14597" width="3.08203125" style="225" customWidth="1"/>
    <col min="14598" max="14598" width="4" style="225" customWidth="1"/>
    <col min="14599" max="14601" width="3.08203125" style="225" customWidth="1"/>
    <col min="14602" max="14602" width="3.58203125" style="225" customWidth="1"/>
    <col min="14603" max="14603" width="4.83203125" style="225" customWidth="1"/>
    <col min="14604" max="14611" width="4.75" style="225" customWidth="1"/>
    <col min="14612" max="14612" width="3.08203125" style="225" customWidth="1"/>
    <col min="14613" max="14613" width="13.58203125" style="225" customWidth="1"/>
    <col min="14614" max="14614" width="26.75" style="225" customWidth="1"/>
    <col min="14615" max="14618" width="13.58203125" style="225" customWidth="1"/>
    <col min="14619" max="14848" width="7.75" style="225"/>
    <col min="14849" max="14849" width="2.5" style="225" customWidth="1"/>
    <col min="14850" max="14850" width="7.08203125" style="225" customWidth="1"/>
    <col min="14851" max="14853" width="3.08203125" style="225" customWidth="1"/>
    <col min="14854" max="14854" width="4" style="225" customWidth="1"/>
    <col min="14855" max="14857" width="3.08203125" style="225" customWidth="1"/>
    <col min="14858" max="14858" width="3.58203125" style="225" customWidth="1"/>
    <col min="14859" max="14859" width="4.83203125" style="225" customWidth="1"/>
    <col min="14860" max="14867" width="4.75" style="225" customWidth="1"/>
    <col min="14868" max="14868" width="3.08203125" style="225" customWidth="1"/>
    <col min="14869" max="14869" width="13.58203125" style="225" customWidth="1"/>
    <col min="14870" max="14870" width="26.75" style="225" customWidth="1"/>
    <col min="14871" max="14874" width="13.58203125" style="225" customWidth="1"/>
    <col min="14875" max="15104" width="7.75" style="225"/>
    <col min="15105" max="15105" width="2.5" style="225" customWidth="1"/>
    <col min="15106" max="15106" width="7.08203125" style="225" customWidth="1"/>
    <col min="15107" max="15109" width="3.08203125" style="225" customWidth="1"/>
    <col min="15110" max="15110" width="4" style="225" customWidth="1"/>
    <col min="15111" max="15113" width="3.08203125" style="225" customWidth="1"/>
    <col min="15114" max="15114" width="3.58203125" style="225" customWidth="1"/>
    <col min="15115" max="15115" width="4.83203125" style="225" customWidth="1"/>
    <col min="15116" max="15123" width="4.75" style="225" customWidth="1"/>
    <col min="15124" max="15124" width="3.08203125" style="225" customWidth="1"/>
    <col min="15125" max="15125" width="13.58203125" style="225" customWidth="1"/>
    <col min="15126" max="15126" width="26.75" style="225" customWidth="1"/>
    <col min="15127" max="15130" width="13.58203125" style="225" customWidth="1"/>
    <col min="15131" max="15360" width="7.75" style="225"/>
    <col min="15361" max="15361" width="2.5" style="225" customWidth="1"/>
    <col min="15362" max="15362" width="7.08203125" style="225" customWidth="1"/>
    <col min="15363" max="15365" width="3.08203125" style="225" customWidth="1"/>
    <col min="15366" max="15366" width="4" style="225" customWidth="1"/>
    <col min="15367" max="15369" width="3.08203125" style="225" customWidth="1"/>
    <col min="15370" max="15370" width="3.58203125" style="225" customWidth="1"/>
    <col min="15371" max="15371" width="4.83203125" style="225" customWidth="1"/>
    <col min="15372" max="15379" width="4.75" style="225" customWidth="1"/>
    <col min="15380" max="15380" width="3.08203125" style="225" customWidth="1"/>
    <col min="15381" max="15381" width="13.58203125" style="225" customWidth="1"/>
    <col min="15382" max="15382" width="26.75" style="225" customWidth="1"/>
    <col min="15383" max="15386" width="13.58203125" style="225" customWidth="1"/>
    <col min="15387" max="15616" width="7.75" style="225"/>
    <col min="15617" max="15617" width="2.5" style="225" customWidth="1"/>
    <col min="15618" max="15618" width="7.08203125" style="225" customWidth="1"/>
    <col min="15619" max="15621" width="3.08203125" style="225" customWidth="1"/>
    <col min="15622" max="15622" width="4" style="225" customWidth="1"/>
    <col min="15623" max="15625" width="3.08203125" style="225" customWidth="1"/>
    <col min="15626" max="15626" width="3.58203125" style="225" customWidth="1"/>
    <col min="15627" max="15627" width="4.83203125" style="225" customWidth="1"/>
    <col min="15628" max="15635" width="4.75" style="225" customWidth="1"/>
    <col min="15636" max="15636" width="3.08203125" style="225" customWidth="1"/>
    <col min="15637" max="15637" width="13.58203125" style="225" customWidth="1"/>
    <col min="15638" max="15638" width="26.75" style="225" customWidth="1"/>
    <col min="15639" max="15642" width="13.58203125" style="225" customWidth="1"/>
    <col min="15643" max="15872" width="7.75" style="225"/>
    <col min="15873" max="15873" width="2.5" style="225" customWidth="1"/>
    <col min="15874" max="15874" width="7.08203125" style="225" customWidth="1"/>
    <col min="15875" max="15877" width="3.08203125" style="225" customWidth="1"/>
    <col min="15878" max="15878" width="4" style="225" customWidth="1"/>
    <col min="15879" max="15881" width="3.08203125" style="225" customWidth="1"/>
    <col min="15882" max="15882" width="3.58203125" style="225" customWidth="1"/>
    <col min="15883" max="15883" width="4.83203125" style="225" customWidth="1"/>
    <col min="15884" max="15891" width="4.75" style="225" customWidth="1"/>
    <col min="15892" max="15892" width="3.08203125" style="225" customWidth="1"/>
    <col min="15893" max="15893" width="13.58203125" style="225" customWidth="1"/>
    <col min="15894" max="15894" width="26.75" style="225" customWidth="1"/>
    <col min="15895" max="15898" width="13.58203125" style="225" customWidth="1"/>
    <col min="15899" max="16128" width="7.75" style="225"/>
    <col min="16129" max="16129" width="2.5" style="225" customWidth="1"/>
    <col min="16130" max="16130" width="7.08203125" style="225" customWidth="1"/>
    <col min="16131" max="16133" width="3.08203125" style="225" customWidth="1"/>
    <col min="16134" max="16134" width="4" style="225" customWidth="1"/>
    <col min="16135" max="16137" width="3.08203125" style="225" customWidth="1"/>
    <col min="16138" max="16138" width="3.58203125" style="225" customWidth="1"/>
    <col min="16139" max="16139" width="4.83203125" style="225" customWidth="1"/>
    <col min="16140" max="16147" width="4.75" style="225" customWidth="1"/>
    <col min="16148" max="16148" width="3.08203125" style="225" customWidth="1"/>
    <col min="16149" max="16149" width="13.58203125" style="225" customWidth="1"/>
    <col min="16150" max="16150" width="26.75" style="225" customWidth="1"/>
    <col min="16151" max="16154" width="13.58203125" style="225" customWidth="1"/>
    <col min="16155" max="16384" width="7.75" style="225"/>
  </cols>
  <sheetData>
    <row r="1" spans="1:26" s="220" customFormat="1" ht="15" customHeight="1">
      <c r="B1" s="257"/>
      <c r="C1" s="257"/>
      <c r="T1" s="257"/>
      <c r="V1" s="221" t="s">
        <v>369</v>
      </c>
    </row>
    <row r="2" spans="1:26" ht="15" customHeight="1">
      <c r="A2" s="222" t="s">
        <v>781</v>
      </c>
      <c r="B2" s="226"/>
      <c r="C2" s="226"/>
      <c r="D2" s="221"/>
      <c r="E2" s="221"/>
      <c r="F2" s="221"/>
      <c r="G2" s="221"/>
      <c r="H2" s="221"/>
      <c r="I2" s="221"/>
      <c r="J2" s="221"/>
      <c r="K2" s="221"/>
      <c r="L2" s="221"/>
      <c r="M2" s="221"/>
      <c r="N2" s="221"/>
      <c r="O2" s="221"/>
      <c r="P2" s="221"/>
      <c r="Q2" s="223" t="str">
        <f>'SP5-1'!L2</f>
        <v>Spreadsheet 14-Apr-2023</v>
      </c>
      <c r="R2" s="221"/>
      <c r="S2" s="221"/>
      <c r="T2" s="227"/>
      <c r="V2" s="224" t="s">
        <v>370</v>
      </c>
      <c r="W2" s="221"/>
      <c r="X2" s="221"/>
      <c r="Y2" s="221"/>
    </row>
    <row r="3" spans="1:26" s="220" customFormat="1" ht="15" customHeight="1">
      <c r="A3" s="226" t="s">
        <v>812</v>
      </c>
      <c r="B3" s="226"/>
      <c r="C3" s="221"/>
      <c r="D3" s="221"/>
      <c r="E3" s="221"/>
      <c r="F3" s="221"/>
      <c r="G3" s="221"/>
      <c r="H3" s="221"/>
      <c r="I3" s="221"/>
      <c r="J3" s="221"/>
      <c r="K3" s="221"/>
      <c r="L3" s="221"/>
      <c r="M3" s="221"/>
      <c r="N3" s="221"/>
      <c r="O3" s="221"/>
      <c r="P3" s="221"/>
      <c r="Q3" s="221"/>
      <c r="R3" s="221"/>
      <c r="S3" s="221"/>
      <c r="T3" s="221"/>
      <c r="U3" s="221"/>
      <c r="V3" s="221"/>
      <c r="W3" s="221"/>
      <c r="X3" s="221"/>
      <c r="Y3" s="221"/>
    </row>
    <row r="4" spans="1:26" s="220" customFormat="1" ht="15" customHeight="1">
      <c r="A4" s="226"/>
      <c r="B4" s="486" t="s">
        <v>813</v>
      </c>
      <c r="C4" s="487"/>
      <c r="D4" s="487"/>
      <c r="E4" s="487"/>
      <c r="F4" s="487"/>
      <c r="G4" s="487"/>
      <c r="H4" s="487"/>
      <c r="I4" s="487"/>
      <c r="J4" s="487"/>
      <c r="K4" s="487"/>
      <c r="L4" s="487"/>
      <c r="M4" s="487"/>
      <c r="N4" s="487"/>
      <c r="O4" s="487"/>
      <c r="P4" s="487"/>
      <c r="Q4" s="487"/>
      <c r="R4" s="487"/>
      <c r="S4" s="487"/>
      <c r="T4" s="488"/>
      <c r="U4" s="221"/>
      <c r="V4" s="221"/>
      <c r="W4" s="221"/>
      <c r="X4" s="221"/>
      <c r="Y4" s="221"/>
    </row>
    <row r="5" spans="1:26" s="220" customFormat="1" ht="11.25" customHeight="1" thickBot="1">
      <c r="A5" s="227"/>
      <c r="B5" s="227"/>
      <c r="C5" s="221"/>
      <c r="D5" s="221"/>
      <c r="E5" s="221"/>
      <c r="F5" s="221"/>
      <c r="G5" s="221"/>
      <c r="H5" s="221"/>
      <c r="I5" s="221"/>
      <c r="J5" s="221"/>
      <c r="K5" s="221"/>
      <c r="L5" s="221"/>
      <c r="M5" s="221"/>
      <c r="N5" s="221"/>
      <c r="O5" s="221"/>
      <c r="P5" s="221"/>
      <c r="Q5" s="221"/>
      <c r="R5" s="221"/>
      <c r="S5" s="221"/>
      <c r="T5" s="221"/>
      <c r="U5" s="221"/>
      <c r="V5" s="221"/>
      <c r="W5" s="221"/>
      <c r="X5" s="221"/>
      <c r="Y5" s="221"/>
    </row>
    <row r="6" spans="1:26" s="261" customFormat="1" ht="19.5" customHeight="1" thickBot="1">
      <c r="A6" s="228">
        <v>1</v>
      </c>
      <c r="B6" s="484" t="s">
        <v>814</v>
      </c>
      <c r="C6" s="484"/>
      <c r="D6" s="484"/>
      <c r="E6" s="484"/>
      <c r="F6" s="484"/>
      <c r="G6" s="484"/>
      <c r="H6" s="484"/>
      <c r="I6" s="484"/>
      <c r="J6" s="484"/>
      <c r="K6" s="484"/>
      <c r="L6" s="484"/>
      <c r="M6" s="484"/>
      <c r="N6" s="484"/>
      <c r="O6" s="484"/>
      <c r="P6" s="229"/>
      <c r="Q6" s="229"/>
      <c r="R6" s="229"/>
      <c r="S6" s="229"/>
      <c r="T6" s="229"/>
      <c r="U6" s="221"/>
      <c r="V6" s="221"/>
      <c r="W6" s="221"/>
      <c r="X6" s="221"/>
      <c r="Y6" s="221"/>
    </row>
    <row r="7" spans="1:26" s="261" customFormat="1" ht="19.5" customHeight="1" thickBot="1">
      <c r="A7" s="230"/>
      <c r="B7" s="229"/>
      <c r="C7" s="229"/>
      <c r="D7" s="229"/>
      <c r="E7" s="229"/>
      <c r="F7" s="229"/>
      <c r="G7" s="229"/>
      <c r="H7" s="229"/>
      <c r="I7" s="229"/>
      <c r="J7" s="237" t="s">
        <v>265</v>
      </c>
      <c r="K7" s="510"/>
      <c r="L7" s="510"/>
      <c r="M7" s="510"/>
      <c r="N7" s="230" t="s">
        <v>415</v>
      </c>
      <c r="O7" s="229">
        <f>Tables!K321</f>
        <v>0.96150000000000002</v>
      </c>
      <c r="P7" s="237" t="s">
        <v>428</v>
      </c>
      <c r="Q7" s="478">
        <f>K7*O7</f>
        <v>0</v>
      </c>
      <c r="R7" s="478"/>
      <c r="S7" s="478"/>
      <c r="T7" s="231" t="s">
        <v>416</v>
      </c>
      <c r="U7" s="221"/>
      <c r="V7" s="221"/>
      <c r="W7" s="221"/>
      <c r="X7" s="221"/>
      <c r="Y7" s="221"/>
    </row>
    <row r="8" spans="1:26" s="261" customFormat="1" ht="19.5" customHeight="1" thickBot="1">
      <c r="A8" s="228">
        <v>2</v>
      </c>
      <c r="B8" s="484" t="s">
        <v>815</v>
      </c>
      <c r="C8" s="484"/>
      <c r="D8" s="484"/>
      <c r="E8" s="484"/>
      <c r="F8" s="484"/>
      <c r="G8" s="484"/>
      <c r="H8" s="484"/>
      <c r="I8" s="229"/>
      <c r="J8" s="229"/>
      <c r="K8" s="229"/>
      <c r="L8" s="229"/>
      <c r="M8" s="229"/>
      <c r="N8" s="229"/>
      <c r="O8" s="229"/>
      <c r="P8" s="237" t="s">
        <v>816</v>
      </c>
      <c r="Q8" s="510"/>
      <c r="R8" s="510"/>
      <c r="S8" s="510"/>
      <c r="T8" s="231" t="s">
        <v>425</v>
      </c>
      <c r="U8" s="221"/>
      <c r="V8" s="221"/>
      <c r="W8" s="221"/>
      <c r="X8" s="221"/>
      <c r="Y8" s="221"/>
    </row>
    <row r="9" spans="1:26" s="261" customFormat="1" ht="19.5" customHeight="1" thickBot="1">
      <c r="A9" s="228">
        <v>3</v>
      </c>
      <c r="B9" s="484" t="s">
        <v>817</v>
      </c>
      <c r="C9" s="484"/>
      <c r="D9" s="484"/>
      <c r="E9" s="484"/>
      <c r="F9" s="484"/>
      <c r="G9" s="484"/>
      <c r="H9" s="484"/>
      <c r="I9" s="484"/>
      <c r="J9" s="484"/>
      <c r="K9" s="484"/>
      <c r="L9" s="484"/>
      <c r="M9" s="484"/>
      <c r="N9" s="229"/>
      <c r="O9" s="229"/>
      <c r="P9" s="229"/>
      <c r="Q9" s="229"/>
      <c r="R9" s="229"/>
      <c r="S9" s="229"/>
      <c r="T9" s="231"/>
      <c r="U9" s="221"/>
      <c r="V9" s="221"/>
      <c r="W9" s="221"/>
      <c r="X9" s="221"/>
      <c r="Y9" s="221"/>
    </row>
    <row r="10" spans="1:26" s="261" customFormat="1" ht="19.5" customHeight="1" thickBot="1">
      <c r="A10" s="230"/>
      <c r="B10" s="229"/>
      <c r="C10" s="229"/>
      <c r="D10" s="229"/>
      <c r="E10" s="229"/>
      <c r="F10" s="237" t="s">
        <v>429</v>
      </c>
      <c r="G10" s="229">
        <f>'SP5-1'!I24</f>
        <v>40</v>
      </c>
      <c r="H10" s="229"/>
      <c r="I10" s="229"/>
      <c r="J10" s="237" t="s">
        <v>818</v>
      </c>
      <c r="K10" s="510"/>
      <c r="L10" s="510"/>
      <c r="M10" s="510"/>
      <c r="N10" s="230" t="s">
        <v>415</v>
      </c>
      <c r="O10" s="258">
        <f>Tables!K320-Tables!K319</f>
        <v>19.205398278498699</v>
      </c>
      <c r="P10" s="237" t="s">
        <v>428</v>
      </c>
      <c r="Q10" s="478">
        <f>K10*O10</f>
        <v>0</v>
      </c>
      <c r="R10" s="478"/>
      <c r="S10" s="478"/>
      <c r="T10" s="231" t="s">
        <v>426</v>
      </c>
      <c r="U10" s="221"/>
      <c r="V10" s="509" t="s">
        <v>911</v>
      </c>
      <c r="W10" s="509"/>
      <c r="X10" s="509"/>
      <c r="Y10" s="509"/>
      <c r="Z10" s="509"/>
    </row>
    <row r="11" spans="1:26" s="261" customFormat="1" ht="19.5" customHeight="1" thickBot="1">
      <c r="A11" s="228">
        <v>4</v>
      </c>
      <c r="B11" s="484" t="s">
        <v>431</v>
      </c>
      <c r="C11" s="484"/>
      <c r="D11" s="484"/>
      <c r="E11" s="484"/>
      <c r="F11" s="484"/>
      <c r="G11" s="484"/>
      <c r="H11" s="484"/>
      <c r="I11" s="229"/>
      <c r="J11" s="229"/>
      <c r="K11" s="229"/>
      <c r="L11" s="229"/>
      <c r="M11" s="229"/>
      <c r="N11" s="229"/>
      <c r="O11" s="229"/>
      <c r="P11" s="229"/>
      <c r="Q11" s="229"/>
      <c r="R11" s="229"/>
      <c r="S11" s="229"/>
      <c r="T11" s="229"/>
      <c r="U11" s="221"/>
      <c r="V11" s="221"/>
      <c r="W11" s="221"/>
      <c r="X11" s="221"/>
      <c r="Y11" s="221"/>
    </row>
    <row r="12" spans="1:26" s="261" customFormat="1" ht="19.5" customHeight="1" thickBot="1">
      <c r="A12" s="230"/>
      <c r="B12" s="229" t="s">
        <v>417</v>
      </c>
      <c r="C12" s="229"/>
      <c r="D12" s="229"/>
      <c r="E12" s="229"/>
      <c r="F12" s="229"/>
      <c r="G12" s="229"/>
      <c r="H12" s="229"/>
      <c r="I12" s="229"/>
      <c r="J12" s="229"/>
      <c r="K12" s="229"/>
      <c r="L12" s="229"/>
      <c r="M12" s="229"/>
      <c r="N12" s="229"/>
      <c r="O12" s="229"/>
      <c r="P12" s="237" t="s">
        <v>418</v>
      </c>
      <c r="Q12" s="513">
        <f>'SP5-1'!I21</f>
        <v>2023</v>
      </c>
      <c r="R12" s="513"/>
      <c r="S12" s="513"/>
      <c r="T12" s="229"/>
      <c r="U12" s="221"/>
      <c r="V12" s="221"/>
      <c r="W12" s="221"/>
      <c r="X12" s="221"/>
      <c r="Y12" s="221"/>
    </row>
    <row r="13" spans="1:26" s="261" customFormat="1" ht="19.5" customHeight="1" thickBot="1">
      <c r="A13" s="230"/>
      <c r="B13" s="259" t="s">
        <v>420</v>
      </c>
      <c r="C13" s="514" t="s">
        <v>421</v>
      </c>
      <c r="D13" s="514"/>
      <c r="E13" s="514"/>
      <c r="F13" s="514"/>
      <c r="G13" s="514"/>
      <c r="H13" s="514"/>
      <c r="I13" s="514"/>
      <c r="J13" s="514"/>
      <c r="K13" s="514" t="s">
        <v>422</v>
      </c>
      <c r="L13" s="514"/>
      <c r="M13" s="514"/>
      <c r="N13" s="514" t="s">
        <v>423</v>
      </c>
      <c r="O13" s="514"/>
      <c r="P13" s="514"/>
      <c r="Q13" s="514" t="s">
        <v>808</v>
      </c>
      <c r="R13" s="514"/>
      <c r="S13" s="514"/>
      <c r="T13" s="229"/>
      <c r="U13" s="221"/>
      <c r="V13" s="221"/>
      <c r="W13" s="221"/>
      <c r="X13" s="221"/>
      <c r="Y13" s="221"/>
    </row>
    <row r="14" spans="1:26" s="261" customFormat="1" ht="19.5" customHeight="1" thickBot="1">
      <c r="A14" s="230"/>
      <c r="B14" s="260"/>
      <c r="C14" s="525"/>
      <c r="D14" s="525"/>
      <c r="E14" s="525"/>
      <c r="F14" s="525"/>
      <c r="G14" s="525"/>
      <c r="H14" s="525"/>
      <c r="I14" s="525"/>
      <c r="J14" s="525"/>
      <c r="K14" s="526"/>
      <c r="L14" s="526"/>
      <c r="M14" s="526"/>
      <c r="N14" s="464" t="str">
        <f>IF(Tables!N323="no number","",Tables!P323)</f>
        <v/>
      </c>
      <c r="O14" s="464"/>
      <c r="P14" s="464"/>
      <c r="Q14" s="478" t="str">
        <f>IF(N14="","",K14*N14)</f>
        <v/>
      </c>
      <c r="R14" s="478"/>
      <c r="S14" s="478"/>
      <c r="T14" s="229"/>
      <c r="U14" s="221"/>
      <c r="V14" s="509" t="s">
        <v>906</v>
      </c>
      <c r="W14" s="509"/>
      <c r="X14" s="509"/>
      <c r="Y14" s="509"/>
      <c r="Z14" s="509"/>
    </row>
    <row r="15" spans="1:26" s="261" customFormat="1" ht="19.5" customHeight="1" thickBot="1">
      <c r="A15" s="230"/>
      <c r="B15" s="260"/>
      <c r="C15" s="525"/>
      <c r="D15" s="525"/>
      <c r="E15" s="525"/>
      <c r="F15" s="525"/>
      <c r="G15" s="525"/>
      <c r="H15" s="525"/>
      <c r="I15" s="525"/>
      <c r="J15" s="525"/>
      <c r="K15" s="526"/>
      <c r="L15" s="526"/>
      <c r="M15" s="526"/>
      <c r="N15" s="464" t="str">
        <f>IF(Tables!N324="no number","",Tables!P324)</f>
        <v/>
      </c>
      <c r="O15" s="464"/>
      <c r="P15" s="464"/>
      <c r="Q15" s="478" t="str">
        <f t="shared" ref="Q15:Q22" si="0">IF(N15="","",K15*N15)</f>
        <v/>
      </c>
      <c r="R15" s="478"/>
      <c r="S15" s="478"/>
      <c r="T15" s="229"/>
      <c r="U15" s="221"/>
      <c r="V15" s="509"/>
      <c r="W15" s="509"/>
      <c r="X15" s="509"/>
      <c r="Y15" s="509"/>
      <c r="Z15" s="509"/>
    </row>
    <row r="16" spans="1:26" s="261" customFormat="1" ht="19.5" customHeight="1" thickBot="1">
      <c r="A16" s="230"/>
      <c r="B16" s="260"/>
      <c r="C16" s="525"/>
      <c r="D16" s="525"/>
      <c r="E16" s="525"/>
      <c r="F16" s="525"/>
      <c r="G16" s="525"/>
      <c r="H16" s="525"/>
      <c r="I16" s="525"/>
      <c r="J16" s="525"/>
      <c r="K16" s="526"/>
      <c r="L16" s="526"/>
      <c r="M16" s="526"/>
      <c r="N16" s="464" t="str">
        <f>IF(Tables!N325="no number","",Tables!P325)</f>
        <v/>
      </c>
      <c r="O16" s="464"/>
      <c r="P16" s="464"/>
      <c r="Q16" s="478" t="str">
        <f t="shared" si="0"/>
        <v/>
      </c>
      <c r="R16" s="478"/>
      <c r="S16" s="478"/>
      <c r="T16" s="229"/>
      <c r="U16" s="221"/>
      <c r="V16" s="509"/>
      <c r="W16" s="509"/>
      <c r="X16" s="509"/>
      <c r="Y16" s="509"/>
      <c r="Z16" s="509"/>
    </row>
    <row r="17" spans="1:26" s="261" customFormat="1" ht="19.5" customHeight="1" thickBot="1">
      <c r="A17" s="230"/>
      <c r="B17" s="260"/>
      <c r="C17" s="525"/>
      <c r="D17" s="525"/>
      <c r="E17" s="525"/>
      <c r="F17" s="525"/>
      <c r="G17" s="525"/>
      <c r="H17" s="525"/>
      <c r="I17" s="525"/>
      <c r="J17" s="525"/>
      <c r="K17" s="526"/>
      <c r="L17" s="526"/>
      <c r="M17" s="526"/>
      <c r="N17" s="464" t="str">
        <f>IF(Tables!N326="no number","",Tables!P326)</f>
        <v/>
      </c>
      <c r="O17" s="464"/>
      <c r="P17" s="464"/>
      <c r="Q17" s="478" t="str">
        <f t="shared" si="0"/>
        <v/>
      </c>
      <c r="R17" s="478"/>
      <c r="S17" s="478"/>
      <c r="T17" s="229"/>
      <c r="U17" s="221"/>
      <c r="V17" s="509"/>
      <c r="W17" s="509"/>
      <c r="X17" s="509"/>
      <c r="Y17" s="509"/>
      <c r="Z17" s="509"/>
    </row>
    <row r="18" spans="1:26" s="261" customFormat="1" ht="19.5" customHeight="1" thickBot="1">
      <c r="A18" s="230"/>
      <c r="B18" s="260"/>
      <c r="C18" s="525"/>
      <c r="D18" s="525"/>
      <c r="E18" s="525"/>
      <c r="F18" s="525"/>
      <c r="G18" s="525"/>
      <c r="H18" s="525"/>
      <c r="I18" s="525"/>
      <c r="J18" s="525"/>
      <c r="K18" s="526"/>
      <c r="L18" s="526"/>
      <c r="M18" s="526"/>
      <c r="N18" s="464" t="str">
        <f>IF(Tables!N327="no number","",Tables!P327)</f>
        <v/>
      </c>
      <c r="O18" s="464"/>
      <c r="P18" s="464"/>
      <c r="Q18" s="478" t="str">
        <f>IF(N18="","",K18*N18)</f>
        <v/>
      </c>
      <c r="R18" s="478"/>
      <c r="S18" s="478"/>
      <c r="T18" s="229"/>
      <c r="U18" s="221"/>
      <c r="V18" s="509"/>
      <c r="W18" s="509"/>
      <c r="X18" s="509"/>
      <c r="Y18" s="509"/>
      <c r="Z18" s="509"/>
    </row>
    <row r="19" spans="1:26" s="261" customFormat="1" ht="19.5" customHeight="1" thickBot="1">
      <c r="A19" s="230"/>
      <c r="B19" s="260"/>
      <c r="C19" s="525"/>
      <c r="D19" s="525"/>
      <c r="E19" s="525"/>
      <c r="F19" s="525"/>
      <c r="G19" s="525"/>
      <c r="H19" s="525"/>
      <c r="I19" s="525"/>
      <c r="J19" s="525"/>
      <c r="K19" s="526"/>
      <c r="L19" s="526"/>
      <c r="M19" s="526"/>
      <c r="N19" s="464" t="str">
        <f>IF(Tables!N328="no number","",Tables!P328)</f>
        <v/>
      </c>
      <c r="O19" s="464"/>
      <c r="P19" s="464"/>
      <c r="Q19" s="478" t="str">
        <f>IF(N19="","",K19*N19)</f>
        <v/>
      </c>
      <c r="R19" s="478"/>
      <c r="S19" s="478"/>
      <c r="T19" s="229"/>
      <c r="U19" s="221"/>
      <c r="V19" s="509"/>
      <c r="W19" s="509"/>
      <c r="X19" s="509"/>
      <c r="Y19" s="509"/>
      <c r="Z19" s="509"/>
    </row>
    <row r="20" spans="1:26" s="261" customFormat="1" ht="19.5" customHeight="1" thickBot="1">
      <c r="A20" s="230"/>
      <c r="B20" s="260"/>
      <c r="C20" s="525"/>
      <c r="D20" s="525"/>
      <c r="E20" s="525"/>
      <c r="F20" s="525"/>
      <c r="G20" s="525"/>
      <c r="H20" s="525"/>
      <c r="I20" s="525"/>
      <c r="J20" s="525"/>
      <c r="K20" s="526"/>
      <c r="L20" s="526"/>
      <c r="M20" s="526"/>
      <c r="N20" s="464" t="str">
        <f>IF(Tables!N329="no number","",Tables!P329)</f>
        <v/>
      </c>
      <c r="O20" s="464"/>
      <c r="P20" s="464"/>
      <c r="Q20" s="478" t="str">
        <f t="shared" si="0"/>
        <v/>
      </c>
      <c r="R20" s="478"/>
      <c r="S20" s="478"/>
      <c r="T20" s="229"/>
      <c r="U20" s="221"/>
      <c r="V20" s="509"/>
      <c r="W20" s="509"/>
      <c r="X20" s="509"/>
      <c r="Y20" s="509"/>
      <c r="Z20" s="509"/>
    </row>
    <row r="21" spans="1:26" s="261" customFormat="1" ht="19.5" customHeight="1" thickBot="1">
      <c r="A21" s="230"/>
      <c r="B21" s="260"/>
      <c r="C21" s="525"/>
      <c r="D21" s="525"/>
      <c r="E21" s="525"/>
      <c r="F21" s="525"/>
      <c r="G21" s="525"/>
      <c r="H21" s="525"/>
      <c r="I21" s="525"/>
      <c r="J21" s="525"/>
      <c r="K21" s="526"/>
      <c r="L21" s="526"/>
      <c r="M21" s="526"/>
      <c r="N21" s="464" t="str">
        <f>IF(Tables!N330="no number","",Tables!P330)</f>
        <v/>
      </c>
      <c r="O21" s="464"/>
      <c r="P21" s="464"/>
      <c r="Q21" s="478" t="str">
        <f t="shared" si="0"/>
        <v/>
      </c>
      <c r="R21" s="478"/>
      <c r="S21" s="478"/>
      <c r="T21" s="229"/>
      <c r="U21" s="221"/>
      <c r="V21" s="509"/>
      <c r="W21" s="509"/>
      <c r="X21" s="509"/>
      <c r="Y21" s="509"/>
      <c r="Z21" s="509"/>
    </row>
    <row r="22" spans="1:26" s="261" customFormat="1" ht="19.5" customHeight="1" thickBot="1">
      <c r="A22" s="230"/>
      <c r="B22" s="260"/>
      <c r="C22" s="525"/>
      <c r="D22" s="525"/>
      <c r="E22" s="525"/>
      <c r="F22" s="525"/>
      <c r="G22" s="525"/>
      <c r="H22" s="525"/>
      <c r="I22" s="525"/>
      <c r="J22" s="525"/>
      <c r="K22" s="526"/>
      <c r="L22" s="526"/>
      <c r="M22" s="526"/>
      <c r="N22" s="464" t="str">
        <f>IF(Tables!N331="no number","",Tables!P331)</f>
        <v/>
      </c>
      <c r="O22" s="464"/>
      <c r="P22" s="464"/>
      <c r="Q22" s="478" t="str">
        <f t="shared" si="0"/>
        <v/>
      </c>
      <c r="R22" s="478"/>
      <c r="S22" s="478"/>
      <c r="T22" s="229"/>
      <c r="U22" s="221"/>
      <c r="V22" s="509"/>
      <c r="W22" s="509"/>
      <c r="X22" s="509"/>
      <c r="Y22" s="509"/>
      <c r="Z22" s="509"/>
    </row>
    <row r="23" spans="1:26" s="261" customFormat="1" ht="19.5" customHeight="1" thickBot="1">
      <c r="A23" s="230"/>
      <c r="B23" s="229"/>
      <c r="C23" s="229"/>
      <c r="D23" s="229"/>
      <c r="E23" s="229"/>
      <c r="F23" s="229"/>
      <c r="G23" s="229"/>
      <c r="H23" s="229"/>
      <c r="I23" s="229"/>
      <c r="J23" s="229"/>
      <c r="K23" s="229"/>
      <c r="L23" s="229"/>
      <c r="M23" s="229"/>
      <c r="N23" s="229"/>
      <c r="O23" s="229"/>
      <c r="P23" s="237" t="s">
        <v>819</v>
      </c>
      <c r="Q23" s="524">
        <f>SUM(Q14:S22)</f>
        <v>0</v>
      </c>
      <c r="R23" s="524"/>
      <c r="S23" s="524"/>
      <c r="T23" s="231" t="s">
        <v>432</v>
      </c>
      <c r="U23" s="221"/>
      <c r="V23" s="221"/>
      <c r="W23" s="221"/>
      <c r="X23" s="221"/>
      <c r="Y23" s="221"/>
    </row>
    <row r="24" spans="1:26" s="261" customFormat="1" ht="19.5" customHeight="1" thickBot="1">
      <c r="A24" s="228">
        <v>5</v>
      </c>
      <c r="B24" s="484" t="s">
        <v>820</v>
      </c>
      <c r="C24" s="484"/>
      <c r="D24" s="484"/>
      <c r="E24" s="484"/>
      <c r="F24" s="484"/>
      <c r="G24" s="484"/>
      <c r="H24" s="484"/>
      <c r="I24" s="484"/>
      <c r="J24" s="484"/>
      <c r="K24" s="484"/>
      <c r="L24" s="484"/>
      <c r="M24" s="484"/>
      <c r="N24" s="484"/>
      <c r="O24" s="229"/>
      <c r="P24" s="229"/>
      <c r="Q24" s="229"/>
      <c r="R24" s="229"/>
      <c r="S24" s="229"/>
      <c r="T24" s="229"/>
      <c r="U24" s="221"/>
      <c r="V24" s="221"/>
      <c r="W24" s="221"/>
      <c r="X24" s="221"/>
      <c r="Y24" s="221"/>
    </row>
    <row r="25" spans="1:26" s="261" customFormat="1" ht="25" customHeight="1" thickBot="1">
      <c r="A25" s="230"/>
      <c r="B25" s="229"/>
      <c r="C25" s="229"/>
      <c r="D25" s="229"/>
      <c r="E25" s="229"/>
      <c r="F25" s="237" t="s">
        <v>429</v>
      </c>
      <c r="G25" s="229">
        <f>'SP5-1'!I24</f>
        <v>40</v>
      </c>
      <c r="H25" s="229"/>
      <c r="I25" s="229"/>
      <c r="J25" s="237" t="s">
        <v>430</v>
      </c>
      <c r="K25" s="510"/>
      <c r="L25" s="510"/>
      <c r="M25" s="510"/>
      <c r="N25" s="230" t="s">
        <v>415</v>
      </c>
      <c r="O25" s="258">
        <f>O10</f>
        <v>19.205398278498699</v>
      </c>
      <c r="P25" s="237" t="s">
        <v>428</v>
      </c>
      <c r="Q25" s="478">
        <f>K25*O25</f>
        <v>0</v>
      </c>
      <c r="R25" s="478"/>
      <c r="S25" s="478"/>
      <c r="T25" s="231" t="s">
        <v>433</v>
      </c>
      <c r="U25" s="221"/>
      <c r="V25" s="496" t="s">
        <v>907</v>
      </c>
      <c r="W25" s="497"/>
      <c r="X25" s="497"/>
      <c r="Y25" s="497"/>
      <c r="Z25" s="498"/>
    </row>
    <row r="26" spans="1:26" s="261" customFormat="1" ht="19.5" customHeight="1" thickBot="1">
      <c r="A26" s="228">
        <v>6</v>
      </c>
      <c r="B26" s="484" t="s">
        <v>821</v>
      </c>
      <c r="C26" s="484"/>
      <c r="D26" s="484"/>
      <c r="E26" s="484"/>
      <c r="F26" s="484"/>
      <c r="G26" s="484"/>
      <c r="H26" s="484"/>
      <c r="I26" s="484"/>
      <c r="J26" s="229"/>
      <c r="K26" s="229"/>
      <c r="L26" s="229"/>
      <c r="M26" s="229"/>
      <c r="N26" s="229"/>
      <c r="O26" s="229"/>
      <c r="P26" s="229"/>
      <c r="Q26" s="229"/>
      <c r="R26" s="229"/>
      <c r="S26" s="229"/>
      <c r="T26" s="229"/>
      <c r="U26" s="221"/>
      <c r="V26" s="221"/>
      <c r="W26" s="221"/>
      <c r="X26" s="221"/>
      <c r="Y26" s="221"/>
    </row>
    <row r="27" spans="1:26" s="261" customFormat="1" ht="19.5" customHeight="1" thickBot="1">
      <c r="A27" s="230"/>
      <c r="B27" s="229"/>
      <c r="C27" s="229"/>
      <c r="D27" s="229"/>
      <c r="E27" s="229"/>
      <c r="F27" s="229"/>
      <c r="G27" s="229"/>
      <c r="H27" s="229"/>
      <c r="I27" s="229"/>
      <c r="J27" s="229"/>
      <c r="K27" s="262"/>
      <c r="L27" s="229"/>
      <c r="M27" s="229"/>
      <c r="N27" s="229"/>
      <c r="O27" s="229"/>
      <c r="P27" s="237" t="s">
        <v>822</v>
      </c>
      <c r="Q27" s="478">
        <f>Q7+Q8+Q10+Q23+Q25</f>
        <v>0</v>
      </c>
      <c r="R27" s="478"/>
      <c r="S27" s="478"/>
      <c r="T27" s="228" t="s">
        <v>396</v>
      </c>
      <c r="U27" s="221"/>
      <c r="V27" s="509" t="s">
        <v>434</v>
      </c>
      <c r="W27" s="509"/>
      <c r="X27" s="509"/>
      <c r="Y27" s="509"/>
      <c r="Z27" s="509"/>
    </row>
    <row r="28" spans="1:26" s="261" customFormat="1" ht="19.5" customHeight="1" thickBot="1">
      <c r="A28" s="230"/>
      <c r="B28" s="229"/>
      <c r="C28" s="229"/>
      <c r="D28" s="229"/>
      <c r="E28" s="229"/>
      <c r="F28" s="229"/>
      <c r="G28" s="229"/>
      <c r="H28" s="229"/>
      <c r="I28" s="229"/>
      <c r="J28" s="229"/>
      <c r="K28" s="229"/>
      <c r="L28" s="229"/>
      <c r="M28" s="229"/>
      <c r="N28" s="229"/>
      <c r="O28" s="229"/>
      <c r="P28" s="229"/>
      <c r="Q28" s="229"/>
      <c r="R28" s="229"/>
      <c r="S28" s="229"/>
      <c r="T28" s="229"/>
      <c r="U28" s="221"/>
      <c r="V28" s="221"/>
      <c r="W28" s="221"/>
      <c r="X28" s="221"/>
      <c r="Y28" s="221"/>
    </row>
    <row r="29" spans="1:26" s="220" customFormat="1" ht="11.5">
      <c r="A29" s="221"/>
      <c r="B29" s="221"/>
      <c r="C29" s="221"/>
      <c r="D29" s="221"/>
      <c r="E29" s="221"/>
      <c r="F29" s="221"/>
      <c r="G29" s="221"/>
      <c r="H29" s="221"/>
      <c r="I29" s="221"/>
      <c r="J29" s="221"/>
      <c r="K29" s="221"/>
      <c r="L29" s="221"/>
      <c r="M29" s="221"/>
      <c r="N29" s="221"/>
      <c r="O29" s="221"/>
      <c r="P29" s="221"/>
      <c r="Q29" s="221"/>
      <c r="R29" s="221"/>
      <c r="S29" s="221"/>
      <c r="T29" s="221"/>
      <c r="U29" s="221"/>
      <c r="V29" s="221"/>
      <c r="W29" s="221"/>
      <c r="X29" s="221"/>
      <c r="Y29" s="221"/>
    </row>
    <row r="30" spans="1:26">
      <c r="A30" s="221"/>
      <c r="B30" s="221"/>
      <c r="C30" s="221"/>
      <c r="D30" s="221"/>
      <c r="E30" s="221"/>
      <c r="F30" s="221"/>
      <c r="G30" s="221"/>
      <c r="H30" s="221"/>
      <c r="I30" s="221"/>
      <c r="J30" s="221"/>
      <c r="K30" s="221"/>
      <c r="L30" s="221"/>
      <c r="M30" s="221"/>
      <c r="N30" s="221"/>
      <c r="O30" s="221"/>
      <c r="P30" s="221"/>
      <c r="Q30" s="221"/>
      <c r="R30" s="221"/>
      <c r="S30" s="221"/>
      <c r="T30" s="221"/>
      <c r="U30" s="221"/>
      <c r="V30" s="221"/>
      <c r="W30" s="221"/>
      <c r="X30" s="221"/>
      <c r="Y30" s="221"/>
    </row>
    <row r="31" spans="1:26" hidden="1">
      <c r="A31" s="221">
        <v>0</v>
      </c>
      <c r="B31" s="221"/>
      <c r="C31" s="221"/>
      <c r="D31" s="221"/>
      <c r="E31" s="221"/>
      <c r="F31" s="221"/>
      <c r="G31" s="221"/>
      <c r="H31" s="221"/>
      <c r="I31" s="221"/>
      <c r="J31" s="221"/>
      <c r="K31" s="221"/>
      <c r="L31" s="221"/>
      <c r="M31" s="221"/>
      <c r="N31" s="221"/>
      <c r="O31" s="221"/>
      <c r="P31" s="221"/>
      <c r="Q31" s="221"/>
      <c r="R31" s="221"/>
      <c r="S31" s="221"/>
      <c r="T31" s="221"/>
      <c r="U31" s="221"/>
      <c r="V31" s="221"/>
      <c r="W31" s="221"/>
      <c r="X31" s="221"/>
      <c r="Y31" s="221"/>
    </row>
    <row r="32" spans="1:26" hidden="1">
      <c r="A32" s="221">
        <v>1</v>
      </c>
      <c r="B32" s="221"/>
      <c r="C32" s="221"/>
      <c r="D32" s="221"/>
      <c r="E32" s="221"/>
      <c r="F32" s="221"/>
      <c r="G32" s="221"/>
      <c r="H32" s="221"/>
      <c r="I32" s="221"/>
      <c r="J32" s="221"/>
      <c r="K32" s="221"/>
      <c r="L32" s="221"/>
      <c r="M32" s="221"/>
      <c r="N32" s="221"/>
      <c r="O32" s="221"/>
      <c r="P32" s="221"/>
      <c r="Q32" s="221"/>
      <c r="R32" s="221"/>
      <c r="S32" s="221"/>
      <c r="T32" s="221"/>
      <c r="U32" s="221"/>
      <c r="V32" s="221"/>
      <c r="W32" s="221"/>
      <c r="X32" s="221"/>
      <c r="Y32" s="221"/>
    </row>
    <row r="33" spans="1:25" hidden="1">
      <c r="A33" s="221">
        <v>2</v>
      </c>
      <c r="B33" s="221"/>
      <c r="C33" s="221"/>
      <c r="D33" s="221"/>
      <c r="E33" s="221"/>
      <c r="F33" s="221"/>
      <c r="G33" s="221"/>
      <c r="H33" s="221"/>
      <c r="I33" s="221"/>
      <c r="J33" s="221"/>
      <c r="K33" s="221"/>
      <c r="L33" s="221"/>
      <c r="M33" s="221"/>
      <c r="N33" s="221"/>
      <c r="O33" s="221"/>
      <c r="P33" s="221"/>
      <c r="Q33" s="221"/>
      <c r="R33" s="221"/>
      <c r="S33" s="221"/>
      <c r="T33" s="221"/>
      <c r="U33" s="221"/>
      <c r="V33" s="221"/>
      <c r="W33" s="221"/>
      <c r="X33" s="221"/>
      <c r="Y33" s="221"/>
    </row>
    <row r="34" spans="1:25" hidden="1">
      <c r="A34" s="221">
        <v>3</v>
      </c>
      <c r="B34" s="221"/>
      <c r="C34" s="221"/>
      <c r="D34" s="221"/>
      <c r="E34" s="221"/>
      <c r="F34" s="221"/>
      <c r="G34" s="221"/>
      <c r="H34" s="221"/>
      <c r="I34" s="221"/>
      <c r="J34" s="221"/>
      <c r="K34" s="221"/>
      <c r="L34" s="221"/>
      <c r="M34" s="221"/>
      <c r="N34" s="221"/>
      <c r="O34" s="221"/>
      <c r="P34" s="221"/>
      <c r="Q34" s="221"/>
      <c r="R34" s="221"/>
      <c r="S34" s="221"/>
      <c r="T34" s="221"/>
      <c r="U34" s="221"/>
      <c r="V34" s="221"/>
      <c r="W34" s="221"/>
      <c r="X34" s="221"/>
      <c r="Y34" s="221"/>
    </row>
    <row r="35" spans="1:25" hidden="1">
      <c r="A35" s="221">
        <v>4</v>
      </c>
      <c r="B35" s="221"/>
      <c r="C35" s="221"/>
      <c r="D35" s="221"/>
      <c r="E35" s="221"/>
      <c r="F35" s="221"/>
      <c r="G35" s="221"/>
      <c r="H35" s="221"/>
      <c r="I35" s="221"/>
      <c r="J35" s="221"/>
      <c r="K35" s="221"/>
      <c r="L35" s="221"/>
      <c r="M35" s="221"/>
      <c r="N35" s="221"/>
      <c r="O35" s="221"/>
      <c r="P35" s="221"/>
      <c r="Q35" s="221"/>
      <c r="R35" s="221"/>
      <c r="S35" s="221"/>
      <c r="T35" s="221"/>
      <c r="U35" s="221"/>
      <c r="V35" s="221"/>
      <c r="W35" s="221"/>
      <c r="X35" s="221"/>
      <c r="Y35" s="221"/>
    </row>
    <row r="36" spans="1:25" hidden="1">
      <c r="A36" s="221">
        <v>5</v>
      </c>
      <c r="B36" s="221"/>
      <c r="C36" s="221"/>
      <c r="D36" s="221"/>
      <c r="E36" s="221"/>
      <c r="F36" s="221"/>
      <c r="G36" s="221"/>
      <c r="H36" s="221"/>
      <c r="I36" s="221"/>
      <c r="J36" s="221"/>
      <c r="K36" s="221"/>
      <c r="L36" s="221"/>
      <c r="M36" s="221"/>
      <c r="N36" s="221"/>
      <c r="O36" s="221"/>
      <c r="P36" s="221"/>
      <c r="Q36" s="221"/>
      <c r="R36" s="221"/>
      <c r="S36" s="221"/>
      <c r="T36" s="221"/>
      <c r="U36" s="221"/>
      <c r="V36" s="221"/>
      <c r="W36" s="221"/>
      <c r="X36" s="221"/>
      <c r="Y36" s="221"/>
    </row>
    <row r="37" spans="1:25" hidden="1">
      <c r="A37" s="221">
        <v>6</v>
      </c>
      <c r="B37" s="221"/>
      <c r="C37" s="221"/>
      <c r="D37" s="221"/>
      <c r="E37" s="221"/>
      <c r="F37" s="221"/>
      <c r="G37" s="221"/>
      <c r="H37" s="221"/>
      <c r="I37" s="221"/>
      <c r="J37" s="221"/>
      <c r="K37" s="221"/>
      <c r="L37" s="221"/>
      <c r="M37" s="221"/>
      <c r="N37" s="221"/>
      <c r="O37" s="221"/>
      <c r="P37" s="221"/>
      <c r="Q37" s="221"/>
      <c r="R37" s="221"/>
      <c r="S37" s="221"/>
      <c r="T37" s="221"/>
      <c r="U37" s="221"/>
      <c r="V37" s="221"/>
      <c r="W37" s="221"/>
      <c r="X37" s="221"/>
      <c r="Y37" s="221"/>
    </row>
    <row r="38" spans="1:25" hidden="1">
      <c r="A38" s="221">
        <v>7</v>
      </c>
      <c r="B38" s="221"/>
      <c r="C38" s="221"/>
      <c r="D38" s="221"/>
      <c r="E38" s="221"/>
      <c r="F38" s="221"/>
      <c r="G38" s="221"/>
      <c r="H38" s="221"/>
      <c r="I38" s="221"/>
      <c r="J38" s="221"/>
      <c r="K38" s="221"/>
      <c r="L38" s="221"/>
      <c r="M38" s="221"/>
      <c r="N38" s="221"/>
      <c r="O38" s="221"/>
      <c r="P38" s="221"/>
      <c r="Q38" s="221"/>
      <c r="R38" s="221"/>
      <c r="S38" s="221"/>
      <c r="T38" s="221"/>
      <c r="U38" s="221"/>
      <c r="V38" s="221"/>
      <c r="W38" s="221"/>
      <c r="X38" s="221"/>
      <c r="Y38" s="221"/>
    </row>
    <row r="39" spans="1:25" hidden="1">
      <c r="A39" s="221">
        <v>8</v>
      </c>
      <c r="B39" s="221"/>
      <c r="C39" s="221"/>
      <c r="D39" s="221"/>
      <c r="E39" s="221"/>
      <c r="F39" s="221"/>
      <c r="G39" s="221"/>
      <c r="H39" s="221"/>
      <c r="I39" s="221"/>
      <c r="J39" s="221"/>
      <c r="K39" s="221"/>
      <c r="L39" s="221"/>
      <c r="M39" s="221"/>
      <c r="N39" s="221"/>
      <c r="O39" s="221"/>
      <c r="P39" s="221"/>
      <c r="Q39" s="221"/>
      <c r="R39" s="221"/>
      <c r="S39" s="221"/>
      <c r="T39" s="221"/>
      <c r="U39" s="221"/>
      <c r="V39" s="221"/>
      <c r="W39" s="221"/>
      <c r="X39" s="221"/>
      <c r="Y39" s="221"/>
    </row>
    <row r="40" spans="1:25" hidden="1">
      <c r="A40" s="221">
        <v>9</v>
      </c>
      <c r="B40" s="221"/>
      <c r="C40" s="221"/>
      <c r="D40" s="221"/>
      <c r="E40" s="221"/>
      <c r="F40" s="221"/>
      <c r="G40" s="221"/>
      <c r="H40" s="221"/>
      <c r="I40" s="221"/>
      <c r="J40" s="221"/>
      <c r="K40" s="221"/>
      <c r="L40" s="221"/>
      <c r="M40" s="221"/>
      <c r="N40" s="221"/>
      <c r="O40" s="221"/>
      <c r="P40" s="221"/>
      <c r="Q40" s="221"/>
      <c r="R40" s="221"/>
      <c r="S40" s="221"/>
      <c r="T40" s="221"/>
      <c r="U40" s="221"/>
      <c r="V40" s="221"/>
      <c r="W40" s="221"/>
      <c r="X40" s="221"/>
      <c r="Y40" s="221"/>
    </row>
    <row r="41" spans="1:25" hidden="1">
      <c r="A41" s="221">
        <v>10</v>
      </c>
      <c r="B41" s="221"/>
      <c r="C41" s="221"/>
      <c r="D41" s="221"/>
      <c r="E41" s="221"/>
      <c r="F41" s="221"/>
      <c r="G41" s="221"/>
      <c r="H41" s="221"/>
      <c r="I41" s="221"/>
      <c r="J41" s="221"/>
      <c r="K41" s="221"/>
      <c r="L41" s="221"/>
      <c r="M41" s="221"/>
      <c r="N41" s="221"/>
      <c r="O41" s="221"/>
      <c r="P41" s="221"/>
      <c r="Q41" s="221"/>
      <c r="R41" s="221"/>
      <c r="S41" s="221"/>
      <c r="T41" s="221"/>
      <c r="U41" s="221"/>
      <c r="V41" s="221"/>
      <c r="W41" s="221"/>
      <c r="X41" s="221"/>
      <c r="Y41" s="221"/>
    </row>
    <row r="42" spans="1:25" hidden="1">
      <c r="A42" s="221">
        <v>11</v>
      </c>
      <c r="B42" s="221"/>
      <c r="C42" s="221"/>
      <c r="D42" s="221"/>
      <c r="E42" s="221"/>
      <c r="F42" s="221"/>
      <c r="G42" s="221"/>
      <c r="H42" s="221"/>
      <c r="I42" s="221"/>
      <c r="J42" s="221"/>
      <c r="K42" s="221"/>
      <c r="L42" s="221"/>
      <c r="M42" s="221"/>
      <c r="N42" s="221"/>
      <c r="O42" s="221"/>
      <c r="P42" s="221"/>
      <c r="Q42" s="221"/>
      <c r="R42" s="221"/>
      <c r="S42" s="221"/>
      <c r="T42" s="221"/>
      <c r="U42" s="221"/>
      <c r="V42" s="221"/>
      <c r="W42" s="221"/>
      <c r="X42" s="221"/>
      <c r="Y42" s="221"/>
    </row>
    <row r="43" spans="1:25" hidden="1">
      <c r="A43" s="221">
        <v>12</v>
      </c>
      <c r="B43" s="221"/>
      <c r="C43" s="221"/>
      <c r="D43" s="221"/>
      <c r="E43" s="221"/>
      <c r="F43" s="221"/>
      <c r="G43" s="221"/>
      <c r="H43" s="221"/>
      <c r="I43" s="221"/>
      <c r="J43" s="221"/>
      <c r="K43" s="221"/>
      <c r="L43" s="221"/>
      <c r="M43" s="221"/>
      <c r="N43" s="221"/>
      <c r="O43" s="221"/>
      <c r="P43" s="221"/>
      <c r="Q43" s="221"/>
      <c r="R43" s="221"/>
      <c r="S43" s="221"/>
      <c r="T43" s="221"/>
      <c r="U43" s="221"/>
      <c r="V43" s="221"/>
      <c r="W43" s="221"/>
      <c r="X43" s="221"/>
      <c r="Y43" s="221"/>
    </row>
    <row r="44" spans="1:25" hidden="1">
      <c r="A44" s="221">
        <v>13</v>
      </c>
      <c r="B44" s="221"/>
      <c r="C44" s="221"/>
      <c r="D44" s="221"/>
      <c r="E44" s="221"/>
      <c r="F44" s="221"/>
      <c r="G44" s="221"/>
      <c r="H44" s="221"/>
      <c r="I44" s="221"/>
      <c r="J44" s="221"/>
      <c r="K44" s="221"/>
      <c r="L44" s="221"/>
      <c r="M44" s="221"/>
      <c r="N44" s="221"/>
      <c r="O44" s="221"/>
      <c r="P44" s="221"/>
      <c r="Q44" s="221"/>
      <c r="R44" s="221"/>
      <c r="S44" s="221"/>
      <c r="T44" s="221"/>
      <c r="U44" s="221"/>
      <c r="V44" s="221"/>
      <c r="W44" s="221"/>
      <c r="X44" s="221"/>
      <c r="Y44" s="221"/>
    </row>
    <row r="45" spans="1:25" hidden="1">
      <c r="A45" s="221">
        <v>14</v>
      </c>
      <c r="B45" s="221"/>
      <c r="C45" s="221"/>
      <c r="D45" s="221"/>
      <c r="E45" s="221"/>
      <c r="F45" s="221"/>
      <c r="G45" s="221"/>
      <c r="H45" s="221"/>
      <c r="I45" s="221"/>
      <c r="J45" s="221"/>
      <c r="K45" s="221"/>
      <c r="L45" s="221"/>
      <c r="M45" s="221"/>
      <c r="N45" s="221"/>
      <c r="O45" s="221"/>
      <c r="P45" s="221"/>
      <c r="Q45" s="221"/>
      <c r="R45" s="221"/>
      <c r="S45" s="221"/>
      <c r="T45" s="221"/>
      <c r="U45" s="221"/>
      <c r="V45" s="221"/>
      <c r="W45" s="221"/>
      <c r="X45" s="221"/>
      <c r="Y45" s="221"/>
    </row>
    <row r="46" spans="1:25" hidden="1">
      <c r="A46" s="221">
        <v>15</v>
      </c>
      <c r="B46" s="221"/>
      <c r="C46" s="221"/>
      <c r="D46" s="221"/>
      <c r="E46" s="221"/>
      <c r="F46" s="221"/>
      <c r="G46" s="221"/>
      <c r="H46" s="221"/>
      <c r="I46" s="221"/>
      <c r="J46" s="221"/>
      <c r="K46" s="221"/>
      <c r="L46" s="221"/>
      <c r="M46" s="221"/>
      <c r="N46" s="221"/>
      <c r="O46" s="221"/>
      <c r="P46" s="221"/>
      <c r="Q46" s="221"/>
      <c r="R46" s="221"/>
      <c r="S46" s="221"/>
      <c r="T46" s="221"/>
      <c r="U46" s="221"/>
      <c r="V46" s="221"/>
      <c r="W46" s="221"/>
      <c r="X46" s="221"/>
      <c r="Y46" s="221"/>
    </row>
    <row r="47" spans="1:25" hidden="1">
      <c r="A47" s="221">
        <v>16</v>
      </c>
      <c r="B47" s="221"/>
      <c r="C47" s="221"/>
      <c r="D47" s="221"/>
      <c r="E47" s="221"/>
      <c r="F47" s="221"/>
      <c r="G47" s="221"/>
      <c r="H47" s="221"/>
      <c r="I47" s="221"/>
      <c r="J47" s="221"/>
      <c r="K47" s="221"/>
      <c r="L47" s="221"/>
      <c r="M47" s="221"/>
      <c r="N47" s="221"/>
      <c r="O47" s="221"/>
      <c r="P47" s="221"/>
      <c r="Q47" s="221"/>
      <c r="R47" s="221"/>
      <c r="S47" s="221"/>
      <c r="T47" s="221"/>
      <c r="U47" s="221"/>
      <c r="V47" s="221"/>
      <c r="W47" s="221"/>
      <c r="X47" s="221"/>
      <c r="Y47" s="221"/>
    </row>
    <row r="48" spans="1:25" hidden="1">
      <c r="A48" s="221">
        <v>17</v>
      </c>
      <c r="B48" s="221"/>
      <c r="C48" s="221"/>
      <c r="D48" s="221"/>
      <c r="E48" s="221"/>
      <c r="F48" s="221"/>
      <c r="G48" s="221"/>
      <c r="H48" s="221"/>
      <c r="I48" s="221"/>
      <c r="J48" s="221"/>
      <c r="K48" s="221"/>
      <c r="L48" s="221"/>
      <c r="M48" s="221"/>
      <c r="N48" s="221"/>
      <c r="O48" s="221"/>
      <c r="P48" s="221"/>
      <c r="Q48" s="221"/>
      <c r="R48" s="221"/>
      <c r="S48" s="221"/>
      <c r="T48" s="221"/>
      <c r="U48" s="221"/>
      <c r="V48" s="221"/>
      <c r="W48" s="221"/>
      <c r="X48" s="221"/>
      <c r="Y48" s="221"/>
    </row>
    <row r="49" spans="1:25" hidden="1">
      <c r="A49" s="221">
        <v>18</v>
      </c>
      <c r="B49" s="221"/>
      <c r="C49" s="221"/>
      <c r="D49" s="221"/>
      <c r="E49" s="221"/>
      <c r="F49" s="221"/>
      <c r="G49" s="221"/>
      <c r="H49" s="221"/>
      <c r="I49" s="221"/>
      <c r="J49" s="221"/>
      <c r="K49" s="221"/>
      <c r="L49" s="221"/>
      <c r="M49" s="221"/>
      <c r="N49" s="221"/>
      <c r="O49" s="221"/>
      <c r="P49" s="221"/>
      <c r="Q49" s="221"/>
      <c r="R49" s="221"/>
      <c r="S49" s="221"/>
      <c r="T49" s="221"/>
      <c r="U49" s="221"/>
      <c r="V49" s="221"/>
      <c r="W49" s="221"/>
      <c r="X49" s="221"/>
      <c r="Y49" s="221"/>
    </row>
    <row r="50" spans="1:25" hidden="1">
      <c r="A50" s="221">
        <v>19</v>
      </c>
      <c r="B50" s="221"/>
      <c r="C50" s="221"/>
      <c r="D50" s="221"/>
      <c r="E50" s="221"/>
      <c r="F50" s="221"/>
      <c r="G50" s="221"/>
      <c r="H50" s="221"/>
      <c r="I50" s="221"/>
      <c r="J50" s="221"/>
      <c r="K50" s="221"/>
      <c r="L50" s="221"/>
      <c r="M50" s="221"/>
      <c r="N50" s="221"/>
      <c r="O50" s="221"/>
      <c r="P50" s="221"/>
      <c r="Q50" s="221"/>
      <c r="R50" s="221"/>
      <c r="S50" s="221"/>
      <c r="T50" s="221"/>
      <c r="U50" s="221"/>
      <c r="V50" s="221"/>
      <c r="W50" s="221"/>
      <c r="X50" s="221"/>
      <c r="Y50" s="221"/>
    </row>
    <row r="51" spans="1:25" hidden="1">
      <c r="A51" s="221">
        <v>20</v>
      </c>
      <c r="B51" s="221"/>
      <c r="C51" s="221"/>
      <c r="D51" s="221"/>
      <c r="E51" s="221"/>
      <c r="F51" s="221"/>
      <c r="G51" s="221"/>
      <c r="H51" s="221"/>
      <c r="I51" s="221"/>
      <c r="J51" s="221"/>
      <c r="K51" s="221"/>
      <c r="L51" s="221"/>
      <c r="M51" s="221"/>
      <c r="N51" s="221"/>
      <c r="O51" s="221"/>
      <c r="P51" s="221"/>
      <c r="Q51" s="221"/>
      <c r="R51" s="221"/>
      <c r="S51" s="221"/>
      <c r="T51" s="221"/>
      <c r="U51" s="221"/>
      <c r="V51" s="221"/>
      <c r="W51" s="221"/>
      <c r="X51" s="221"/>
      <c r="Y51" s="221"/>
    </row>
    <row r="52" spans="1:25" hidden="1">
      <c r="A52" s="221">
        <v>21</v>
      </c>
      <c r="B52" s="221"/>
      <c r="C52" s="221"/>
      <c r="D52" s="221"/>
      <c r="E52" s="221"/>
      <c r="F52" s="221"/>
      <c r="G52" s="221"/>
      <c r="H52" s="221"/>
      <c r="I52" s="221"/>
      <c r="J52" s="221"/>
      <c r="K52" s="221"/>
      <c r="L52" s="221"/>
      <c r="M52" s="221"/>
      <c r="N52" s="221"/>
      <c r="O52" s="221"/>
      <c r="P52" s="221"/>
      <c r="Q52" s="221"/>
      <c r="R52" s="221"/>
      <c r="S52" s="221"/>
      <c r="T52" s="221"/>
      <c r="U52" s="221"/>
      <c r="V52" s="221"/>
      <c r="W52" s="221"/>
      <c r="X52" s="221"/>
      <c r="Y52" s="221"/>
    </row>
    <row r="53" spans="1:25" hidden="1">
      <c r="A53" s="221">
        <v>22</v>
      </c>
      <c r="B53" s="221"/>
      <c r="C53" s="221"/>
      <c r="D53" s="221"/>
      <c r="E53" s="221"/>
      <c r="F53" s="221"/>
      <c r="G53" s="221"/>
      <c r="H53" s="221"/>
      <c r="I53" s="221"/>
      <c r="J53" s="221"/>
      <c r="K53" s="221"/>
      <c r="L53" s="221"/>
      <c r="M53" s="221"/>
      <c r="N53" s="221"/>
      <c r="O53" s="221"/>
      <c r="P53" s="221"/>
      <c r="Q53" s="221"/>
      <c r="R53" s="221"/>
      <c r="S53" s="221"/>
      <c r="T53" s="221"/>
      <c r="U53" s="221"/>
      <c r="V53" s="221"/>
      <c r="W53" s="221"/>
      <c r="X53" s="221"/>
      <c r="Y53" s="221"/>
    </row>
    <row r="54" spans="1:25" hidden="1">
      <c r="A54" s="221">
        <v>23</v>
      </c>
      <c r="B54" s="221"/>
      <c r="C54" s="221"/>
      <c r="D54" s="221"/>
      <c r="E54" s="221"/>
      <c r="F54" s="221"/>
      <c r="G54" s="221"/>
      <c r="H54" s="221"/>
      <c r="I54" s="221"/>
      <c r="J54" s="221"/>
      <c r="K54" s="221"/>
      <c r="L54" s="221"/>
      <c r="M54" s="221"/>
      <c r="N54" s="221"/>
      <c r="O54" s="221"/>
      <c r="P54" s="221"/>
      <c r="Q54" s="221"/>
      <c r="R54" s="221"/>
      <c r="S54" s="221"/>
      <c r="T54" s="221"/>
      <c r="U54" s="221"/>
      <c r="V54" s="221"/>
      <c r="W54" s="221"/>
      <c r="X54" s="221"/>
      <c r="Y54" s="221"/>
    </row>
    <row r="55" spans="1:25" hidden="1">
      <c r="A55" s="221">
        <v>24</v>
      </c>
      <c r="B55" s="221"/>
      <c r="C55" s="221"/>
      <c r="D55" s="221"/>
      <c r="E55" s="221"/>
      <c r="F55" s="221"/>
      <c r="G55" s="221"/>
      <c r="H55" s="221"/>
      <c r="I55" s="221"/>
      <c r="J55" s="221"/>
      <c r="K55" s="221"/>
      <c r="L55" s="221"/>
      <c r="M55" s="221"/>
      <c r="N55" s="221"/>
      <c r="O55" s="221"/>
      <c r="P55" s="221"/>
      <c r="Q55" s="221"/>
      <c r="R55" s="221"/>
      <c r="S55" s="221"/>
      <c r="T55" s="221"/>
      <c r="U55" s="221"/>
      <c r="V55" s="221"/>
      <c r="W55" s="221"/>
      <c r="X55" s="221"/>
      <c r="Y55" s="221"/>
    </row>
    <row r="56" spans="1:25" hidden="1">
      <c r="A56" s="221">
        <v>25</v>
      </c>
      <c r="B56" s="221"/>
      <c r="C56" s="221"/>
      <c r="D56" s="221"/>
      <c r="E56" s="221"/>
      <c r="F56" s="221"/>
      <c r="G56" s="221"/>
      <c r="H56" s="221"/>
      <c r="I56" s="221"/>
      <c r="J56" s="221"/>
      <c r="K56" s="221"/>
      <c r="L56" s="221"/>
      <c r="M56" s="221"/>
      <c r="N56" s="221"/>
      <c r="O56" s="221"/>
      <c r="P56" s="221"/>
      <c r="Q56" s="221"/>
      <c r="R56" s="221"/>
      <c r="S56" s="221"/>
      <c r="T56" s="221"/>
      <c r="U56" s="221"/>
      <c r="V56" s="221"/>
      <c r="W56" s="221"/>
      <c r="X56" s="221"/>
      <c r="Y56" s="221"/>
    </row>
    <row r="57" spans="1:25" hidden="1">
      <c r="A57" s="221">
        <v>26</v>
      </c>
      <c r="B57" s="221"/>
      <c r="C57" s="221"/>
      <c r="D57" s="221"/>
      <c r="E57" s="221"/>
      <c r="F57" s="221"/>
      <c r="G57" s="221"/>
      <c r="H57" s="221"/>
      <c r="I57" s="221"/>
      <c r="J57" s="221"/>
      <c r="K57" s="221"/>
      <c r="L57" s="221"/>
      <c r="M57" s="221"/>
      <c r="N57" s="221"/>
      <c r="O57" s="221"/>
      <c r="P57" s="221"/>
      <c r="Q57" s="221"/>
      <c r="R57" s="221"/>
      <c r="S57" s="221"/>
      <c r="T57" s="221"/>
      <c r="U57" s="221"/>
      <c r="V57" s="221"/>
      <c r="W57" s="221"/>
      <c r="X57" s="221"/>
      <c r="Y57" s="221"/>
    </row>
    <row r="58" spans="1:25" hidden="1">
      <c r="A58" s="221">
        <v>27</v>
      </c>
      <c r="B58" s="221"/>
      <c r="C58" s="221"/>
      <c r="D58" s="221"/>
      <c r="E58" s="221"/>
      <c r="F58" s="221"/>
      <c r="G58" s="221"/>
      <c r="H58" s="221"/>
      <c r="I58" s="221"/>
      <c r="J58" s="221"/>
      <c r="K58" s="221"/>
      <c r="L58" s="221"/>
      <c r="M58" s="221"/>
      <c r="N58" s="221"/>
      <c r="O58" s="221"/>
      <c r="P58" s="221"/>
      <c r="Q58" s="221"/>
      <c r="R58" s="221"/>
      <c r="S58" s="221"/>
      <c r="T58" s="221"/>
      <c r="U58" s="221"/>
      <c r="V58" s="221"/>
      <c r="W58" s="221"/>
      <c r="X58" s="221"/>
      <c r="Y58" s="221"/>
    </row>
    <row r="59" spans="1:25" hidden="1">
      <c r="A59" s="221">
        <v>28</v>
      </c>
      <c r="B59" s="221"/>
      <c r="C59" s="221"/>
      <c r="D59" s="221"/>
      <c r="E59" s="221"/>
      <c r="F59" s="221"/>
      <c r="G59" s="221"/>
      <c r="H59" s="221"/>
      <c r="I59" s="221"/>
      <c r="J59" s="221"/>
      <c r="K59" s="221"/>
      <c r="L59" s="221"/>
      <c r="M59" s="221"/>
      <c r="N59" s="221"/>
      <c r="O59" s="221"/>
      <c r="P59" s="221"/>
      <c r="Q59" s="221"/>
      <c r="R59" s="221"/>
      <c r="S59" s="221"/>
      <c r="T59" s="221"/>
      <c r="U59" s="221"/>
      <c r="V59" s="221"/>
      <c r="W59" s="221"/>
      <c r="X59" s="221"/>
      <c r="Y59" s="221"/>
    </row>
    <row r="60" spans="1:25" hidden="1">
      <c r="A60" s="221">
        <v>29</v>
      </c>
      <c r="B60" s="221"/>
      <c r="C60" s="221"/>
      <c r="D60" s="221"/>
      <c r="E60" s="221"/>
      <c r="F60" s="221"/>
      <c r="G60" s="221"/>
      <c r="H60" s="221"/>
      <c r="I60" s="221"/>
      <c r="J60" s="221"/>
      <c r="K60" s="221"/>
      <c r="L60" s="221"/>
      <c r="M60" s="221"/>
      <c r="N60" s="221"/>
      <c r="O60" s="221"/>
      <c r="P60" s="221"/>
      <c r="Q60" s="221"/>
      <c r="R60" s="221"/>
      <c r="S60" s="221"/>
      <c r="T60" s="221"/>
      <c r="U60" s="221"/>
      <c r="V60" s="221"/>
      <c r="W60" s="221"/>
      <c r="X60" s="221"/>
      <c r="Y60" s="221"/>
    </row>
    <row r="61" spans="1:25" hidden="1">
      <c r="A61" s="221">
        <v>30</v>
      </c>
      <c r="B61" s="221"/>
      <c r="C61" s="221"/>
      <c r="D61" s="221"/>
      <c r="E61" s="221"/>
      <c r="F61" s="221"/>
      <c r="G61" s="221"/>
      <c r="H61" s="221"/>
      <c r="I61" s="221"/>
      <c r="J61" s="221"/>
      <c r="K61" s="221"/>
      <c r="L61" s="221"/>
      <c r="M61" s="221"/>
      <c r="N61" s="221"/>
      <c r="O61" s="221"/>
      <c r="P61" s="221"/>
      <c r="Q61" s="221"/>
      <c r="R61" s="221"/>
      <c r="S61" s="221"/>
      <c r="T61" s="221"/>
      <c r="U61" s="221"/>
      <c r="V61" s="221"/>
      <c r="W61" s="221"/>
      <c r="X61" s="221"/>
      <c r="Y61" s="221"/>
    </row>
    <row r="62" spans="1:25" hidden="1">
      <c r="A62" s="221">
        <v>31</v>
      </c>
      <c r="B62" s="221"/>
      <c r="C62" s="221"/>
      <c r="D62" s="221"/>
      <c r="E62" s="221"/>
      <c r="F62" s="221"/>
      <c r="G62" s="221"/>
      <c r="H62" s="221"/>
      <c r="I62" s="221"/>
      <c r="J62" s="221"/>
      <c r="K62" s="221"/>
      <c r="L62" s="221"/>
      <c r="M62" s="221"/>
      <c r="N62" s="221"/>
      <c r="O62" s="221"/>
      <c r="P62" s="221"/>
      <c r="Q62" s="221"/>
      <c r="R62" s="221"/>
      <c r="S62" s="221"/>
      <c r="T62" s="221"/>
      <c r="U62" s="221"/>
      <c r="V62" s="221"/>
      <c r="W62" s="221"/>
      <c r="X62" s="221"/>
      <c r="Y62" s="221"/>
    </row>
    <row r="63" spans="1:25" hidden="1">
      <c r="A63" s="221">
        <v>32</v>
      </c>
      <c r="B63" s="221"/>
      <c r="C63" s="221"/>
      <c r="D63" s="221"/>
      <c r="E63" s="221"/>
      <c r="F63" s="221"/>
      <c r="G63" s="221"/>
      <c r="H63" s="221"/>
      <c r="I63" s="221"/>
      <c r="J63" s="221"/>
      <c r="K63" s="221"/>
      <c r="L63" s="221"/>
      <c r="M63" s="221"/>
      <c r="N63" s="221"/>
      <c r="O63" s="221"/>
      <c r="P63" s="221"/>
      <c r="Q63" s="221"/>
      <c r="R63" s="221"/>
      <c r="S63" s="221"/>
      <c r="T63" s="221"/>
      <c r="U63" s="221"/>
      <c r="V63" s="221"/>
      <c r="W63" s="221"/>
      <c r="X63" s="221"/>
      <c r="Y63" s="221"/>
    </row>
    <row r="64" spans="1:25" hidden="1">
      <c r="A64" s="221">
        <v>33</v>
      </c>
      <c r="B64" s="221"/>
      <c r="C64" s="221"/>
      <c r="D64" s="221"/>
      <c r="E64" s="221"/>
      <c r="F64" s="221"/>
      <c r="G64" s="221"/>
      <c r="H64" s="221"/>
      <c r="I64" s="221"/>
      <c r="J64" s="221"/>
      <c r="K64" s="221"/>
      <c r="L64" s="221"/>
      <c r="M64" s="221"/>
      <c r="N64" s="221"/>
      <c r="O64" s="221"/>
      <c r="P64" s="221"/>
      <c r="Q64" s="221"/>
      <c r="R64" s="221"/>
      <c r="S64" s="221"/>
      <c r="T64" s="221"/>
      <c r="U64" s="221"/>
      <c r="V64" s="221"/>
      <c r="W64" s="221"/>
      <c r="X64" s="221"/>
      <c r="Y64" s="221"/>
    </row>
    <row r="65" spans="1:25" hidden="1">
      <c r="A65" s="221">
        <v>34</v>
      </c>
      <c r="B65" s="221"/>
      <c r="C65" s="221"/>
      <c r="D65" s="221"/>
      <c r="E65" s="221"/>
      <c r="F65" s="221"/>
      <c r="G65" s="221"/>
      <c r="H65" s="221"/>
      <c r="I65" s="221"/>
      <c r="J65" s="221"/>
      <c r="K65" s="221"/>
      <c r="L65" s="221"/>
      <c r="M65" s="221"/>
      <c r="N65" s="221"/>
      <c r="O65" s="221"/>
      <c r="P65" s="221"/>
      <c r="Q65" s="221"/>
      <c r="R65" s="221"/>
      <c r="S65" s="221"/>
      <c r="T65" s="221"/>
      <c r="U65" s="221"/>
      <c r="V65" s="221"/>
      <c r="W65" s="221"/>
      <c r="X65" s="221"/>
      <c r="Y65" s="221"/>
    </row>
    <row r="66" spans="1:25" hidden="1">
      <c r="A66" s="221">
        <v>35</v>
      </c>
      <c r="B66" s="221"/>
      <c r="C66" s="221"/>
      <c r="D66" s="221"/>
      <c r="E66" s="221"/>
      <c r="F66" s="221"/>
      <c r="G66" s="221"/>
      <c r="H66" s="221"/>
      <c r="I66" s="221"/>
      <c r="J66" s="221"/>
      <c r="K66" s="221"/>
      <c r="L66" s="221"/>
      <c r="M66" s="221"/>
      <c r="N66" s="221"/>
      <c r="O66" s="221"/>
      <c r="P66" s="221"/>
      <c r="Q66" s="221"/>
      <c r="R66" s="221"/>
      <c r="S66" s="221"/>
      <c r="T66" s="221"/>
      <c r="U66" s="221"/>
      <c r="V66" s="221"/>
      <c r="W66" s="221"/>
      <c r="X66" s="221"/>
      <c r="Y66" s="221"/>
    </row>
    <row r="67" spans="1:25" hidden="1">
      <c r="A67" s="221">
        <v>36</v>
      </c>
      <c r="B67" s="221"/>
      <c r="C67" s="221"/>
      <c r="D67" s="221"/>
      <c r="E67" s="221"/>
      <c r="F67" s="221"/>
      <c r="G67" s="221"/>
      <c r="H67" s="221"/>
      <c r="I67" s="221"/>
      <c r="J67" s="221"/>
      <c r="K67" s="221"/>
      <c r="L67" s="221"/>
      <c r="M67" s="221"/>
      <c r="N67" s="221"/>
      <c r="O67" s="221"/>
      <c r="P67" s="221"/>
      <c r="Q67" s="221"/>
      <c r="R67" s="221"/>
      <c r="S67" s="221"/>
      <c r="T67" s="221"/>
      <c r="U67" s="221"/>
      <c r="V67" s="221"/>
      <c r="W67" s="221"/>
      <c r="X67" s="221"/>
      <c r="Y67" s="221"/>
    </row>
    <row r="68" spans="1:25" hidden="1">
      <c r="A68" s="221">
        <v>37</v>
      </c>
      <c r="B68" s="221"/>
      <c r="C68" s="221"/>
      <c r="D68" s="221"/>
      <c r="E68" s="221"/>
      <c r="F68" s="221"/>
      <c r="G68" s="221"/>
      <c r="H68" s="221"/>
      <c r="I68" s="221"/>
      <c r="J68" s="221"/>
      <c r="K68" s="221"/>
      <c r="L68" s="221"/>
      <c r="M68" s="221"/>
      <c r="N68" s="221"/>
      <c r="O68" s="221"/>
      <c r="P68" s="221"/>
      <c r="Q68" s="221"/>
      <c r="R68" s="221"/>
      <c r="S68" s="221"/>
      <c r="T68" s="221"/>
      <c r="U68" s="221"/>
      <c r="V68" s="221"/>
      <c r="W68" s="221"/>
      <c r="X68" s="221"/>
      <c r="Y68" s="221"/>
    </row>
    <row r="69" spans="1:25" hidden="1">
      <c r="A69" s="221">
        <v>38</v>
      </c>
      <c r="B69" s="221"/>
      <c r="C69" s="221"/>
      <c r="D69" s="221"/>
      <c r="E69" s="221"/>
      <c r="F69" s="221"/>
      <c r="G69" s="221"/>
      <c r="H69" s="221"/>
      <c r="I69" s="221"/>
      <c r="J69" s="221"/>
      <c r="K69" s="221"/>
      <c r="L69" s="221"/>
      <c r="M69" s="221"/>
      <c r="N69" s="221"/>
      <c r="O69" s="221"/>
      <c r="P69" s="221"/>
      <c r="Q69" s="221"/>
      <c r="R69" s="221"/>
      <c r="S69" s="221"/>
      <c r="T69" s="221"/>
      <c r="U69" s="221"/>
      <c r="V69" s="221"/>
      <c r="W69" s="221"/>
      <c r="X69" s="221"/>
      <c r="Y69" s="221"/>
    </row>
    <row r="70" spans="1:25" hidden="1">
      <c r="A70" s="221">
        <v>39</v>
      </c>
      <c r="B70" s="221"/>
      <c r="C70" s="221"/>
      <c r="D70" s="221"/>
      <c r="E70" s="221"/>
      <c r="F70" s="221"/>
      <c r="G70" s="221"/>
      <c r="H70" s="221"/>
      <c r="I70" s="221"/>
      <c r="J70" s="221"/>
      <c r="K70" s="221"/>
      <c r="L70" s="221"/>
      <c r="M70" s="221"/>
      <c r="N70" s="221"/>
      <c r="O70" s="221"/>
      <c r="P70" s="221"/>
      <c r="Q70" s="221"/>
      <c r="R70" s="221"/>
      <c r="S70" s="221"/>
      <c r="T70" s="221"/>
      <c r="U70" s="221"/>
      <c r="V70" s="221"/>
      <c r="W70" s="221"/>
      <c r="X70" s="221"/>
      <c r="Y70" s="221"/>
    </row>
    <row r="71" spans="1:25" hidden="1">
      <c r="A71" s="221">
        <v>40</v>
      </c>
      <c r="B71" s="221"/>
      <c r="C71" s="221"/>
      <c r="D71" s="221"/>
      <c r="E71" s="221"/>
      <c r="F71" s="221"/>
      <c r="G71" s="221"/>
      <c r="H71" s="221"/>
      <c r="I71" s="221"/>
      <c r="J71" s="221"/>
      <c r="K71" s="221"/>
      <c r="L71" s="221"/>
      <c r="M71" s="221"/>
      <c r="N71" s="221"/>
      <c r="O71" s="221"/>
      <c r="P71" s="221"/>
      <c r="Q71" s="221"/>
      <c r="R71" s="221"/>
      <c r="S71" s="221"/>
      <c r="T71" s="221"/>
      <c r="U71" s="221"/>
      <c r="V71" s="221"/>
      <c r="W71" s="221"/>
      <c r="X71" s="221"/>
      <c r="Y71" s="221"/>
    </row>
  </sheetData>
  <sheetProtection algorithmName="SHA-512" hashValue="IrnUOSGSJJzBvqZQoCxUDaLK/ZSF3qzN0ly2jm/ADMgLzaRIJwg0t+o0yx1Twg6zY7DUFqm4Y4iumJTbBStwDw==" saltValue="/B/dFfK4Q1YHjPVWJWDtrQ==" spinCount="100000" sheet="1" selectLockedCells="1"/>
  <protectedRanges>
    <protectedRange sqref="T25 P7:Q7 T23 P25 R6:S7 N6:N7 O6:Q6 J7:M7 E6:M6 P10 T6:T10 C6:D7" name="Range1"/>
    <protectedRange sqref="T15:T16" name="Range3"/>
    <protectedRange sqref="H23:O23 T20:T22" name="Range5"/>
    <protectedRange sqref="K28" name="Range8"/>
    <protectedRange sqref="P23" name="Range5_4"/>
    <protectedRange sqref="Q14:S22" name="Range5_1"/>
    <protectedRange sqref="N14:P22" name="Range5_2"/>
  </protectedRanges>
  <mergeCells count="61">
    <mergeCell ref="Q27:S27"/>
    <mergeCell ref="V27:Z27"/>
    <mergeCell ref="Q23:S23"/>
    <mergeCell ref="B24:N24"/>
    <mergeCell ref="K25:M25"/>
    <mergeCell ref="Q25:S25"/>
    <mergeCell ref="V25:Z25"/>
    <mergeCell ref="B26:I26"/>
    <mergeCell ref="C21:J21"/>
    <mergeCell ref="K21:M21"/>
    <mergeCell ref="N21:P21"/>
    <mergeCell ref="Q21:S21"/>
    <mergeCell ref="C22:J22"/>
    <mergeCell ref="K22:M22"/>
    <mergeCell ref="N22:P22"/>
    <mergeCell ref="Q22:S22"/>
    <mergeCell ref="C19:J19"/>
    <mergeCell ref="K19:M19"/>
    <mergeCell ref="N19:P19"/>
    <mergeCell ref="Q19:S19"/>
    <mergeCell ref="C20:J20"/>
    <mergeCell ref="K20:M20"/>
    <mergeCell ref="N20:P20"/>
    <mergeCell ref="Q20:S20"/>
    <mergeCell ref="Q17:S17"/>
    <mergeCell ref="C18:J18"/>
    <mergeCell ref="K18:M18"/>
    <mergeCell ref="N18:P18"/>
    <mergeCell ref="Q18:S18"/>
    <mergeCell ref="C14:J14"/>
    <mergeCell ref="K14:M14"/>
    <mergeCell ref="N14:P14"/>
    <mergeCell ref="Q14:S14"/>
    <mergeCell ref="V14:Z22"/>
    <mergeCell ref="C15:J15"/>
    <mergeCell ref="K15:M15"/>
    <mergeCell ref="N15:P15"/>
    <mergeCell ref="Q15:S15"/>
    <mergeCell ref="C16:J16"/>
    <mergeCell ref="K16:M16"/>
    <mergeCell ref="N16:P16"/>
    <mergeCell ref="Q16:S16"/>
    <mergeCell ref="C17:J17"/>
    <mergeCell ref="K17:M17"/>
    <mergeCell ref="N17:P17"/>
    <mergeCell ref="V10:Z10"/>
    <mergeCell ref="B11:H11"/>
    <mergeCell ref="C13:J13"/>
    <mergeCell ref="K13:M13"/>
    <mergeCell ref="N13:P13"/>
    <mergeCell ref="Q13:S13"/>
    <mergeCell ref="Q12:S12"/>
    <mergeCell ref="B9:M9"/>
    <mergeCell ref="K10:M10"/>
    <mergeCell ref="Q10:S10"/>
    <mergeCell ref="B4:T4"/>
    <mergeCell ref="B6:O6"/>
    <mergeCell ref="K7:M7"/>
    <mergeCell ref="Q7:S7"/>
    <mergeCell ref="B8:H8"/>
    <mergeCell ref="Q8:S8"/>
  </mergeCells>
  <dataValidations count="1">
    <dataValidation type="list" allowBlank="1" showInputMessage="1" showErrorMessage="1" sqref="B14:B22 IX14:IX22 ST14:ST22 ACP14:ACP22 AML14:AML22 AWH14:AWH22 BGD14:BGD22 BPZ14:BPZ22 BZV14:BZV22 CJR14:CJR22 CTN14:CTN22 DDJ14:DDJ22 DNF14:DNF22 DXB14:DXB22 EGX14:EGX22 EQT14:EQT22 FAP14:FAP22 FKL14:FKL22 FUH14:FUH22 GED14:GED22 GNZ14:GNZ22 GXV14:GXV22 HHR14:HHR22 HRN14:HRN22 IBJ14:IBJ22 ILF14:ILF22 IVB14:IVB22 JEX14:JEX22 JOT14:JOT22 JYP14:JYP22 KIL14:KIL22 KSH14:KSH22 LCD14:LCD22 LLZ14:LLZ22 LVV14:LVV22 MFR14:MFR22 MPN14:MPN22 MZJ14:MZJ22 NJF14:NJF22 NTB14:NTB22 OCX14:OCX22 OMT14:OMT22 OWP14:OWP22 PGL14:PGL22 PQH14:PQH22 QAD14:QAD22 QJZ14:QJZ22 QTV14:QTV22 RDR14:RDR22 RNN14:RNN22 RXJ14:RXJ22 SHF14:SHF22 SRB14:SRB22 TAX14:TAX22 TKT14:TKT22 TUP14:TUP22 UEL14:UEL22 UOH14:UOH22 UYD14:UYD22 VHZ14:VHZ22 VRV14:VRV22 WBR14:WBR22 WLN14:WLN22 WVJ14:WVJ22 B65550:B65558 IX65550:IX65558 ST65550:ST65558 ACP65550:ACP65558 AML65550:AML65558 AWH65550:AWH65558 BGD65550:BGD65558 BPZ65550:BPZ65558 BZV65550:BZV65558 CJR65550:CJR65558 CTN65550:CTN65558 DDJ65550:DDJ65558 DNF65550:DNF65558 DXB65550:DXB65558 EGX65550:EGX65558 EQT65550:EQT65558 FAP65550:FAP65558 FKL65550:FKL65558 FUH65550:FUH65558 GED65550:GED65558 GNZ65550:GNZ65558 GXV65550:GXV65558 HHR65550:HHR65558 HRN65550:HRN65558 IBJ65550:IBJ65558 ILF65550:ILF65558 IVB65550:IVB65558 JEX65550:JEX65558 JOT65550:JOT65558 JYP65550:JYP65558 KIL65550:KIL65558 KSH65550:KSH65558 LCD65550:LCD65558 LLZ65550:LLZ65558 LVV65550:LVV65558 MFR65550:MFR65558 MPN65550:MPN65558 MZJ65550:MZJ65558 NJF65550:NJF65558 NTB65550:NTB65558 OCX65550:OCX65558 OMT65550:OMT65558 OWP65550:OWP65558 PGL65550:PGL65558 PQH65550:PQH65558 QAD65550:QAD65558 QJZ65550:QJZ65558 QTV65550:QTV65558 RDR65550:RDR65558 RNN65550:RNN65558 RXJ65550:RXJ65558 SHF65550:SHF65558 SRB65550:SRB65558 TAX65550:TAX65558 TKT65550:TKT65558 TUP65550:TUP65558 UEL65550:UEL65558 UOH65550:UOH65558 UYD65550:UYD65558 VHZ65550:VHZ65558 VRV65550:VRV65558 WBR65550:WBR65558 WLN65550:WLN65558 WVJ65550:WVJ65558 B131086:B131094 IX131086:IX131094 ST131086:ST131094 ACP131086:ACP131094 AML131086:AML131094 AWH131086:AWH131094 BGD131086:BGD131094 BPZ131086:BPZ131094 BZV131086:BZV131094 CJR131086:CJR131094 CTN131086:CTN131094 DDJ131086:DDJ131094 DNF131086:DNF131094 DXB131086:DXB131094 EGX131086:EGX131094 EQT131086:EQT131094 FAP131086:FAP131094 FKL131086:FKL131094 FUH131086:FUH131094 GED131086:GED131094 GNZ131086:GNZ131094 GXV131086:GXV131094 HHR131086:HHR131094 HRN131086:HRN131094 IBJ131086:IBJ131094 ILF131086:ILF131094 IVB131086:IVB131094 JEX131086:JEX131094 JOT131086:JOT131094 JYP131086:JYP131094 KIL131086:KIL131094 KSH131086:KSH131094 LCD131086:LCD131094 LLZ131086:LLZ131094 LVV131086:LVV131094 MFR131086:MFR131094 MPN131086:MPN131094 MZJ131086:MZJ131094 NJF131086:NJF131094 NTB131086:NTB131094 OCX131086:OCX131094 OMT131086:OMT131094 OWP131086:OWP131094 PGL131086:PGL131094 PQH131086:PQH131094 QAD131086:QAD131094 QJZ131086:QJZ131094 QTV131086:QTV131094 RDR131086:RDR131094 RNN131086:RNN131094 RXJ131086:RXJ131094 SHF131086:SHF131094 SRB131086:SRB131094 TAX131086:TAX131094 TKT131086:TKT131094 TUP131086:TUP131094 UEL131086:UEL131094 UOH131086:UOH131094 UYD131086:UYD131094 VHZ131086:VHZ131094 VRV131086:VRV131094 WBR131086:WBR131094 WLN131086:WLN131094 WVJ131086:WVJ131094 B196622:B196630 IX196622:IX196630 ST196622:ST196630 ACP196622:ACP196630 AML196622:AML196630 AWH196622:AWH196630 BGD196622:BGD196630 BPZ196622:BPZ196630 BZV196622:BZV196630 CJR196622:CJR196630 CTN196622:CTN196630 DDJ196622:DDJ196630 DNF196622:DNF196630 DXB196622:DXB196630 EGX196622:EGX196630 EQT196622:EQT196630 FAP196622:FAP196630 FKL196622:FKL196630 FUH196622:FUH196630 GED196622:GED196630 GNZ196622:GNZ196630 GXV196622:GXV196630 HHR196622:HHR196630 HRN196622:HRN196630 IBJ196622:IBJ196630 ILF196622:ILF196630 IVB196622:IVB196630 JEX196622:JEX196630 JOT196622:JOT196630 JYP196622:JYP196630 KIL196622:KIL196630 KSH196622:KSH196630 LCD196622:LCD196630 LLZ196622:LLZ196630 LVV196622:LVV196630 MFR196622:MFR196630 MPN196622:MPN196630 MZJ196622:MZJ196630 NJF196622:NJF196630 NTB196622:NTB196630 OCX196622:OCX196630 OMT196622:OMT196630 OWP196622:OWP196630 PGL196622:PGL196630 PQH196622:PQH196630 QAD196622:QAD196630 QJZ196622:QJZ196630 QTV196622:QTV196630 RDR196622:RDR196630 RNN196622:RNN196630 RXJ196622:RXJ196630 SHF196622:SHF196630 SRB196622:SRB196630 TAX196622:TAX196630 TKT196622:TKT196630 TUP196622:TUP196630 UEL196622:UEL196630 UOH196622:UOH196630 UYD196622:UYD196630 VHZ196622:VHZ196630 VRV196622:VRV196630 WBR196622:WBR196630 WLN196622:WLN196630 WVJ196622:WVJ196630 B262158:B262166 IX262158:IX262166 ST262158:ST262166 ACP262158:ACP262166 AML262158:AML262166 AWH262158:AWH262166 BGD262158:BGD262166 BPZ262158:BPZ262166 BZV262158:BZV262166 CJR262158:CJR262166 CTN262158:CTN262166 DDJ262158:DDJ262166 DNF262158:DNF262166 DXB262158:DXB262166 EGX262158:EGX262166 EQT262158:EQT262166 FAP262158:FAP262166 FKL262158:FKL262166 FUH262158:FUH262166 GED262158:GED262166 GNZ262158:GNZ262166 GXV262158:GXV262166 HHR262158:HHR262166 HRN262158:HRN262166 IBJ262158:IBJ262166 ILF262158:ILF262166 IVB262158:IVB262166 JEX262158:JEX262166 JOT262158:JOT262166 JYP262158:JYP262166 KIL262158:KIL262166 KSH262158:KSH262166 LCD262158:LCD262166 LLZ262158:LLZ262166 LVV262158:LVV262166 MFR262158:MFR262166 MPN262158:MPN262166 MZJ262158:MZJ262166 NJF262158:NJF262166 NTB262158:NTB262166 OCX262158:OCX262166 OMT262158:OMT262166 OWP262158:OWP262166 PGL262158:PGL262166 PQH262158:PQH262166 QAD262158:QAD262166 QJZ262158:QJZ262166 QTV262158:QTV262166 RDR262158:RDR262166 RNN262158:RNN262166 RXJ262158:RXJ262166 SHF262158:SHF262166 SRB262158:SRB262166 TAX262158:TAX262166 TKT262158:TKT262166 TUP262158:TUP262166 UEL262158:UEL262166 UOH262158:UOH262166 UYD262158:UYD262166 VHZ262158:VHZ262166 VRV262158:VRV262166 WBR262158:WBR262166 WLN262158:WLN262166 WVJ262158:WVJ262166 B327694:B327702 IX327694:IX327702 ST327694:ST327702 ACP327694:ACP327702 AML327694:AML327702 AWH327694:AWH327702 BGD327694:BGD327702 BPZ327694:BPZ327702 BZV327694:BZV327702 CJR327694:CJR327702 CTN327694:CTN327702 DDJ327694:DDJ327702 DNF327694:DNF327702 DXB327694:DXB327702 EGX327694:EGX327702 EQT327694:EQT327702 FAP327694:FAP327702 FKL327694:FKL327702 FUH327694:FUH327702 GED327694:GED327702 GNZ327694:GNZ327702 GXV327694:GXV327702 HHR327694:HHR327702 HRN327694:HRN327702 IBJ327694:IBJ327702 ILF327694:ILF327702 IVB327694:IVB327702 JEX327694:JEX327702 JOT327694:JOT327702 JYP327694:JYP327702 KIL327694:KIL327702 KSH327694:KSH327702 LCD327694:LCD327702 LLZ327694:LLZ327702 LVV327694:LVV327702 MFR327694:MFR327702 MPN327694:MPN327702 MZJ327694:MZJ327702 NJF327694:NJF327702 NTB327694:NTB327702 OCX327694:OCX327702 OMT327694:OMT327702 OWP327694:OWP327702 PGL327694:PGL327702 PQH327694:PQH327702 QAD327694:QAD327702 QJZ327694:QJZ327702 QTV327694:QTV327702 RDR327694:RDR327702 RNN327694:RNN327702 RXJ327694:RXJ327702 SHF327694:SHF327702 SRB327694:SRB327702 TAX327694:TAX327702 TKT327694:TKT327702 TUP327694:TUP327702 UEL327694:UEL327702 UOH327694:UOH327702 UYD327694:UYD327702 VHZ327694:VHZ327702 VRV327694:VRV327702 WBR327694:WBR327702 WLN327694:WLN327702 WVJ327694:WVJ327702 B393230:B393238 IX393230:IX393238 ST393230:ST393238 ACP393230:ACP393238 AML393230:AML393238 AWH393230:AWH393238 BGD393230:BGD393238 BPZ393230:BPZ393238 BZV393230:BZV393238 CJR393230:CJR393238 CTN393230:CTN393238 DDJ393230:DDJ393238 DNF393230:DNF393238 DXB393230:DXB393238 EGX393230:EGX393238 EQT393230:EQT393238 FAP393230:FAP393238 FKL393230:FKL393238 FUH393230:FUH393238 GED393230:GED393238 GNZ393230:GNZ393238 GXV393230:GXV393238 HHR393230:HHR393238 HRN393230:HRN393238 IBJ393230:IBJ393238 ILF393230:ILF393238 IVB393230:IVB393238 JEX393230:JEX393238 JOT393230:JOT393238 JYP393230:JYP393238 KIL393230:KIL393238 KSH393230:KSH393238 LCD393230:LCD393238 LLZ393230:LLZ393238 LVV393230:LVV393238 MFR393230:MFR393238 MPN393230:MPN393238 MZJ393230:MZJ393238 NJF393230:NJF393238 NTB393230:NTB393238 OCX393230:OCX393238 OMT393230:OMT393238 OWP393230:OWP393238 PGL393230:PGL393238 PQH393230:PQH393238 QAD393230:QAD393238 QJZ393230:QJZ393238 QTV393230:QTV393238 RDR393230:RDR393238 RNN393230:RNN393238 RXJ393230:RXJ393238 SHF393230:SHF393238 SRB393230:SRB393238 TAX393230:TAX393238 TKT393230:TKT393238 TUP393230:TUP393238 UEL393230:UEL393238 UOH393230:UOH393238 UYD393230:UYD393238 VHZ393230:VHZ393238 VRV393230:VRV393238 WBR393230:WBR393238 WLN393230:WLN393238 WVJ393230:WVJ393238 B458766:B458774 IX458766:IX458774 ST458766:ST458774 ACP458766:ACP458774 AML458766:AML458774 AWH458766:AWH458774 BGD458766:BGD458774 BPZ458766:BPZ458774 BZV458766:BZV458774 CJR458766:CJR458774 CTN458766:CTN458774 DDJ458766:DDJ458774 DNF458766:DNF458774 DXB458766:DXB458774 EGX458766:EGX458774 EQT458766:EQT458774 FAP458766:FAP458774 FKL458766:FKL458774 FUH458766:FUH458774 GED458766:GED458774 GNZ458766:GNZ458774 GXV458766:GXV458774 HHR458766:HHR458774 HRN458766:HRN458774 IBJ458766:IBJ458774 ILF458766:ILF458774 IVB458766:IVB458774 JEX458766:JEX458774 JOT458766:JOT458774 JYP458766:JYP458774 KIL458766:KIL458774 KSH458766:KSH458774 LCD458766:LCD458774 LLZ458766:LLZ458774 LVV458766:LVV458774 MFR458766:MFR458774 MPN458766:MPN458774 MZJ458766:MZJ458774 NJF458766:NJF458774 NTB458766:NTB458774 OCX458766:OCX458774 OMT458766:OMT458774 OWP458766:OWP458774 PGL458766:PGL458774 PQH458766:PQH458774 QAD458766:QAD458774 QJZ458766:QJZ458774 QTV458766:QTV458774 RDR458766:RDR458774 RNN458766:RNN458774 RXJ458766:RXJ458774 SHF458766:SHF458774 SRB458766:SRB458774 TAX458766:TAX458774 TKT458766:TKT458774 TUP458766:TUP458774 UEL458766:UEL458774 UOH458766:UOH458774 UYD458766:UYD458774 VHZ458766:VHZ458774 VRV458766:VRV458774 WBR458766:WBR458774 WLN458766:WLN458774 WVJ458766:WVJ458774 B524302:B524310 IX524302:IX524310 ST524302:ST524310 ACP524302:ACP524310 AML524302:AML524310 AWH524302:AWH524310 BGD524302:BGD524310 BPZ524302:BPZ524310 BZV524302:BZV524310 CJR524302:CJR524310 CTN524302:CTN524310 DDJ524302:DDJ524310 DNF524302:DNF524310 DXB524302:DXB524310 EGX524302:EGX524310 EQT524302:EQT524310 FAP524302:FAP524310 FKL524302:FKL524310 FUH524302:FUH524310 GED524302:GED524310 GNZ524302:GNZ524310 GXV524302:GXV524310 HHR524302:HHR524310 HRN524302:HRN524310 IBJ524302:IBJ524310 ILF524302:ILF524310 IVB524302:IVB524310 JEX524302:JEX524310 JOT524302:JOT524310 JYP524302:JYP524310 KIL524302:KIL524310 KSH524302:KSH524310 LCD524302:LCD524310 LLZ524302:LLZ524310 LVV524302:LVV524310 MFR524302:MFR524310 MPN524302:MPN524310 MZJ524302:MZJ524310 NJF524302:NJF524310 NTB524302:NTB524310 OCX524302:OCX524310 OMT524302:OMT524310 OWP524302:OWP524310 PGL524302:PGL524310 PQH524302:PQH524310 QAD524302:QAD524310 QJZ524302:QJZ524310 QTV524302:QTV524310 RDR524302:RDR524310 RNN524302:RNN524310 RXJ524302:RXJ524310 SHF524302:SHF524310 SRB524302:SRB524310 TAX524302:TAX524310 TKT524302:TKT524310 TUP524302:TUP524310 UEL524302:UEL524310 UOH524302:UOH524310 UYD524302:UYD524310 VHZ524302:VHZ524310 VRV524302:VRV524310 WBR524302:WBR524310 WLN524302:WLN524310 WVJ524302:WVJ524310 B589838:B589846 IX589838:IX589846 ST589838:ST589846 ACP589838:ACP589846 AML589838:AML589846 AWH589838:AWH589846 BGD589838:BGD589846 BPZ589838:BPZ589846 BZV589838:BZV589846 CJR589838:CJR589846 CTN589838:CTN589846 DDJ589838:DDJ589846 DNF589838:DNF589846 DXB589838:DXB589846 EGX589838:EGX589846 EQT589838:EQT589846 FAP589838:FAP589846 FKL589838:FKL589846 FUH589838:FUH589846 GED589838:GED589846 GNZ589838:GNZ589846 GXV589838:GXV589846 HHR589838:HHR589846 HRN589838:HRN589846 IBJ589838:IBJ589846 ILF589838:ILF589846 IVB589838:IVB589846 JEX589838:JEX589846 JOT589838:JOT589846 JYP589838:JYP589846 KIL589838:KIL589846 KSH589838:KSH589846 LCD589838:LCD589846 LLZ589838:LLZ589846 LVV589838:LVV589846 MFR589838:MFR589846 MPN589838:MPN589846 MZJ589838:MZJ589846 NJF589838:NJF589846 NTB589838:NTB589846 OCX589838:OCX589846 OMT589838:OMT589846 OWP589838:OWP589846 PGL589838:PGL589846 PQH589838:PQH589846 QAD589838:QAD589846 QJZ589838:QJZ589846 QTV589838:QTV589846 RDR589838:RDR589846 RNN589838:RNN589846 RXJ589838:RXJ589846 SHF589838:SHF589846 SRB589838:SRB589846 TAX589838:TAX589846 TKT589838:TKT589846 TUP589838:TUP589846 UEL589838:UEL589846 UOH589838:UOH589846 UYD589838:UYD589846 VHZ589838:VHZ589846 VRV589838:VRV589846 WBR589838:WBR589846 WLN589838:WLN589846 WVJ589838:WVJ589846 B655374:B655382 IX655374:IX655382 ST655374:ST655382 ACP655374:ACP655382 AML655374:AML655382 AWH655374:AWH655382 BGD655374:BGD655382 BPZ655374:BPZ655382 BZV655374:BZV655382 CJR655374:CJR655382 CTN655374:CTN655382 DDJ655374:DDJ655382 DNF655374:DNF655382 DXB655374:DXB655382 EGX655374:EGX655382 EQT655374:EQT655382 FAP655374:FAP655382 FKL655374:FKL655382 FUH655374:FUH655382 GED655374:GED655382 GNZ655374:GNZ655382 GXV655374:GXV655382 HHR655374:HHR655382 HRN655374:HRN655382 IBJ655374:IBJ655382 ILF655374:ILF655382 IVB655374:IVB655382 JEX655374:JEX655382 JOT655374:JOT655382 JYP655374:JYP655382 KIL655374:KIL655382 KSH655374:KSH655382 LCD655374:LCD655382 LLZ655374:LLZ655382 LVV655374:LVV655382 MFR655374:MFR655382 MPN655374:MPN655382 MZJ655374:MZJ655382 NJF655374:NJF655382 NTB655374:NTB655382 OCX655374:OCX655382 OMT655374:OMT655382 OWP655374:OWP655382 PGL655374:PGL655382 PQH655374:PQH655382 QAD655374:QAD655382 QJZ655374:QJZ655382 QTV655374:QTV655382 RDR655374:RDR655382 RNN655374:RNN655382 RXJ655374:RXJ655382 SHF655374:SHF655382 SRB655374:SRB655382 TAX655374:TAX655382 TKT655374:TKT655382 TUP655374:TUP655382 UEL655374:UEL655382 UOH655374:UOH655382 UYD655374:UYD655382 VHZ655374:VHZ655382 VRV655374:VRV655382 WBR655374:WBR655382 WLN655374:WLN655382 WVJ655374:WVJ655382 B720910:B720918 IX720910:IX720918 ST720910:ST720918 ACP720910:ACP720918 AML720910:AML720918 AWH720910:AWH720918 BGD720910:BGD720918 BPZ720910:BPZ720918 BZV720910:BZV720918 CJR720910:CJR720918 CTN720910:CTN720918 DDJ720910:DDJ720918 DNF720910:DNF720918 DXB720910:DXB720918 EGX720910:EGX720918 EQT720910:EQT720918 FAP720910:FAP720918 FKL720910:FKL720918 FUH720910:FUH720918 GED720910:GED720918 GNZ720910:GNZ720918 GXV720910:GXV720918 HHR720910:HHR720918 HRN720910:HRN720918 IBJ720910:IBJ720918 ILF720910:ILF720918 IVB720910:IVB720918 JEX720910:JEX720918 JOT720910:JOT720918 JYP720910:JYP720918 KIL720910:KIL720918 KSH720910:KSH720918 LCD720910:LCD720918 LLZ720910:LLZ720918 LVV720910:LVV720918 MFR720910:MFR720918 MPN720910:MPN720918 MZJ720910:MZJ720918 NJF720910:NJF720918 NTB720910:NTB720918 OCX720910:OCX720918 OMT720910:OMT720918 OWP720910:OWP720918 PGL720910:PGL720918 PQH720910:PQH720918 QAD720910:QAD720918 QJZ720910:QJZ720918 QTV720910:QTV720918 RDR720910:RDR720918 RNN720910:RNN720918 RXJ720910:RXJ720918 SHF720910:SHF720918 SRB720910:SRB720918 TAX720910:TAX720918 TKT720910:TKT720918 TUP720910:TUP720918 UEL720910:UEL720918 UOH720910:UOH720918 UYD720910:UYD720918 VHZ720910:VHZ720918 VRV720910:VRV720918 WBR720910:WBR720918 WLN720910:WLN720918 WVJ720910:WVJ720918 B786446:B786454 IX786446:IX786454 ST786446:ST786454 ACP786446:ACP786454 AML786446:AML786454 AWH786446:AWH786454 BGD786446:BGD786454 BPZ786446:BPZ786454 BZV786446:BZV786454 CJR786446:CJR786454 CTN786446:CTN786454 DDJ786446:DDJ786454 DNF786446:DNF786454 DXB786446:DXB786454 EGX786446:EGX786454 EQT786446:EQT786454 FAP786446:FAP786454 FKL786446:FKL786454 FUH786446:FUH786454 GED786446:GED786454 GNZ786446:GNZ786454 GXV786446:GXV786454 HHR786446:HHR786454 HRN786446:HRN786454 IBJ786446:IBJ786454 ILF786446:ILF786454 IVB786446:IVB786454 JEX786446:JEX786454 JOT786446:JOT786454 JYP786446:JYP786454 KIL786446:KIL786454 KSH786446:KSH786454 LCD786446:LCD786454 LLZ786446:LLZ786454 LVV786446:LVV786454 MFR786446:MFR786454 MPN786446:MPN786454 MZJ786446:MZJ786454 NJF786446:NJF786454 NTB786446:NTB786454 OCX786446:OCX786454 OMT786446:OMT786454 OWP786446:OWP786454 PGL786446:PGL786454 PQH786446:PQH786454 QAD786446:QAD786454 QJZ786446:QJZ786454 QTV786446:QTV786454 RDR786446:RDR786454 RNN786446:RNN786454 RXJ786446:RXJ786454 SHF786446:SHF786454 SRB786446:SRB786454 TAX786446:TAX786454 TKT786446:TKT786454 TUP786446:TUP786454 UEL786446:UEL786454 UOH786446:UOH786454 UYD786446:UYD786454 VHZ786446:VHZ786454 VRV786446:VRV786454 WBR786446:WBR786454 WLN786446:WLN786454 WVJ786446:WVJ786454 B851982:B851990 IX851982:IX851990 ST851982:ST851990 ACP851982:ACP851990 AML851982:AML851990 AWH851982:AWH851990 BGD851982:BGD851990 BPZ851982:BPZ851990 BZV851982:BZV851990 CJR851982:CJR851990 CTN851982:CTN851990 DDJ851982:DDJ851990 DNF851982:DNF851990 DXB851982:DXB851990 EGX851982:EGX851990 EQT851982:EQT851990 FAP851982:FAP851990 FKL851982:FKL851990 FUH851982:FUH851990 GED851982:GED851990 GNZ851982:GNZ851990 GXV851982:GXV851990 HHR851982:HHR851990 HRN851982:HRN851990 IBJ851982:IBJ851990 ILF851982:ILF851990 IVB851982:IVB851990 JEX851982:JEX851990 JOT851982:JOT851990 JYP851982:JYP851990 KIL851982:KIL851990 KSH851982:KSH851990 LCD851982:LCD851990 LLZ851982:LLZ851990 LVV851982:LVV851990 MFR851982:MFR851990 MPN851982:MPN851990 MZJ851982:MZJ851990 NJF851982:NJF851990 NTB851982:NTB851990 OCX851982:OCX851990 OMT851982:OMT851990 OWP851982:OWP851990 PGL851982:PGL851990 PQH851982:PQH851990 QAD851982:QAD851990 QJZ851982:QJZ851990 QTV851982:QTV851990 RDR851982:RDR851990 RNN851982:RNN851990 RXJ851982:RXJ851990 SHF851982:SHF851990 SRB851982:SRB851990 TAX851982:TAX851990 TKT851982:TKT851990 TUP851982:TUP851990 UEL851982:UEL851990 UOH851982:UOH851990 UYD851982:UYD851990 VHZ851982:VHZ851990 VRV851982:VRV851990 WBR851982:WBR851990 WLN851982:WLN851990 WVJ851982:WVJ851990 B917518:B917526 IX917518:IX917526 ST917518:ST917526 ACP917518:ACP917526 AML917518:AML917526 AWH917518:AWH917526 BGD917518:BGD917526 BPZ917518:BPZ917526 BZV917518:BZV917526 CJR917518:CJR917526 CTN917518:CTN917526 DDJ917518:DDJ917526 DNF917518:DNF917526 DXB917518:DXB917526 EGX917518:EGX917526 EQT917518:EQT917526 FAP917518:FAP917526 FKL917518:FKL917526 FUH917518:FUH917526 GED917518:GED917526 GNZ917518:GNZ917526 GXV917518:GXV917526 HHR917518:HHR917526 HRN917518:HRN917526 IBJ917518:IBJ917526 ILF917518:ILF917526 IVB917518:IVB917526 JEX917518:JEX917526 JOT917518:JOT917526 JYP917518:JYP917526 KIL917518:KIL917526 KSH917518:KSH917526 LCD917518:LCD917526 LLZ917518:LLZ917526 LVV917518:LVV917526 MFR917518:MFR917526 MPN917518:MPN917526 MZJ917518:MZJ917526 NJF917518:NJF917526 NTB917518:NTB917526 OCX917518:OCX917526 OMT917518:OMT917526 OWP917518:OWP917526 PGL917518:PGL917526 PQH917518:PQH917526 QAD917518:QAD917526 QJZ917518:QJZ917526 QTV917518:QTV917526 RDR917518:RDR917526 RNN917518:RNN917526 RXJ917518:RXJ917526 SHF917518:SHF917526 SRB917518:SRB917526 TAX917518:TAX917526 TKT917518:TKT917526 TUP917518:TUP917526 UEL917518:UEL917526 UOH917518:UOH917526 UYD917518:UYD917526 VHZ917518:VHZ917526 VRV917518:VRV917526 WBR917518:WBR917526 WLN917518:WLN917526 WVJ917518:WVJ917526 B983054:B983062 IX983054:IX983062 ST983054:ST983062 ACP983054:ACP983062 AML983054:AML983062 AWH983054:AWH983062 BGD983054:BGD983062 BPZ983054:BPZ983062 BZV983054:BZV983062 CJR983054:CJR983062 CTN983054:CTN983062 DDJ983054:DDJ983062 DNF983054:DNF983062 DXB983054:DXB983062 EGX983054:EGX983062 EQT983054:EQT983062 FAP983054:FAP983062 FKL983054:FKL983062 FUH983054:FUH983062 GED983054:GED983062 GNZ983054:GNZ983062 GXV983054:GXV983062 HHR983054:HHR983062 HRN983054:HRN983062 IBJ983054:IBJ983062 ILF983054:ILF983062 IVB983054:IVB983062 JEX983054:JEX983062 JOT983054:JOT983062 JYP983054:JYP983062 KIL983054:KIL983062 KSH983054:KSH983062 LCD983054:LCD983062 LLZ983054:LLZ983062 LVV983054:LVV983062 MFR983054:MFR983062 MPN983054:MPN983062 MZJ983054:MZJ983062 NJF983054:NJF983062 NTB983054:NTB983062 OCX983054:OCX983062 OMT983054:OMT983062 OWP983054:OWP983062 PGL983054:PGL983062 PQH983054:PQH983062 QAD983054:QAD983062 QJZ983054:QJZ983062 QTV983054:QTV983062 RDR983054:RDR983062 RNN983054:RNN983062 RXJ983054:RXJ983062 SHF983054:SHF983062 SRB983054:SRB983062 TAX983054:TAX983062 TKT983054:TKT983062 TUP983054:TUP983062 UEL983054:UEL983062 UOH983054:UOH983062 UYD983054:UYD983062 VHZ983054:VHZ983062 VRV983054:VRV983062 WBR983054:WBR983062 WLN983054:WLN983062 WVJ983054:WVJ983062" xr:uid="{443B227B-6A6B-426E-8171-09C979AA08B1}">
      <formula1>$A$31:$A$71</formula1>
    </dataValidation>
  </dataValidations>
  <printOptions horizontalCentered="1"/>
  <pageMargins left="0.74803149606299213" right="0.70866141732283472" top="0.74803149606299213" bottom="0.9055118110236221" header="0.39370078740157483" footer="0.39370078740157483"/>
  <pageSetup paperSize="9" scale="94" orientation="portrait" r:id="rId1"/>
  <headerFooter scaleWithDoc="0" alignWithMargins="0">
    <oddHeader xml:space="preserve">&amp;L&amp;"-,Regular"&amp;8&amp;F&amp;R&amp;"-,Regular"&amp;8&amp;A
__________________________________________________________________________________________________
</oddHeader>
    <oddFooter>&amp;L&amp;"-,Regular"&amp;8__________________________________________________________________________________________
NZ Transport Agency’s Economic evaluation manual 
Effective from Jul 2013</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e711059-3473-4d0a-bf90-08974e90274a" xsi:nil="true"/>
    <Archive xmlns="610edd1d-c37b-469a-931b-7a7fbdbef28d">
      <UserInfo>
        <DisplayName/>
        <AccountId xsi:nil="true"/>
        <AccountType/>
      </UserInfo>
    </Archive>
    <lcf76f155ced4ddcb4097134ff3c332f xmlns="610edd1d-c37b-469a-931b-7a7fbdbef28d">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1280997FB197D439016D66643BF045C" ma:contentTypeVersion="17" ma:contentTypeDescription="Create a new document." ma:contentTypeScope="" ma:versionID="0a51b0c77653501b02f08d7398b58bb9">
  <xsd:schema xmlns:xsd="http://www.w3.org/2001/XMLSchema" xmlns:xs="http://www.w3.org/2001/XMLSchema" xmlns:p="http://schemas.microsoft.com/office/2006/metadata/properties" xmlns:ns2="610edd1d-c37b-469a-931b-7a7fbdbef28d" xmlns:ns3="fe711059-3473-4d0a-bf90-08974e90274a" targetNamespace="http://schemas.microsoft.com/office/2006/metadata/properties" ma:root="true" ma:fieldsID="24d195a3041fb1f794033f441f033a9a" ns2:_="" ns3:_="">
    <xsd:import namespace="610edd1d-c37b-469a-931b-7a7fbdbef28d"/>
    <xsd:import namespace="fe711059-3473-4d0a-bf90-08974e90274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Archive"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0edd1d-c37b-469a-931b-7a7fbdbef2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db08afcf-b03d-4cde-ac2f-5a995d139700"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Archive" ma:index="20" nillable="true" ma:displayName="Archive" ma:list="UserInfo" ma:SharePointGroup="0" ma:internalName="Archive"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e711059-3473-4d0a-bf90-08974e90274a"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f870b2c0-bd8f-42f3-84a3-714cde1d916b}" ma:internalName="TaxCatchAll" ma:showField="CatchAllData" ma:web="fe711059-3473-4d0a-bf90-08974e90274a">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385102F-2536-46FF-9ECB-709E87AFDB07}">
  <ds:schemaRefs>
    <ds:schemaRef ds:uri="http://schemas.microsoft.com/office/infopath/2007/PartnerControls"/>
    <ds:schemaRef ds:uri="http://purl.org/dc/dcmitype/"/>
    <ds:schemaRef ds:uri="http://www.w3.org/XML/1998/namespace"/>
    <ds:schemaRef ds:uri="http://purl.org/dc/elements/1.1/"/>
    <ds:schemaRef ds:uri="610edd1d-c37b-469a-931b-7a7fbdbef28d"/>
    <ds:schemaRef ds:uri="http://schemas.microsoft.com/office/2006/documentManagement/types"/>
    <ds:schemaRef ds:uri="http://schemas.openxmlformats.org/package/2006/metadata/core-properties"/>
    <ds:schemaRef ds:uri="fe711059-3473-4d0a-bf90-08974e90274a"/>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1EFF9A4A-192A-41BC-82F7-99847D46638E}">
  <ds:schemaRefs>
    <ds:schemaRef ds:uri="http://schemas.microsoft.com/sharepoint/v3/contenttype/forms"/>
  </ds:schemaRefs>
</ds:datastoreItem>
</file>

<file path=customXml/itemProps3.xml><?xml version="1.0" encoding="utf-8"?>
<ds:datastoreItem xmlns:ds="http://schemas.openxmlformats.org/officeDocument/2006/customXml" ds:itemID="{40D52B73-92AE-4FE2-B99E-B1591E7B50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0edd1d-c37b-469a-931b-7a7fbdbef28d"/>
    <ds:schemaRef ds:uri="fe711059-3473-4d0a-bf90-08974e90274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36</vt:i4>
      </vt:variant>
    </vt:vector>
  </HeadingPairs>
  <TitlesOfParts>
    <vt:vector size="54" baseType="lpstr">
      <vt:lpstr>AST</vt:lpstr>
      <vt:lpstr>Benefits Framework</vt:lpstr>
      <vt:lpstr>W1 - Summary_Upload</vt:lpstr>
      <vt:lpstr>overview &amp; guide</vt:lpstr>
      <vt:lpstr>SP5-1</vt:lpstr>
      <vt:lpstr>SP5-2</vt:lpstr>
      <vt:lpstr>SP5-3 (1)</vt:lpstr>
      <vt:lpstr>SP5-3 (2)</vt:lpstr>
      <vt:lpstr>SP5-3 (3)</vt:lpstr>
      <vt:lpstr>SP5-4</vt:lpstr>
      <vt:lpstr>SP5-5</vt:lpstr>
      <vt:lpstr>SP5-6</vt:lpstr>
      <vt:lpstr>SP5-7</vt:lpstr>
      <vt:lpstr>Tables</vt:lpstr>
      <vt:lpstr>Cost Estimates</vt:lpstr>
      <vt:lpstr>Sensitivity</vt:lpstr>
      <vt:lpstr>Working</vt:lpstr>
      <vt:lpstr>Notes</vt:lpstr>
      <vt:lpstr>_sp51</vt:lpstr>
      <vt:lpstr>_sp52</vt:lpstr>
      <vt:lpstr>'SP5-3 (2)'!_sp531</vt:lpstr>
      <vt:lpstr>'SP5-3 (3)'!_sp531</vt:lpstr>
      <vt:lpstr>_sp531</vt:lpstr>
      <vt:lpstr>_sp54</vt:lpstr>
      <vt:lpstr>_sp55</vt:lpstr>
      <vt:lpstr>_sp56</vt:lpstr>
      <vt:lpstr>_sp57</vt:lpstr>
      <vt:lpstr>Tables!_Toc149723404</vt:lpstr>
      <vt:lpstr>Tables!_Toc149723405</vt:lpstr>
      <vt:lpstr>Tables!_Toc149723406</vt:lpstr>
      <vt:lpstr>Tables!_Toc149723407</vt:lpstr>
      <vt:lpstr>Tables!_Toc149723408</vt:lpstr>
      <vt:lpstr>Tables!_Toc149723409</vt:lpstr>
      <vt:lpstr>Tables!_Toc18127489</vt:lpstr>
      <vt:lpstr>Tables!_Toc18207243</vt:lpstr>
      <vt:lpstr>Tables!_Toc18207244</vt:lpstr>
      <vt:lpstr>Tables!_Toc18207246</vt:lpstr>
      <vt:lpstr>Tables!_Toc18207247</vt:lpstr>
      <vt:lpstr>Tables!_Toc18207248</vt:lpstr>
      <vt:lpstr>Tables!_Toc18207249</vt:lpstr>
      <vt:lpstr>Tables!_Toc18207251</vt:lpstr>
      <vt:lpstr>Tables!_Toc18207253</vt:lpstr>
      <vt:lpstr>Tables!_Toc18207255</vt:lpstr>
      <vt:lpstr>'overview &amp; guide'!Print_Area</vt:lpstr>
      <vt:lpstr>'SP5-1'!Print_Area</vt:lpstr>
      <vt:lpstr>'SP5-2'!Print_Area</vt:lpstr>
      <vt:lpstr>'SP5-3 (1)'!Print_Area</vt:lpstr>
      <vt:lpstr>'SP5-3 (2)'!Print_Area</vt:lpstr>
      <vt:lpstr>'SP5-3 (3)'!Print_Area</vt:lpstr>
      <vt:lpstr>'SP5-4'!Print_Area</vt:lpstr>
      <vt:lpstr>'SP5-5'!Print_Area</vt:lpstr>
      <vt:lpstr>'SP5-6'!Print_Area</vt:lpstr>
      <vt:lpstr>'SP5-7'!Print_Area</vt:lpstr>
      <vt:lpstr>'W1 - Summary_Upload'!Print_Area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 Kilonback</dc:creator>
  <cp:keywords/>
  <dc:description/>
  <cp:lastModifiedBy>Brendan Fletcher</cp:lastModifiedBy>
  <cp:revision/>
  <dcterms:created xsi:type="dcterms:W3CDTF">2020-05-25T00:37:33Z</dcterms:created>
  <dcterms:modified xsi:type="dcterms:W3CDTF">2023-04-14T01:35:02Z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0x010100D1280997FB197D439016D66643BF045C</vt:lpwstr>
  </property>
  <property fmtid="{D5CDD505-2E9C-101B-9397-08002B2CF9AE}" pid="3" name="MediaServiceImageTags">
    <vt:lpwstr/>
  </property>
</Properties>
</file>