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C:\Users\BrendanF\AppData\Roaming\OpenText\OTEdit\EC_infohub\c54488436\"/>
    </mc:Choice>
  </mc:AlternateContent>
  <xr:revisionPtr revIDLastSave="0" documentId="13_ncr:1_{9D7E9E3F-BCE1-4B46-BFCD-91713105D926}" xr6:coauthVersionLast="47" xr6:coauthVersionMax="47" xr10:uidLastSave="{00000000-0000-0000-0000-000000000000}"/>
  <workbookProtection workbookAlgorithmName="SHA-512" workbookHashValue="kVYdCNJlfdauKO+QAwLzwNYIYd07RXQJOhPRYa0Zpcj5UK40Owsnrs6stDZwbBffmqgj2Bl3bdWCK6jnNFMVuA==" workbookSaltValue="G2A/NWEjPZid2jOLfjlVuw==" workbookSpinCount="100000" lockStructure="1"/>
  <bookViews>
    <workbookView xWindow="-15135" yWindow="-16470" windowWidth="29040" windowHeight="15840" tabRatio="733" activeTab="11" xr2:uid="{00000000-000D-0000-FFFF-FFFF00000000}"/>
  </bookViews>
  <sheets>
    <sheet name="AST" sheetId="2" r:id="rId1"/>
    <sheet name="Benefits Framework" sheetId="3" state="hidden" r:id="rId2"/>
    <sheet name="W1 - Summary_Upload" sheetId="92" state="hidden" r:id="rId3"/>
    <sheet name="Overview and guide" sheetId="93" r:id="rId4"/>
    <sheet name="SP4-1" sheetId="94" r:id="rId5"/>
    <sheet name="SP4-2" sheetId="95" r:id="rId6"/>
    <sheet name="SP4-3 (1)" sheetId="96" r:id="rId7"/>
    <sheet name="SP4-3 (2)" sheetId="97" r:id="rId8"/>
    <sheet name="SP4-4" sheetId="98" r:id="rId9"/>
    <sheet name="SP4-5" sheetId="99" r:id="rId10"/>
    <sheet name="SP4-6" sheetId="100" r:id="rId11"/>
    <sheet name="SP4-7" sheetId="101" r:id="rId12"/>
    <sheet name="Tables" sheetId="102" state="hidden" r:id="rId13"/>
    <sheet name="Cost Estimates" sheetId="103" r:id="rId14"/>
    <sheet name="Sensitivity" sheetId="104" r:id="rId15"/>
    <sheet name="Working" sheetId="105" r:id="rId16"/>
    <sheet name="Notes" sheetId="106" r:id="rId17"/>
  </sheets>
  <definedNames>
    <definedName name="__sp12">#REF!</definedName>
    <definedName name="__sp131">#REF!</definedName>
    <definedName name="__sp132">#REF!</definedName>
    <definedName name="__sp133">#REF!</definedName>
    <definedName name="__sp134">#REF!</definedName>
    <definedName name="_sp11">#REF!</definedName>
    <definedName name="_sp111">#REF!</definedName>
    <definedName name="_sp112">#REF!</definedName>
    <definedName name="_sp1131">#REF!</definedName>
    <definedName name="_sp1132">#REF!</definedName>
    <definedName name="_sp1133">#REF!</definedName>
    <definedName name="_sp114">#REF!</definedName>
    <definedName name="_sp115">#REF!</definedName>
    <definedName name="_sp116">#REF!</definedName>
    <definedName name="_sp117">#REF!</definedName>
    <definedName name="_sp118">#REF!</definedName>
    <definedName name="_sp12">#REF!</definedName>
    <definedName name="_sp131">#REF!</definedName>
    <definedName name="_sp132">#REF!</definedName>
    <definedName name="_sp133">#REF!</definedName>
    <definedName name="_sp134">#REF!</definedName>
    <definedName name="_sp31">#REF!</definedName>
    <definedName name="_sp32">#REF!</definedName>
    <definedName name="_sp331">#REF!</definedName>
    <definedName name="_sp332">#REF!</definedName>
    <definedName name="_sp333">#REF!</definedName>
    <definedName name="_sp34">#REF!</definedName>
    <definedName name="_sp35">#REF!</definedName>
    <definedName name="_sp36">#REF!</definedName>
    <definedName name="_sp37">#REF!</definedName>
    <definedName name="_Toc149723404" localSheetId="12">Tables!$A$55</definedName>
    <definedName name="_Toc149723405" localSheetId="12">Tables!$A$91</definedName>
    <definedName name="_Toc149723406" localSheetId="12">Tables!$A$122</definedName>
    <definedName name="_Toc149723407" localSheetId="12">Tables!$A$158</definedName>
    <definedName name="_Toc149723408" localSheetId="12">Tables!$A$194</definedName>
    <definedName name="_Toc149723409" localSheetId="12">Tables!$A$229</definedName>
    <definedName name="_Toc18127489" localSheetId="12">Tables!$A$56</definedName>
    <definedName name="_Toc18207243" localSheetId="12">Tables!$B$56</definedName>
    <definedName name="_Toc18207244" localSheetId="12">Tables!$A$73</definedName>
    <definedName name="_Toc18207246" localSheetId="12">Tables!$A$108</definedName>
    <definedName name="_Toc18207247" localSheetId="12">Tables!$A$109</definedName>
    <definedName name="_Toc18207248" localSheetId="12">Tables!$A$123</definedName>
    <definedName name="_Toc18207249" localSheetId="12">Tables!$A$140</definedName>
    <definedName name="_Toc18207251" localSheetId="12">Tables!$A$176</definedName>
    <definedName name="_Toc18207253" localSheetId="12">Tables!$A$211</definedName>
    <definedName name="_Toc18207255" localSheetId="12">Tables!$A$246</definedName>
    <definedName name="OG">#REF!</definedName>
    <definedName name="_xlnm.Print_Area" localSheetId="4">'SP4-1'!$A$2:$O$60</definedName>
    <definedName name="_xlnm.Print_Area" localSheetId="5">'SP4-2'!$A$2:$U$37</definedName>
    <definedName name="_xlnm.Print_Area" localSheetId="6">'SP4-3 (1)'!$A$2:$T$35</definedName>
    <definedName name="_xlnm.Print_Area" localSheetId="7">'SP4-3 (2)'!$A$2:$T$35</definedName>
    <definedName name="_xlnm.Print_Area" localSheetId="8">'SP4-4'!$A$2:$S$39</definedName>
    <definedName name="_xlnm.Print_Area" localSheetId="9">'SP4-5'!$A$2:$S$32</definedName>
    <definedName name="_xlnm.Print_Area" localSheetId="10">'SP4-6'!$A$2:$R$41</definedName>
    <definedName name="_xlnm.Print_Area" localSheetId="11">'SP4-7'!$A$2:$I$29</definedName>
    <definedName name="_xlnm.Print_Area" localSheetId="2">'W1 - Summary_Upload'!$D$1:$J$92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31" i="100" l="1"/>
  <c r="N31" i="100"/>
  <c r="P31" i="100"/>
  <c r="J31" i="100"/>
  <c r="N9" i="100"/>
  <c r="C66" i="100" s="1"/>
  <c r="J19" i="100" l="1"/>
  <c r="J25" i="100" l="1"/>
  <c r="B69" i="100"/>
  <c r="C65" i="100"/>
  <c r="B66" i="100"/>
  <c r="B65" i="100"/>
  <c r="C63" i="100"/>
  <c r="E69" i="100" s="1"/>
  <c r="C69" i="100" l="1"/>
  <c r="D69" i="100"/>
  <c r="F69" i="100" l="1"/>
  <c r="F10" i="2" l="1"/>
  <c r="F8" i="2"/>
  <c r="F323" i="102"/>
  <c r="G323" i="102" s="1"/>
  <c r="H323" i="102" s="1"/>
  <c r="F12" i="2"/>
  <c r="E3" i="2"/>
  <c r="D258" i="102" l="1"/>
  <c r="D233" i="102"/>
  <c r="D225" i="102"/>
  <c r="D208" i="102"/>
  <c r="C180" i="102"/>
  <c r="C127" i="102"/>
  <c r="H262" i="102"/>
  <c r="G262" i="102"/>
  <c r="F262" i="102"/>
  <c r="E262" i="102"/>
  <c r="D262" i="102"/>
  <c r="C262" i="102"/>
  <c r="H261" i="102"/>
  <c r="G261" i="102"/>
  <c r="F261" i="102"/>
  <c r="E261" i="102"/>
  <c r="D261" i="102"/>
  <c r="C261" i="102"/>
  <c r="H260" i="102"/>
  <c r="G260" i="102"/>
  <c r="F260" i="102"/>
  <c r="E260" i="102"/>
  <c r="D260" i="102"/>
  <c r="C260" i="102"/>
  <c r="H259" i="102"/>
  <c r="G259" i="102"/>
  <c r="F259" i="102"/>
  <c r="E259" i="102"/>
  <c r="D259" i="102"/>
  <c r="C259" i="102"/>
  <c r="H258" i="102"/>
  <c r="G258" i="102"/>
  <c r="F258" i="102"/>
  <c r="E258" i="102"/>
  <c r="C258" i="102"/>
  <c r="H257" i="102"/>
  <c r="G257" i="102"/>
  <c r="F257" i="102"/>
  <c r="E257" i="102"/>
  <c r="D257" i="102"/>
  <c r="C257" i="102"/>
  <c r="H256" i="102"/>
  <c r="G256" i="102"/>
  <c r="F256" i="102"/>
  <c r="E256" i="102"/>
  <c r="D256" i="102"/>
  <c r="C256" i="102"/>
  <c r="H255" i="102"/>
  <c r="G255" i="102"/>
  <c r="F255" i="102"/>
  <c r="E255" i="102"/>
  <c r="D255" i="102"/>
  <c r="C255" i="102"/>
  <c r="H254" i="102"/>
  <c r="G254" i="102"/>
  <c r="F254" i="102"/>
  <c r="E254" i="102"/>
  <c r="D254" i="102"/>
  <c r="C254" i="102"/>
  <c r="H253" i="102"/>
  <c r="G253" i="102"/>
  <c r="F253" i="102"/>
  <c r="E253" i="102"/>
  <c r="D253" i="102"/>
  <c r="C253" i="102"/>
  <c r="H252" i="102"/>
  <c r="G252" i="102"/>
  <c r="F252" i="102"/>
  <c r="E252" i="102"/>
  <c r="D252" i="102"/>
  <c r="C252" i="102"/>
  <c r="H251" i="102"/>
  <c r="G251" i="102"/>
  <c r="F251" i="102"/>
  <c r="E251" i="102"/>
  <c r="D251" i="102"/>
  <c r="C251" i="102"/>
  <c r="H250" i="102"/>
  <c r="G250" i="102"/>
  <c r="F250" i="102"/>
  <c r="E250" i="102"/>
  <c r="D250" i="102"/>
  <c r="C250" i="102"/>
  <c r="H245" i="102"/>
  <c r="G245" i="102"/>
  <c r="F245" i="102"/>
  <c r="E245" i="102"/>
  <c r="D245" i="102"/>
  <c r="C245" i="102"/>
  <c r="H244" i="102"/>
  <c r="G244" i="102"/>
  <c r="F244" i="102"/>
  <c r="E244" i="102"/>
  <c r="D244" i="102"/>
  <c r="C244" i="102"/>
  <c r="H243" i="102"/>
  <c r="G243" i="102"/>
  <c r="F243" i="102"/>
  <c r="E243" i="102"/>
  <c r="D243" i="102"/>
  <c r="C243" i="102"/>
  <c r="H242" i="102"/>
  <c r="G242" i="102"/>
  <c r="F242" i="102"/>
  <c r="E242" i="102"/>
  <c r="D242" i="102"/>
  <c r="C242" i="102"/>
  <c r="H241" i="102"/>
  <c r="G241" i="102"/>
  <c r="F241" i="102"/>
  <c r="E241" i="102"/>
  <c r="D241" i="102"/>
  <c r="C241" i="102"/>
  <c r="H240" i="102"/>
  <c r="G240" i="102"/>
  <c r="F240" i="102"/>
  <c r="E240" i="102"/>
  <c r="D240" i="102"/>
  <c r="C240" i="102"/>
  <c r="H239" i="102"/>
  <c r="G239" i="102"/>
  <c r="F239" i="102"/>
  <c r="E239" i="102"/>
  <c r="D239" i="102"/>
  <c r="C239" i="102"/>
  <c r="H238" i="102"/>
  <c r="G238" i="102"/>
  <c r="F238" i="102"/>
  <c r="E238" i="102"/>
  <c r="D238" i="102"/>
  <c r="C238" i="102"/>
  <c r="H237" i="102"/>
  <c r="G237" i="102"/>
  <c r="F237" i="102"/>
  <c r="E237" i="102"/>
  <c r="D237" i="102"/>
  <c r="C237" i="102"/>
  <c r="H236" i="102"/>
  <c r="G236" i="102"/>
  <c r="F236" i="102"/>
  <c r="E236" i="102"/>
  <c r="D236" i="102"/>
  <c r="C236" i="102"/>
  <c r="H235" i="102"/>
  <c r="G235" i="102"/>
  <c r="F235" i="102"/>
  <c r="E235" i="102"/>
  <c r="D235" i="102"/>
  <c r="C235" i="102"/>
  <c r="H234" i="102"/>
  <c r="G234" i="102"/>
  <c r="F234" i="102"/>
  <c r="E234" i="102"/>
  <c r="D234" i="102"/>
  <c r="C234" i="102"/>
  <c r="H233" i="102"/>
  <c r="G233" i="102"/>
  <c r="F233" i="102"/>
  <c r="E233" i="102"/>
  <c r="C233" i="102"/>
  <c r="H227" i="102"/>
  <c r="G227" i="102"/>
  <c r="F227" i="102"/>
  <c r="E227" i="102"/>
  <c r="D227" i="102"/>
  <c r="C227" i="102"/>
  <c r="H226" i="102"/>
  <c r="G226" i="102"/>
  <c r="F226" i="102"/>
  <c r="E226" i="102"/>
  <c r="D226" i="102"/>
  <c r="C226" i="102"/>
  <c r="H225" i="102"/>
  <c r="G225" i="102"/>
  <c r="F225" i="102"/>
  <c r="E225" i="102"/>
  <c r="C225" i="102"/>
  <c r="H224" i="102"/>
  <c r="G224" i="102"/>
  <c r="F224" i="102"/>
  <c r="E224" i="102"/>
  <c r="D224" i="102"/>
  <c r="C224" i="102"/>
  <c r="H223" i="102"/>
  <c r="G223" i="102"/>
  <c r="F223" i="102"/>
  <c r="E223" i="102"/>
  <c r="D223" i="102"/>
  <c r="C223" i="102"/>
  <c r="H222" i="102"/>
  <c r="G222" i="102"/>
  <c r="F222" i="102"/>
  <c r="E222" i="102"/>
  <c r="D222" i="102"/>
  <c r="C222" i="102"/>
  <c r="H221" i="102"/>
  <c r="G221" i="102"/>
  <c r="F221" i="102"/>
  <c r="E221" i="102"/>
  <c r="D221" i="102"/>
  <c r="C221" i="102"/>
  <c r="H220" i="102"/>
  <c r="G220" i="102"/>
  <c r="F220" i="102"/>
  <c r="E220" i="102"/>
  <c r="D220" i="102"/>
  <c r="C220" i="102"/>
  <c r="H219" i="102"/>
  <c r="G219" i="102"/>
  <c r="F219" i="102"/>
  <c r="E219" i="102"/>
  <c r="D219" i="102"/>
  <c r="C219" i="102"/>
  <c r="H218" i="102"/>
  <c r="G218" i="102"/>
  <c r="F218" i="102"/>
  <c r="E218" i="102"/>
  <c r="D218" i="102"/>
  <c r="C218" i="102"/>
  <c r="H217" i="102"/>
  <c r="G217" i="102"/>
  <c r="F217" i="102"/>
  <c r="E217" i="102"/>
  <c r="D217" i="102"/>
  <c r="C217" i="102"/>
  <c r="H216" i="102"/>
  <c r="G216" i="102"/>
  <c r="F216" i="102"/>
  <c r="E216" i="102"/>
  <c r="D216" i="102"/>
  <c r="C216" i="102"/>
  <c r="H215" i="102"/>
  <c r="G215" i="102"/>
  <c r="F215" i="102"/>
  <c r="E215" i="102"/>
  <c r="D215" i="102"/>
  <c r="C215" i="102"/>
  <c r="H210" i="102"/>
  <c r="G210" i="102"/>
  <c r="F210" i="102"/>
  <c r="E210" i="102"/>
  <c r="D210" i="102"/>
  <c r="C210" i="102"/>
  <c r="H209" i="102"/>
  <c r="G209" i="102"/>
  <c r="F209" i="102"/>
  <c r="E209" i="102"/>
  <c r="D209" i="102"/>
  <c r="C209" i="102"/>
  <c r="H208" i="102"/>
  <c r="G208" i="102"/>
  <c r="F208" i="102"/>
  <c r="E208" i="102"/>
  <c r="C208" i="102"/>
  <c r="H207" i="102"/>
  <c r="G207" i="102"/>
  <c r="F207" i="102"/>
  <c r="E207" i="102"/>
  <c r="D207" i="102"/>
  <c r="C207" i="102"/>
  <c r="H206" i="102"/>
  <c r="G206" i="102"/>
  <c r="F206" i="102"/>
  <c r="E206" i="102"/>
  <c r="D206" i="102"/>
  <c r="C206" i="102"/>
  <c r="H205" i="102"/>
  <c r="G205" i="102"/>
  <c r="F205" i="102"/>
  <c r="E205" i="102"/>
  <c r="D205" i="102"/>
  <c r="C205" i="102"/>
  <c r="H204" i="102"/>
  <c r="G204" i="102"/>
  <c r="F204" i="102"/>
  <c r="E204" i="102"/>
  <c r="D204" i="102"/>
  <c r="C204" i="102"/>
  <c r="H203" i="102"/>
  <c r="G203" i="102"/>
  <c r="F203" i="102"/>
  <c r="E203" i="102"/>
  <c r="D203" i="102"/>
  <c r="C203" i="102"/>
  <c r="H202" i="102"/>
  <c r="G202" i="102"/>
  <c r="F202" i="102"/>
  <c r="E202" i="102"/>
  <c r="D202" i="102"/>
  <c r="C202" i="102"/>
  <c r="H201" i="102"/>
  <c r="G201" i="102"/>
  <c r="F201" i="102"/>
  <c r="E201" i="102"/>
  <c r="D201" i="102"/>
  <c r="C201" i="102"/>
  <c r="H200" i="102"/>
  <c r="G200" i="102"/>
  <c r="F200" i="102"/>
  <c r="E200" i="102"/>
  <c r="D200" i="102"/>
  <c r="C200" i="102"/>
  <c r="H199" i="102"/>
  <c r="G199" i="102"/>
  <c r="F199" i="102"/>
  <c r="E199" i="102"/>
  <c r="D199" i="102"/>
  <c r="C199" i="102"/>
  <c r="H198" i="102"/>
  <c r="G198" i="102"/>
  <c r="F198" i="102"/>
  <c r="E198" i="102"/>
  <c r="D198" i="102"/>
  <c r="C198" i="102"/>
  <c r="H192" i="102"/>
  <c r="G192" i="102"/>
  <c r="F192" i="102"/>
  <c r="E192" i="102"/>
  <c r="D192" i="102"/>
  <c r="C192" i="102"/>
  <c r="H191" i="102"/>
  <c r="G191" i="102"/>
  <c r="F191" i="102"/>
  <c r="E191" i="102"/>
  <c r="D191" i="102"/>
  <c r="C191" i="102"/>
  <c r="H190" i="102"/>
  <c r="G190" i="102"/>
  <c r="F190" i="102"/>
  <c r="E190" i="102"/>
  <c r="D190" i="102"/>
  <c r="C190" i="102"/>
  <c r="H189" i="102"/>
  <c r="G189" i="102"/>
  <c r="F189" i="102"/>
  <c r="E189" i="102"/>
  <c r="D189" i="102"/>
  <c r="C189" i="102"/>
  <c r="H188" i="102"/>
  <c r="G188" i="102"/>
  <c r="F188" i="102"/>
  <c r="E188" i="102"/>
  <c r="D188" i="102"/>
  <c r="C188" i="102"/>
  <c r="H187" i="102"/>
  <c r="G187" i="102"/>
  <c r="F187" i="102"/>
  <c r="E187" i="102"/>
  <c r="D187" i="102"/>
  <c r="C187" i="102"/>
  <c r="H186" i="102"/>
  <c r="G186" i="102"/>
  <c r="F186" i="102"/>
  <c r="E186" i="102"/>
  <c r="D186" i="102"/>
  <c r="C186" i="102"/>
  <c r="H185" i="102"/>
  <c r="G185" i="102"/>
  <c r="F185" i="102"/>
  <c r="E185" i="102"/>
  <c r="D185" i="102"/>
  <c r="C185" i="102"/>
  <c r="H184" i="102"/>
  <c r="G184" i="102"/>
  <c r="F184" i="102"/>
  <c r="E184" i="102"/>
  <c r="D184" i="102"/>
  <c r="C184" i="102"/>
  <c r="H183" i="102"/>
  <c r="G183" i="102"/>
  <c r="F183" i="102"/>
  <c r="E183" i="102"/>
  <c r="D183" i="102"/>
  <c r="C183" i="102"/>
  <c r="H182" i="102"/>
  <c r="G182" i="102"/>
  <c r="F182" i="102"/>
  <c r="E182" i="102"/>
  <c r="D182" i="102"/>
  <c r="C182" i="102"/>
  <c r="H181" i="102"/>
  <c r="G181" i="102"/>
  <c r="F181" i="102"/>
  <c r="E181" i="102"/>
  <c r="D181" i="102"/>
  <c r="C181" i="102"/>
  <c r="H180" i="102"/>
  <c r="G180" i="102"/>
  <c r="F180" i="102"/>
  <c r="E180" i="102"/>
  <c r="D180" i="102"/>
  <c r="H175" i="102"/>
  <c r="G175" i="102"/>
  <c r="F175" i="102"/>
  <c r="E175" i="102"/>
  <c r="D175" i="102"/>
  <c r="C175" i="102"/>
  <c r="H174" i="102"/>
  <c r="G174" i="102"/>
  <c r="F174" i="102"/>
  <c r="E174" i="102"/>
  <c r="D174" i="102"/>
  <c r="C174" i="102"/>
  <c r="H173" i="102"/>
  <c r="G173" i="102"/>
  <c r="F173" i="102"/>
  <c r="E173" i="102"/>
  <c r="D173" i="102"/>
  <c r="C173" i="102"/>
  <c r="H172" i="102"/>
  <c r="G172" i="102"/>
  <c r="F172" i="102"/>
  <c r="E172" i="102"/>
  <c r="D172" i="102"/>
  <c r="C172" i="102"/>
  <c r="H171" i="102"/>
  <c r="G171" i="102"/>
  <c r="F171" i="102"/>
  <c r="E171" i="102"/>
  <c r="D171" i="102"/>
  <c r="C171" i="102"/>
  <c r="H170" i="102"/>
  <c r="G170" i="102"/>
  <c r="F170" i="102"/>
  <c r="E170" i="102"/>
  <c r="D170" i="102"/>
  <c r="C170" i="102"/>
  <c r="H169" i="102"/>
  <c r="G169" i="102"/>
  <c r="F169" i="102"/>
  <c r="E169" i="102"/>
  <c r="D169" i="102"/>
  <c r="C169" i="102"/>
  <c r="H168" i="102"/>
  <c r="G168" i="102"/>
  <c r="F168" i="102"/>
  <c r="E168" i="102"/>
  <c r="D168" i="102"/>
  <c r="C168" i="102"/>
  <c r="H167" i="102"/>
  <c r="G167" i="102"/>
  <c r="F167" i="102"/>
  <c r="E167" i="102"/>
  <c r="D167" i="102"/>
  <c r="C167" i="102"/>
  <c r="H166" i="102"/>
  <c r="G166" i="102"/>
  <c r="F166" i="102"/>
  <c r="E166" i="102"/>
  <c r="D166" i="102"/>
  <c r="C166" i="102"/>
  <c r="H165" i="102"/>
  <c r="G165" i="102"/>
  <c r="F165" i="102"/>
  <c r="E165" i="102"/>
  <c r="D165" i="102"/>
  <c r="C165" i="102"/>
  <c r="H164" i="102"/>
  <c r="G164" i="102"/>
  <c r="F164" i="102"/>
  <c r="E164" i="102"/>
  <c r="D164" i="102"/>
  <c r="C164" i="102"/>
  <c r="H163" i="102"/>
  <c r="G163" i="102"/>
  <c r="F163" i="102"/>
  <c r="E163" i="102"/>
  <c r="D163" i="102"/>
  <c r="C163" i="102"/>
  <c r="H156" i="102"/>
  <c r="G156" i="102"/>
  <c r="F156" i="102"/>
  <c r="E156" i="102"/>
  <c r="D156" i="102"/>
  <c r="C156" i="102"/>
  <c r="H155" i="102"/>
  <c r="G155" i="102"/>
  <c r="F155" i="102"/>
  <c r="E155" i="102"/>
  <c r="D155" i="102"/>
  <c r="C155" i="102"/>
  <c r="H154" i="102"/>
  <c r="G154" i="102"/>
  <c r="F154" i="102"/>
  <c r="E154" i="102"/>
  <c r="D154" i="102"/>
  <c r="C154" i="102"/>
  <c r="H153" i="102"/>
  <c r="G153" i="102"/>
  <c r="F153" i="102"/>
  <c r="E153" i="102"/>
  <c r="D153" i="102"/>
  <c r="C153" i="102"/>
  <c r="H152" i="102"/>
  <c r="G152" i="102"/>
  <c r="F152" i="102"/>
  <c r="E152" i="102"/>
  <c r="D152" i="102"/>
  <c r="C152" i="102"/>
  <c r="H151" i="102"/>
  <c r="G151" i="102"/>
  <c r="F151" i="102"/>
  <c r="E151" i="102"/>
  <c r="D151" i="102"/>
  <c r="C151" i="102"/>
  <c r="H150" i="102"/>
  <c r="G150" i="102"/>
  <c r="F150" i="102"/>
  <c r="E150" i="102"/>
  <c r="D150" i="102"/>
  <c r="C150" i="102"/>
  <c r="H149" i="102"/>
  <c r="G149" i="102"/>
  <c r="F149" i="102"/>
  <c r="E149" i="102"/>
  <c r="D149" i="102"/>
  <c r="C149" i="102"/>
  <c r="H148" i="102"/>
  <c r="G148" i="102"/>
  <c r="F148" i="102"/>
  <c r="E148" i="102"/>
  <c r="D148" i="102"/>
  <c r="C148" i="102"/>
  <c r="H147" i="102"/>
  <c r="G147" i="102"/>
  <c r="F147" i="102"/>
  <c r="E147" i="102"/>
  <c r="D147" i="102"/>
  <c r="C147" i="102"/>
  <c r="H146" i="102"/>
  <c r="G146" i="102"/>
  <c r="F146" i="102"/>
  <c r="E146" i="102"/>
  <c r="D146" i="102"/>
  <c r="C146" i="102"/>
  <c r="H145" i="102"/>
  <c r="G145" i="102"/>
  <c r="F145" i="102"/>
  <c r="E145" i="102"/>
  <c r="D145" i="102"/>
  <c r="C145" i="102"/>
  <c r="H144" i="102"/>
  <c r="G144" i="102"/>
  <c r="F144" i="102"/>
  <c r="E144" i="102"/>
  <c r="D144" i="102"/>
  <c r="C144" i="102"/>
  <c r="H139" i="102"/>
  <c r="G139" i="102"/>
  <c r="F139" i="102"/>
  <c r="E139" i="102"/>
  <c r="D139" i="102"/>
  <c r="C139" i="102"/>
  <c r="H138" i="102"/>
  <c r="G138" i="102"/>
  <c r="F138" i="102"/>
  <c r="E138" i="102"/>
  <c r="D138" i="102"/>
  <c r="C138" i="102"/>
  <c r="H137" i="102"/>
  <c r="G137" i="102"/>
  <c r="F137" i="102"/>
  <c r="E137" i="102"/>
  <c r="D137" i="102"/>
  <c r="C137" i="102"/>
  <c r="H136" i="102"/>
  <c r="G136" i="102"/>
  <c r="F136" i="102"/>
  <c r="E136" i="102"/>
  <c r="D136" i="102"/>
  <c r="C136" i="102"/>
  <c r="H135" i="102"/>
  <c r="G135" i="102"/>
  <c r="F135" i="102"/>
  <c r="E135" i="102"/>
  <c r="D135" i="102"/>
  <c r="C135" i="102"/>
  <c r="H134" i="102"/>
  <c r="G134" i="102"/>
  <c r="F134" i="102"/>
  <c r="E134" i="102"/>
  <c r="D134" i="102"/>
  <c r="C134" i="102"/>
  <c r="H133" i="102"/>
  <c r="G133" i="102"/>
  <c r="F133" i="102"/>
  <c r="E133" i="102"/>
  <c r="D133" i="102"/>
  <c r="C133" i="102"/>
  <c r="H132" i="102"/>
  <c r="G132" i="102"/>
  <c r="F132" i="102"/>
  <c r="E132" i="102"/>
  <c r="D132" i="102"/>
  <c r="C132" i="102"/>
  <c r="H131" i="102"/>
  <c r="G131" i="102"/>
  <c r="F131" i="102"/>
  <c r="E131" i="102"/>
  <c r="D131" i="102"/>
  <c r="C131" i="102"/>
  <c r="H130" i="102"/>
  <c r="G130" i="102"/>
  <c r="F130" i="102"/>
  <c r="E130" i="102"/>
  <c r="D130" i="102"/>
  <c r="C130" i="102"/>
  <c r="H129" i="102"/>
  <c r="G129" i="102"/>
  <c r="F129" i="102"/>
  <c r="E129" i="102"/>
  <c r="D129" i="102"/>
  <c r="C129" i="102"/>
  <c r="H128" i="102"/>
  <c r="G128" i="102"/>
  <c r="F128" i="102"/>
  <c r="E128" i="102"/>
  <c r="D128" i="102"/>
  <c r="C128" i="102"/>
  <c r="H127" i="102"/>
  <c r="G127" i="102"/>
  <c r="F127" i="102"/>
  <c r="E127" i="102"/>
  <c r="D127" i="102"/>
  <c r="J127" i="102" l="1"/>
  <c r="O23" i="98"/>
  <c r="O19" i="98"/>
  <c r="R331" i="102"/>
  <c r="S331" i="102" s="1"/>
  <c r="T331" i="102" s="1"/>
  <c r="N30" i="97" s="1"/>
  <c r="Q30" i="97" s="1"/>
  <c r="N331" i="102"/>
  <c r="O331" i="102" s="1"/>
  <c r="P331" i="102" s="1"/>
  <c r="N30" i="96" s="1"/>
  <c r="Q30" i="96" s="1"/>
  <c r="F331" i="102"/>
  <c r="G331" i="102" s="1"/>
  <c r="H331" i="102" s="1"/>
  <c r="O32" i="95" s="1"/>
  <c r="R32" i="95" s="1"/>
  <c r="R330" i="102"/>
  <c r="S330" i="102" s="1"/>
  <c r="T330" i="102" s="1"/>
  <c r="N29" i="97" s="1"/>
  <c r="Q29" i="97" s="1"/>
  <c r="N330" i="102"/>
  <c r="O330" i="102" s="1"/>
  <c r="P330" i="102" s="1"/>
  <c r="N29" i="96" s="1"/>
  <c r="Q29" i="96" s="1"/>
  <c r="F330" i="102"/>
  <c r="G330" i="102" s="1"/>
  <c r="H330" i="102" s="1"/>
  <c r="O31" i="95" s="1"/>
  <c r="R31" i="95" s="1"/>
  <c r="R329" i="102"/>
  <c r="S329" i="102" s="1"/>
  <c r="T329" i="102" s="1"/>
  <c r="N28" i="97" s="1"/>
  <c r="Q28" i="97" s="1"/>
  <c r="N329" i="102"/>
  <c r="O329" i="102" s="1"/>
  <c r="P329" i="102" s="1"/>
  <c r="N28" i="96" s="1"/>
  <c r="Q28" i="96" s="1"/>
  <c r="F329" i="102"/>
  <c r="G329" i="102" s="1"/>
  <c r="H329" i="102" s="1"/>
  <c r="O30" i="95" s="1"/>
  <c r="R30" i="95" s="1"/>
  <c r="R328" i="102"/>
  <c r="S328" i="102" s="1"/>
  <c r="T328" i="102" s="1"/>
  <c r="N27" i="97" s="1"/>
  <c r="Q27" i="97" s="1"/>
  <c r="N328" i="102"/>
  <c r="O328" i="102" s="1"/>
  <c r="P328" i="102" s="1"/>
  <c r="N27" i="96" s="1"/>
  <c r="Q27" i="96" s="1"/>
  <c r="F328" i="102"/>
  <c r="G328" i="102" s="1"/>
  <c r="H328" i="102" s="1"/>
  <c r="O29" i="95" s="1"/>
  <c r="R29" i="95" s="1"/>
  <c r="R327" i="102"/>
  <c r="S327" i="102" s="1"/>
  <c r="T327" i="102" s="1"/>
  <c r="N26" i="97" s="1"/>
  <c r="Q26" i="97" s="1"/>
  <c r="N327" i="102"/>
  <c r="O327" i="102" s="1"/>
  <c r="P327" i="102" s="1"/>
  <c r="N26" i="96" s="1"/>
  <c r="Q26" i="96" s="1"/>
  <c r="F327" i="102"/>
  <c r="G327" i="102" s="1"/>
  <c r="H327" i="102" s="1"/>
  <c r="O28" i="95" s="1"/>
  <c r="R28" i="95" s="1"/>
  <c r="R326" i="102"/>
  <c r="S326" i="102" s="1"/>
  <c r="T326" i="102" s="1"/>
  <c r="N25" i="97" s="1"/>
  <c r="Q25" i="97" s="1"/>
  <c r="N326" i="102"/>
  <c r="O326" i="102" s="1"/>
  <c r="P326" i="102" s="1"/>
  <c r="N25" i="96" s="1"/>
  <c r="Q25" i="96" s="1"/>
  <c r="F326" i="102"/>
  <c r="G326" i="102" s="1"/>
  <c r="H326" i="102" s="1"/>
  <c r="O27" i="95" s="1"/>
  <c r="R27" i="95" s="1"/>
  <c r="R325" i="102"/>
  <c r="S325" i="102" s="1"/>
  <c r="T325" i="102" s="1"/>
  <c r="N24" i="97" s="1"/>
  <c r="Q24" i="97" s="1"/>
  <c r="N325" i="102"/>
  <c r="O325" i="102" s="1"/>
  <c r="P325" i="102" s="1"/>
  <c r="N24" i="96" s="1"/>
  <c r="Q24" i="96" s="1"/>
  <c r="I325" i="102"/>
  <c r="F325" i="102"/>
  <c r="G325" i="102" s="1"/>
  <c r="H325" i="102" s="1"/>
  <c r="O26" i="95" s="1"/>
  <c r="R26" i="95" s="1"/>
  <c r="R324" i="102"/>
  <c r="S324" i="102" s="1"/>
  <c r="T324" i="102" s="1"/>
  <c r="N324" i="102"/>
  <c r="O324" i="102" s="1"/>
  <c r="P324" i="102" s="1"/>
  <c r="N23" i="96" s="1"/>
  <c r="Q23" i="96" s="1"/>
  <c r="F324" i="102"/>
  <c r="G324" i="102" s="1"/>
  <c r="H324" i="102" s="1"/>
  <c r="O25" i="95" s="1"/>
  <c r="R25" i="95" s="1"/>
  <c r="R323" i="102"/>
  <c r="S323" i="102" s="1"/>
  <c r="T323" i="102" s="1"/>
  <c r="N323" i="102"/>
  <c r="O323" i="102" s="1"/>
  <c r="P323" i="102" s="1"/>
  <c r="N22" i="96" s="1"/>
  <c r="Q22" i="96" s="1"/>
  <c r="O24" i="95"/>
  <c r="R24" i="95" s="1"/>
  <c r="I322" i="102"/>
  <c r="X320" i="102"/>
  <c r="T320" i="102"/>
  <c r="P320" i="102"/>
  <c r="I320" i="102"/>
  <c r="K327" i="102" s="1"/>
  <c r="H320" i="102"/>
  <c r="K323" i="102" s="1"/>
  <c r="F270" i="102"/>
  <c r="H270" i="102" s="1"/>
  <c r="L16" i="100" s="1"/>
  <c r="L17" i="100" s="1"/>
  <c r="L18" i="100" s="1"/>
  <c r="L20" i="100" s="1"/>
  <c r="L22" i="100" s="1"/>
  <c r="L32" i="100" s="1"/>
  <c r="I128" i="102"/>
  <c r="M127" i="102"/>
  <c r="I127" i="102"/>
  <c r="B52" i="102"/>
  <c r="A52" i="102"/>
  <c r="A46" i="102"/>
  <c r="A32" i="102"/>
  <c r="B12" i="102"/>
  <c r="A12" i="102"/>
  <c r="B11" i="102"/>
  <c r="A11" i="102"/>
  <c r="H28" i="101"/>
  <c r="G28" i="101"/>
  <c r="I28" i="101" s="1"/>
  <c r="H27" i="101"/>
  <c r="G27" i="101"/>
  <c r="I27" i="101" s="1"/>
  <c r="I26" i="101"/>
  <c r="H26" i="101"/>
  <c r="G26" i="101"/>
  <c r="H25" i="101"/>
  <c r="G25" i="101"/>
  <c r="I25" i="101" s="1"/>
  <c r="I17" i="101"/>
  <c r="H17" i="101"/>
  <c r="G17" i="101"/>
  <c r="F17" i="101"/>
  <c r="E17" i="101"/>
  <c r="I19" i="101" s="1"/>
  <c r="I13" i="101"/>
  <c r="H13" i="101"/>
  <c r="G13" i="101"/>
  <c r="F13" i="101"/>
  <c r="E13" i="101"/>
  <c r="D6" i="101"/>
  <c r="D5" i="101"/>
  <c r="H2" i="101"/>
  <c r="J35" i="100"/>
  <c r="P17" i="100"/>
  <c r="P18" i="100" s="1"/>
  <c r="P20" i="100" s="1"/>
  <c r="P22" i="100" s="1"/>
  <c r="P32" i="100" s="1"/>
  <c r="N17" i="100"/>
  <c r="N18" i="100" s="1"/>
  <c r="N20" i="100" s="1"/>
  <c r="N22" i="100" s="1"/>
  <c r="N32" i="100" s="1"/>
  <c r="N8" i="100"/>
  <c r="O2" i="100"/>
  <c r="O9" i="99"/>
  <c r="O8" i="99"/>
  <c r="P2" i="99"/>
  <c r="O35" i="98"/>
  <c r="O11" i="98"/>
  <c r="O44" i="98" s="1"/>
  <c r="O10" i="98"/>
  <c r="O34" i="98" s="1"/>
  <c r="O2" i="98"/>
  <c r="Q23" i="97"/>
  <c r="Q22" i="97"/>
  <c r="Q19" i="97"/>
  <c r="O8" i="97"/>
  <c r="Q8" i="97" s="1"/>
  <c r="Q2" i="97"/>
  <c r="Q19" i="96"/>
  <c r="G16" i="96"/>
  <c r="O8" i="96"/>
  <c r="Q8" i="96" s="1"/>
  <c r="Q2" i="96"/>
  <c r="R21" i="95"/>
  <c r="R15" i="95"/>
  <c r="J12" i="95"/>
  <c r="D12" i="95"/>
  <c r="R12" i="95" s="1"/>
  <c r="R2" i="95"/>
  <c r="L2" i="93"/>
  <c r="C111" i="92"/>
  <c r="C110" i="92"/>
  <c r="C109" i="92"/>
  <c r="C108" i="92"/>
  <c r="C107" i="92"/>
  <c r="C106" i="92"/>
  <c r="C105" i="92"/>
  <c r="C104" i="92"/>
  <c r="C103" i="92"/>
  <c r="C102" i="92"/>
  <c r="C101" i="92"/>
  <c r="C100" i="92"/>
  <c r="C99" i="92"/>
  <c r="C98" i="92"/>
  <c r="C93" i="92"/>
  <c r="C92" i="92"/>
  <c r="C91" i="92"/>
  <c r="C90" i="92"/>
  <c r="C89" i="92"/>
  <c r="C87" i="92"/>
  <c r="C84" i="92"/>
  <c r="C83" i="92"/>
  <c r="C82" i="92"/>
  <c r="C81" i="92"/>
  <c r="C80" i="92"/>
  <c r="C79" i="92"/>
  <c r="C78" i="92"/>
  <c r="C77" i="92"/>
  <c r="C76" i="92"/>
  <c r="C75" i="92"/>
  <c r="C74" i="92"/>
  <c r="C73" i="92"/>
  <c r="C72" i="92"/>
  <c r="C71" i="92"/>
  <c r="C66" i="92"/>
  <c r="C65" i="92"/>
  <c r="C59" i="92"/>
  <c r="C57" i="92"/>
  <c r="G56" i="92"/>
  <c r="C58" i="92" s="1"/>
  <c r="C54" i="92"/>
  <c r="I47" i="92"/>
  <c r="C45" i="92" s="1"/>
  <c r="H47" i="92"/>
  <c r="C44" i="92" s="1"/>
  <c r="G47" i="92"/>
  <c r="C43" i="92" s="1"/>
  <c r="F47" i="92"/>
  <c r="C42" i="92" s="1"/>
  <c r="C41" i="92"/>
  <c r="C40" i="92"/>
  <c r="C39" i="92"/>
  <c r="C38" i="92"/>
  <c r="G37" i="92"/>
  <c r="C34" i="92" s="1"/>
  <c r="F37" i="92"/>
  <c r="C33" i="92" s="1"/>
  <c r="C37" i="92"/>
  <c r="G36" i="92"/>
  <c r="C32" i="92" s="1"/>
  <c r="F36" i="92"/>
  <c r="C31" i="92" s="1"/>
  <c r="C36" i="92"/>
  <c r="G35" i="92"/>
  <c r="C30" i="92" s="1"/>
  <c r="F35" i="92"/>
  <c r="C29" i="92" s="1"/>
  <c r="C35" i="92"/>
  <c r="F34" i="92"/>
  <c r="C27" i="92" s="1"/>
  <c r="G33" i="92"/>
  <c r="C26" i="92" s="1"/>
  <c r="F33" i="92"/>
  <c r="C25" i="92" s="1"/>
  <c r="F30" i="92"/>
  <c r="C24" i="92" s="1"/>
  <c r="C28" i="92"/>
  <c r="C23" i="92"/>
  <c r="G22" i="92"/>
  <c r="C6" i="92" s="1"/>
  <c r="F22" i="92"/>
  <c r="C5" i="92" s="1"/>
  <c r="C22" i="92"/>
  <c r="C21" i="92"/>
  <c r="C20" i="92"/>
  <c r="F19" i="92"/>
  <c r="C19" i="92"/>
  <c r="F18" i="92"/>
  <c r="C18" i="92"/>
  <c r="C17" i="92"/>
  <c r="F16" i="92"/>
  <c r="C16" i="92"/>
  <c r="F15" i="92"/>
  <c r="C15" i="92"/>
  <c r="F14" i="92"/>
  <c r="C14" i="92"/>
  <c r="C13" i="92"/>
  <c r="F12" i="92"/>
  <c r="C4" i="92" s="1"/>
  <c r="C12" i="92"/>
  <c r="F11" i="92"/>
  <c r="C11" i="92"/>
  <c r="F10" i="92"/>
  <c r="C3" i="92" s="1"/>
  <c r="C10" i="92"/>
  <c r="C9" i="92"/>
  <c r="F8" i="92"/>
  <c r="C2" i="92" s="1"/>
  <c r="C8" i="92"/>
  <c r="F7" i="92"/>
  <c r="C7" i="92"/>
  <c r="F6" i="92"/>
  <c r="F4" i="92"/>
  <c r="F3" i="92"/>
  <c r="H19" i="101" l="1"/>
  <c r="F19" i="101"/>
  <c r="C11" i="102"/>
  <c r="I17" i="99" s="1"/>
  <c r="O20" i="99" s="1"/>
  <c r="O27" i="98"/>
  <c r="I21" i="2" s="1"/>
  <c r="A37" i="102"/>
  <c r="B37" i="102" s="1"/>
  <c r="M37" i="99"/>
  <c r="K320" i="102"/>
  <c r="C52" i="102"/>
  <c r="C12" i="102"/>
  <c r="O17" i="99" s="1"/>
  <c r="O24" i="99" s="1"/>
  <c r="I129" i="102"/>
  <c r="J251" i="102" s="1"/>
  <c r="P23" i="100" s="1"/>
  <c r="B46" i="102"/>
  <c r="C46" i="102" s="1"/>
  <c r="G49" i="92"/>
  <c r="C51" i="92" s="1"/>
  <c r="G48" i="92"/>
  <c r="C47" i="92" s="1"/>
  <c r="G58" i="92"/>
  <c r="C60" i="92" s="1"/>
  <c r="H49" i="92"/>
  <c r="C52" i="92" s="1"/>
  <c r="H48" i="92"/>
  <c r="C48" i="92" s="1"/>
  <c r="I44" i="98"/>
  <c r="G37" i="99"/>
  <c r="Q31" i="96"/>
  <c r="I48" i="92"/>
  <c r="C49" i="92" s="1"/>
  <c r="I49" i="92"/>
  <c r="C53" i="92" s="1"/>
  <c r="Q31" i="97"/>
  <c r="R33" i="95"/>
  <c r="G270" i="102"/>
  <c r="J16" i="100" s="1"/>
  <c r="J17" i="100" s="1"/>
  <c r="J18" i="100" s="1"/>
  <c r="J20" i="100" s="1"/>
  <c r="K319" i="102"/>
  <c r="K322" i="102"/>
  <c r="K325" i="102"/>
  <c r="G19" i="101"/>
  <c r="J22" i="100" l="1"/>
  <c r="J32" i="100" s="1"/>
  <c r="F53" i="92"/>
  <c r="C56" i="92" s="1"/>
  <c r="O28" i="99"/>
  <c r="F49" i="92"/>
  <c r="C50" i="92" s="1"/>
  <c r="J145" i="102"/>
  <c r="L24" i="100" s="1"/>
  <c r="L34" i="100" s="1"/>
  <c r="P33" i="100"/>
  <c r="J199" i="102"/>
  <c r="J23" i="100" s="1"/>
  <c r="J216" i="102"/>
  <c r="L23" i="100" s="1"/>
  <c r="J164" i="102"/>
  <c r="N24" i="100" s="1"/>
  <c r="N34" i="100" s="1"/>
  <c r="J181" i="102"/>
  <c r="P24" i="100" s="1"/>
  <c r="J234" i="102"/>
  <c r="N23" i="100" s="1"/>
  <c r="J128" i="102"/>
  <c r="J24" i="100" s="1"/>
  <c r="P18" i="95"/>
  <c r="R18" i="95" s="1"/>
  <c r="R36" i="95" s="1"/>
  <c r="O16" i="96"/>
  <c r="Q16" i="96" s="1"/>
  <c r="G59" i="92" s="1"/>
  <c r="C62" i="92" s="1"/>
  <c r="H44" i="98"/>
  <c r="F37" i="99"/>
  <c r="J44" i="98"/>
  <c r="H37" i="99"/>
  <c r="J37" i="99" s="1"/>
  <c r="G44" i="98"/>
  <c r="E37" i="99"/>
  <c r="O16" i="97"/>
  <c r="Q16" i="97" s="1"/>
  <c r="Q34" i="97" s="1"/>
  <c r="T47" i="94" s="1"/>
  <c r="F48" i="92" l="1"/>
  <c r="C46" i="92" s="1"/>
  <c r="I22" i="2"/>
  <c r="F52" i="92"/>
  <c r="C55" i="92" s="1"/>
  <c r="P34" i="100"/>
  <c r="P36" i="100" s="1"/>
  <c r="P37" i="100" s="1"/>
  <c r="J34" i="100"/>
  <c r="L44" i="98"/>
  <c r="O38" i="98" s="1"/>
  <c r="I26" i="2" s="1"/>
  <c r="N33" i="100"/>
  <c r="N36" i="100" s="1"/>
  <c r="N37" i="100" s="1"/>
  <c r="N26" i="100"/>
  <c r="N27" i="100" s="1"/>
  <c r="L26" i="100"/>
  <c r="L27" i="100" s="1"/>
  <c r="L33" i="100"/>
  <c r="L36" i="100" s="1"/>
  <c r="L37" i="100" s="1"/>
  <c r="J33" i="100"/>
  <c r="P26" i="100"/>
  <c r="P27" i="100" s="1"/>
  <c r="F59" i="92"/>
  <c r="C61" i="92" s="1"/>
  <c r="T41" i="94"/>
  <c r="O31" i="99"/>
  <c r="E50" i="94" s="1"/>
  <c r="M50" i="94" s="1"/>
  <c r="F67" i="92" s="1"/>
  <c r="Q34" i="96"/>
  <c r="T44" i="94" l="1"/>
  <c r="M44" i="94"/>
  <c r="M41" i="94"/>
  <c r="J26" i="100"/>
  <c r="J27" i="100" s="1"/>
  <c r="J28" i="100" s="1"/>
  <c r="J36" i="100"/>
  <c r="J37" i="100" s="1"/>
  <c r="J38" i="100" s="1"/>
  <c r="E49" i="94"/>
  <c r="M49" i="94" s="1"/>
  <c r="F69" i="92" s="1"/>
  <c r="C70" i="92" s="1"/>
  <c r="O30" i="98"/>
  <c r="E48" i="94" s="1"/>
  <c r="M48" i="94" s="1"/>
  <c r="F66" i="92" s="1"/>
  <c r="H67" i="92"/>
  <c r="C95" i="92" s="1"/>
  <c r="C68" i="92"/>
  <c r="J55" i="94" l="1"/>
  <c r="I10" i="2" s="1"/>
  <c r="G60" i="92"/>
  <c r="C64" i="92" s="1"/>
  <c r="F60" i="92"/>
  <c r="C63" i="92" s="1"/>
  <c r="J39" i="100"/>
  <c r="J40" i="100" s="1"/>
  <c r="H69" i="92"/>
  <c r="C97" i="92" s="1"/>
  <c r="H66" i="92"/>
  <c r="C67" i="92"/>
  <c r="E51" i="94" l="1"/>
  <c r="M51" i="94" s="1"/>
  <c r="F68" i="92" s="1"/>
  <c r="C69" i="92" s="1"/>
  <c r="C94" i="92"/>
  <c r="I17" i="2" l="1"/>
  <c r="H68" i="92"/>
  <c r="C96" i="92" s="1"/>
  <c r="J54" i="94"/>
  <c r="F84" i="92"/>
  <c r="C85" i="92" s="1"/>
  <c r="I8" i="2" l="1"/>
  <c r="M54" i="94"/>
  <c r="M58" i="94" s="1"/>
  <c r="H84" i="92"/>
  <c r="C112" i="92" s="1"/>
  <c r="C3" i="2"/>
  <c r="I11" i="2" l="1"/>
  <c r="Q54" i="94"/>
  <c r="F88" i="92"/>
  <c r="C86" i="92" s="1"/>
  <c r="P54" i="94"/>
  <c r="F90" i="92"/>
  <c r="C88" i="9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00000000-0006-0000-0000-000001000000}">
      <text>
        <r>
          <rPr>
            <sz val="10"/>
            <color indexed="9"/>
            <rFont val="Calibri"/>
            <family val="2"/>
          </rPr>
          <t>Problem/opportunity statement as defined by the business case.</t>
        </r>
      </text>
    </comment>
    <comment ref="D4" authorId="0" shapeId="0" xr:uid="{00000000-0006-0000-0000-000002000000}">
      <text>
        <r>
          <rPr>
            <sz val="10"/>
            <color indexed="9"/>
            <rFont val="Calibri"/>
            <family val="2"/>
          </rPr>
          <t>The intended outcomes or goals of an investment.</t>
        </r>
      </text>
    </comment>
    <comment ref="F4" authorId="0" shapeId="0" xr:uid="{00000000-0006-0000-0000-000003000000}">
      <text>
        <r>
          <rPr>
            <sz val="10"/>
            <color indexed="9"/>
            <rFont val="Calibri"/>
            <family val="2"/>
          </rPr>
          <t>Summary of how a project gives effect to GPS priorities (high level outcome).</t>
        </r>
      </text>
    </comment>
    <comment ref="H4" authorId="0" shapeId="0" xr:uid="{00000000-0006-0000-0000-000004000000}">
      <text>
        <r>
          <rPr>
            <sz val="10"/>
            <color indexed="9"/>
            <rFont val="Calibri"/>
            <family val="2"/>
          </rPr>
          <t>Summary of how a project gives effect to local community outcomes.</t>
        </r>
      </text>
    </comment>
    <comment ref="B7" authorId="0" shapeId="0" xr:uid="{00000000-0006-0000-0000-00001400000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7" authorId="0" shapeId="0" xr:uid="{00000000-0006-0000-0000-000015000000}">
      <text>
        <r>
          <rPr>
            <sz val="10"/>
            <color indexed="9"/>
            <rFont val="Calibri"/>
            <family val="2"/>
          </rPr>
          <t xml:space="preserve">Total dollars in nominal, non-discounted terms provided for context only ahead of financial case.
</t>
        </r>
      </text>
    </comment>
    <comment ref="G7" authorId="0" shapeId="0" xr:uid="{00000000-0006-0000-0000-000016000000}">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8" authorId="0" shapeId="0" xr:uid="{00000000-0006-0000-0000-00001700000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8" authorId="0" shapeId="0" xr:uid="{00000000-0006-0000-0000-000018000000}">
      <text>
        <r>
          <rPr>
            <sz val="10"/>
            <color indexed="9"/>
            <rFont val="Calibri"/>
            <family val="2"/>
          </rPr>
          <t xml:space="preserve">Total Monetised benefits are the standard monetised benefits as per the MBCM. </t>
        </r>
      </text>
    </comment>
    <comment ref="E10" authorId="0" shapeId="0" xr:uid="{00000000-0006-0000-0000-000019000000}">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11" authorId="0" shapeId="0" xr:uid="{00000000-0006-0000-0000-00001A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12" authorId="0" shapeId="0" xr:uid="{00000000-0006-0000-0000-00001B000000}">
      <text>
        <r>
          <rPr>
            <sz val="10"/>
            <color theme="0"/>
            <rFont val="Calibri"/>
            <family val="2"/>
          </rPr>
          <t>Total Costs of the summation of Capital and Operating costs.</t>
        </r>
        <r>
          <rPr>
            <sz val="11"/>
            <color theme="0"/>
            <rFont val="Calibri"/>
            <family val="2"/>
          </rPr>
          <t xml:space="preserve">
</t>
        </r>
      </text>
    </comment>
    <comment ref="B14" authorId="0" shapeId="0" xr:uid="{00000000-0006-0000-0000-00000500000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5" authorId="0" shapeId="0" xr:uid="{00000000-0006-0000-0000-000006000000}">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5" authorId="0" shapeId="0" xr:uid="{00000000-0006-0000-0000-00000700000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5" authorId="0" shapeId="0" xr:uid="{00000000-0006-0000-0000-000008000000}">
      <text>
        <r>
          <rPr>
            <sz val="10"/>
            <color indexed="9"/>
            <rFont val="Calibri"/>
            <family val="2"/>
          </rPr>
          <t xml:space="preserve">Baseline quantitative result, using the latest data available, or qualitative description of measure at year zero of the assessment period. 
</t>
        </r>
      </text>
    </comment>
    <comment ref="F15" authorId="0" shapeId="0" xr:uid="{00000000-0006-0000-0000-000009000000}">
      <text>
        <r>
          <rPr>
            <sz val="10"/>
            <color indexed="9"/>
            <rFont val="Calibri"/>
            <family val="2"/>
          </rPr>
          <t xml:space="preserve">Forecast expected change over time if there was no intervention or investment beyond the do minimum.  Using forecast data or qualitative description.
</t>
        </r>
      </text>
    </comment>
    <comment ref="G15" authorId="0" shapeId="0" xr:uid="{00000000-0006-0000-0000-00000A000000}">
      <text>
        <r>
          <rPr>
            <sz val="10"/>
            <color indexed="9"/>
            <rFont val="Calibri"/>
            <family val="2"/>
          </rPr>
          <t>Forecast of expected change over time, should the option be implemented.  Using forecast data or qualitative description.  
Accumulated impacts</t>
        </r>
      </text>
    </comment>
    <comment ref="H15" authorId="0" shapeId="0" xr:uid="{00000000-0006-0000-0000-00000B000000}">
      <text>
        <r>
          <rPr>
            <sz val="10"/>
            <color indexed="9"/>
            <rFont val="Calibri"/>
            <family val="2"/>
          </rPr>
          <t xml:space="preserve">Forecast expected change of monetised impacts over time if there was no intervention or investment beyond the do minimum.   
</t>
        </r>
      </text>
    </comment>
    <comment ref="I15" authorId="0" shapeId="0" xr:uid="{00000000-0006-0000-0000-00000C000000}">
      <text>
        <r>
          <rPr>
            <sz val="10"/>
            <color indexed="9"/>
            <rFont val="Calibri"/>
            <family val="2"/>
          </rPr>
          <t xml:space="preserve">Positive or negative benefit in dollar terms, non-discounted to allow comparison with the do minimum.  
</t>
        </r>
      </text>
    </comment>
    <comment ref="B17" authorId="1" shapeId="0" xr:uid="{C85D740D-6FE4-43F3-9BB1-E4789620A299}">
      <text>
        <r>
          <rPr>
            <sz val="10"/>
            <color indexed="9"/>
            <rFont val="Calibri"/>
            <family val="2"/>
          </rPr>
          <t>1.1 Impact on spcial cost and incidents of crashes measure 1.1.3 Deaths and serious injuries is mandatory</t>
        </r>
        <r>
          <rPr>
            <sz val="12"/>
            <color indexed="9"/>
            <rFont val="Calibri"/>
            <family val="2"/>
          </rPr>
          <t>.</t>
        </r>
      </text>
    </comment>
    <comment ref="D19" authorId="0" shapeId="0" xr:uid="{F9D5B861-87A8-46E1-9FE0-CB07AE28E388}">
      <text>
        <r>
          <rPr>
            <sz val="10"/>
            <color indexed="9"/>
            <rFont val="Calibri"/>
            <family val="2"/>
          </rPr>
          <t>Measures can be selected from anywhere in the benefits framework.</t>
        </r>
        <r>
          <rPr>
            <b/>
            <sz val="12"/>
            <color indexed="9"/>
            <rFont val="Calibri"/>
            <family val="2"/>
          </rPr>
          <t xml:space="preserve">
</t>
        </r>
      </text>
    </comment>
    <comment ref="D21" authorId="0" shapeId="0" xr:uid="{7FD248A2-2BF2-414E-93D7-F4F7DE6C46A4}">
      <text>
        <r>
          <rPr>
            <sz val="10"/>
            <color indexed="9"/>
            <rFont val="Calibri"/>
            <family val="2"/>
          </rPr>
          <t>Measures can be selected from anywhere in the benefits framework.</t>
        </r>
        <r>
          <rPr>
            <b/>
            <sz val="12"/>
            <color indexed="9"/>
            <rFont val="Calibri"/>
            <family val="2"/>
          </rPr>
          <t xml:space="preserve">
</t>
        </r>
      </text>
    </comment>
    <comment ref="D22" authorId="0" shapeId="0" xr:uid="{1B6508C4-2C19-49B2-A2A3-7A43362E073B}">
      <text>
        <r>
          <rPr>
            <sz val="10"/>
            <color indexed="9"/>
            <rFont val="Calibri"/>
            <family val="2"/>
          </rPr>
          <t>Measures can be selected from anywhere in the benefits framework.</t>
        </r>
        <r>
          <rPr>
            <b/>
            <sz val="12"/>
            <color indexed="9"/>
            <rFont val="Calibri"/>
            <family val="2"/>
          </rPr>
          <t xml:space="preserve">
</t>
        </r>
      </text>
    </comment>
    <comment ref="B24" authorId="1" shapeId="0" xr:uid="{F866F04F-A570-4505-903F-F2DD3373F2BE}">
      <text>
        <r>
          <rPr>
            <sz val="10"/>
            <color indexed="9"/>
            <rFont val="Calibri"/>
            <family val="2"/>
          </rPr>
          <t>8.1 Impact on greenhouse gas emissions measure 8.1.1 CO2 emissions is mandatory</t>
        </r>
        <r>
          <rPr>
            <sz val="12"/>
            <color indexed="9"/>
            <rFont val="Calibri"/>
            <family val="2"/>
          </rPr>
          <t>.</t>
        </r>
      </text>
    </comment>
    <comment ref="D26" authorId="0" shapeId="0" xr:uid="{A9746198-6617-4B1D-A72F-28C36FB9BF39}">
      <text>
        <r>
          <rPr>
            <sz val="10"/>
            <color indexed="9"/>
            <rFont val="Calibri"/>
            <family val="2"/>
          </rPr>
          <t>Measures can be selected from anywhere in the benefits framework.</t>
        </r>
      </text>
    </comment>
    <comment ref="B27" authorId="1" shapeId="0" xr:uid="{6EEF9DF9-28CE-4D78-B346-03510045CCA1}">
      <text>
        <r>
          <rPr>
            <sz val="10"/>
            <color indexed="9"/>
            <rFont val="Calibri"/>
            <family val="2"/>
          </rPr>
          <t>12.1 Impact on Te Ao Māori benefit / name of benefit measure 12.1.1 Te Ao Māori is mandatory.</t>
        </r>
      </text>
    </comment>
    <comment ref="D28" authorId="0" shapeId="0" xr:uid="{87CBD3EA-DBA7-4F48-8312-12C64C7BEB7E}">
      <text>
        <r>
          <rPr>
            <sz val="10"/>
            <color indexed="9"/>
            <rFont val="Calibri"/>
            <family val="2"/>
          </rPr>
          <t>Measures can be selected from anywhere in the benefits framework.</t>
        </r>
      </text>
    </comment>
    <comment ref="B30" authorId="0" shapeId="0" xr:uid="{00000000-0006-0000-0000-00001D000000}">
      <text>
        <r>
          <rPr>
            <sz val="10"/>
            <color theme="0"/>
            <rFont val="Calibri"/>
            <family val="2"/>
          </rPr>
          <t>Reason why the option was not selected or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06C556C3-A8DD-423F-843D-7E5DED585F63}">
      <text>
        <r>
          <rPr>
            <sz val="8"/>
            <color indexed="81"/>
            <rFont val="Verdana"/>
            <family val="2"/>
          </rPr>
          <t>1. Enter the full name, contact details, name of organisation, office location of the evaluator(s) and reviewer(s).</t>
        </r>
      </text>
    </comment>
    <comment ref="B10" authorId="0" shapeId="0" xr:uid="{437A2DEF-CC39-4CCF-81C0-E2BC54986DD8}">
      <text>
        <r>
          <rPr>
            <sz val="8"/>
            <color indexed="81"/>
            <rFont val="Verdana"/>
            <family val="2"/>
          </rPr>
          <t>2. Provide a general description of the activity and package/programme (where relevant). Describe the issues with the existing road section.</t>
        </r>
      </text>
    </comment>
    <comment ref="B17" authorId="0" shapeId="0" xr:uid="{3FF33C08-FC6B-4259-B8A7-2066E5130C5B}">
      <text>
        <r>
          <rPr>
            <sz val="8"/>
            <color indexed="81"/>
            <rFont val="Verdana"/>
            <family val="2"/>
          </rPr>
          <t>3. Provide a brief description of the activity location including page references to route map and layout plan within the documentation, used as the foundation of the economics.</t>
        </r>
      </text>
    </comment>
    <comment ref="B20" authorId="0" shapeId="0" xr:uid="{6D39C0A5-7814-42A1-BC6B-8F94CAC38DB7}">
      <text>
        <r>
          <rPr>
            <sz val="8"/>
            <color indexed="81"/>
            <rFont val="Verdana"/>
            <family val="2"/>
          </rPr>
          <t>4. Describe the do-minimum. This is to maintain the road in an unimproved state. Describe the options assessed and how the preferred option will improve the road section.</t>
        </r>
      </text>
    </comment>
    <comment ref="B24" authorId="0" shapeId="0" xr:uid="{EEE94D5D-C478-47FF-AAC0-815F89D51539}">
      <text>
        <r>
          <rPr>
            <sz val="8"/>
            <color indexed="81"/>
            <rFont val="Verdana"/>
            <family val="2"/>
          </rPr>
          <t>5. For purposes of economic evaluation the construction start is assumed to be 1 July of the financial year in which the activity is submitted for a commitment to funding.</t>
        </r>
      </text>
    </comment>
    <comment ref="B30" authorId="0" shapeId="0" xr:uid="{C7F37306-BEA4-4BF8-A17A-E3DD0BDDC7DE}">
      <text>
        <r>
          <rPr>
            <sz val="8"/>
            <color indexed="81"/>
            <rFont val="Verdana"/>
            <family val="2"/>
          </rPr>
          <t>6. Enter the timeframe information, the road and traffic data, identify the existing and predicted traffic speed, the existing and predicted roughness (IRI or NAASRA), the length and width of road before and after works.</t>
        </r>
      </text>
    </comment>
    <comment ref="B41" authorId="0" shapeId="0" xr:uid="{12925301-BFB8-4EA7-AF86-50060FD5F55C}">
      <text>
        <r>
          <rPr>
            <sz val="8"/>
            <color indexed="81"/>
            <rFont val="Verdana"/>
            <family val="2"/>
          </rPr>
          <t>7. Use worksheet 2 to calculate the PV cost of the do-minimum. This should be the lowest cost option that will keep the road in service. It will provide no improvements.</t>
        </r>
      </text>
    </comment>
    <comment ref="B44" authorId="0" shapeId="0" xr:uid="{1BA1DDDD-1239-4B8C-BDBC-FC23E8AE516E}">
      <text>
        <r>
          <rPr>
            <sz val="8"/>
            <color indexed="81"/>
            <rFont val="Verdana"/>
            <family val="2"/>
          </rPr>
          <t>8. Use worksheet 3 to estimate the preferred option PV cost.</t>
        </r>
      </text>
    </comment>
    <comment ref="B47" authorId="0" shapeId="0" xr:uid="{80CCF3B9-F1ED-460E-A230-1F8AADB17A80}">
      <text>
        <r>
          <rPr>
            <sz val="8"/>
            <color indexed="81"/>
            <rFont val="Verdana"/>
            <family val="2"/>
          </rPr>
          <t>9. Enter the benefits values from worksheet 4 (travel time cost savings and seal extension benefits), worksheet 5 (vehicle operating cost savings) and worksheet 6 (crash cost savings). To bring the benefits up to the base date values, use the appropriate update factors supplied on the MBCM web page. The base VOC incorporates the CO</t>
        </r>
        <r>
          <rPr>
            <vertAlign val="subscript"/>
            <sz val="8"/>
            <color indexed="81"/>
            <rFont val="Verdana"/>
            <family val="2"/>
          </rPr>
          <t>2</t>
        </r>
        <r>
          <rPr>
            <sz val="8"/>
            <color indexed="81"/>
            <rFont val="Verdana"/>
            <family val="2"/>
          </rPr>
          <t xml:space="preserve"> costs and no separate adjustment is required.</t>
        </r>
      </text>
    </comment>
    <comment ref="B54" authorId="0" shapeId="0" xr:uid="{F5D7A3C3-8853-43A6-A2DD-82C7A123428A}">
      <text>
        <r>
          <rPr>
            <sz val="8"/>
            <color indexed="81"/>
            <rFont val="Verdana"/>
            <family val="2"/>
          </rPr>
          <t>10. The BCR</t>
        </r>
        <r>
          <rPr>
            <vertAlign val="subscript"/>
            <sz val="8"/>
            <color indexed="81"/>
            <rFont val="Verdana"/>
            <family val="2"/>
          </rPr>
          <t>N</t>
        </r>
        <r>
          <rPr>
            <sz val="8"/>
            <color indexed="81"/>
            <rFont val="Verdana"/>
            <family val="2"/>
          </rPr>
          <t xml:space="preserve"> is calculated by dividing the PV of the net benefits (PV benefits of the do-minimum subtracted from the PV benefits of the option) by PV of the net costs (PV costs of the do-minimum subtracted from the PV costs of the option).</t>
        </r>
      </text>
    </comment>
    <comment ref="B58" authorId="0" shapeId="0" xr:uid="{0F79C346-63AB-4963-A445-1F42BA923746}">
      <text>
        <r>
          <rPr>
            <sz val="8"/>
            <color indexed="81"/>
            <rFont val="Verdana"/>
            <family val="2"/>
          </rPr>
          <t xml:space="preserve">11. First year rate of return is calculated as the benefits in the first full year following completion divided by the activity costs. The first year benefits are calculated by dividing the totals at </t>
        </r>
        <r>
          <rPr>
            <b/>
            <sz val="8"/>
            <color indexed="81"/>
            <rFont val="Verdana"/>
            <family val="2"/>
          </rPr>
          <t>W</t>
        </r>
        <r>
          <rPr>
            <sz val="8"/>
            <color indexed="81"/>
            <rFont val="Verdana"/>
            <family val="2"/>
          </rPr>
          <t xml:space="preserve">, </t>
        </r>
        <r>
          <rPr>
            <b/>
            <sz val="8"/>
            <color indexed="81"/>
            <rFont val="Verdana"/>
            <family val="2"/>
          </rPr>
          <t>Y</t>
        </r>
        <r>
          <rPr>
            <sz val="8"/>
            <color indexed="81"/>
            <rFont val="Verdana"/>
            <family val="2"/>
          </rPr>
          <t xml:space="preserve"> and </t>
        </r>
        <r>
          <rPr>
            <b/>
            <sz val="8"/>
            <color indexed="81"/>
            <rFont val="Verdana"/>
            <family val="2"/>
          </rPr>
          <t>Z</t>
        </r>
        <r>
          <rPr>
            <sz val="8"/>
            <color indexed="81"/>
            <rFont val="Verdana"/>
            <family val="2"/>
          </rPr>
          <t xml:space="preserve"> by the discount factors used on worksheets 4, 5 and 6 respectively then multiplying by 0.96 to get the PV. 
</t>
        </r>
        <r>
          <rPr>
            <b/>
            <sz val="8"/>
            <color indexed="81"/>
            <rFont val="Verdana"/>
            <family val="2"/>
          </rPr>
          <t xml:space="preserve">Note: </t>
        </r>
        <r>
          <rPr>
            <sz val="8"/>
            <color indexed="81"/>
            <rFont val="Verdana"/>
            <family val="2"/>
          </rPr>
          <t>The discount factor for crash cost savings (see explanation for worksheet 6) is different to the discount factor for the other benefits (see explanation for worksheets 4 and 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C7" authorId="0" shapeId="0" xr:uid="{AF6F0DA2-3380-420B-9A39-E796D8FC829D}">
      <text>
        <r>
          <rPr>
            <sz val="8"/>
            <color indexed="81"/>
            <rFont val="Verdana"/>
            <family val="2"/>
          </rPr>
          <t>1. Enter the length of the work in km and the number of gradings per year.</t>
        </r>
      </text>
    </comment>
    <comment ref="C11" authorId="0" shapeId="0" xr:uid="{C90C6B14-D25F-44CC-B6E1-27499AEDB267}">
      <text>
        <r>
          <rPr>
            <sz val="8"/>
            <color indexed="81"/>
            <rFont val="Verdana"/>
            <family val="2"/>
          </rPr>
          <t xml:space="preserve">2. Enter the cost of grading per km and calculate the annual cost of maintenance grading </t>
        </r>
        <r>
          <rPr>
            <b/>
            <sz val="8"/>
            <color indexed="81"/>
            <rFont val="Verdana"/>
            <family val="2"/>
          </rPr>
          <t>(a)</t>
        </r>
        <r>
          <rPr>
            <sz val="8"/>
            <color indexed="81"/>
            <rFont val="Verdana"/>
            <family val="2"/>
          </rPr>
          <t>.</t>
        </r>
      </text>
    </comment>
    <comment ref="C14" authorId="0" shapeId="0" xr:uid="{BC1E5943-3618-4498-9F35-43B933910E05}">
      <text>
        <r>
          <rPr>
            <sz val="8"/>
            <color indexed="81"/>
            <rFont val="Verdana"/>
            <family val="2"/>
          </rPr>
          <t>3. Estimate the quantity in m</t>
        </r>
        <r>
          <rPr>
            <vertAlign val="superscript"/>
            <sz val="8"/>
            <color indexed="81"/>
            <rFont val="Verdana"/>
            <family val="2"/>
          </rPr>
          <t>3</t>
        </r>
        <r>
          <rPr>
            <sz val="8"/>
            <color indexed="81"/>
            <rFont val="Verdana"/>
            <family val="2"/>
          </rPr>
          <t xml:space="preserve"> and the cost/m</t>
        </r>
        <r>
          <rPr>
            <vertAlign val="superscript"/>
            <sz val="8"/>
            <color indexed="81"/>
            <rFont val="Verdana"/>
            <family val="2"/>
          </rPr>
          <t>3</t>
        </r>
        <r>
          <rPr>
            <sz val="8"/>
            <color indexed="81"/>
            <rFont val="Verdana"/>
            <family val="2"/>
          </rPr>
          <t xml:space="preserve"> for metal dressing and calculate the annual costs </t>
        </r>
        <r>
          <rPr>
            <b/>
            <sz val="8"/>
            <color indexed="81"/>
            <rFont val="Verdana"/>
            <family val="2"/>
          </rPr>
          <t>(b)</t>
        </r>
        <r>
          <rPr>
            <sz val="8"/>
            <color indexed="81"/>
            <rFont val="Verdana"/>
            <family val="2"/>
          </rPr>
          <t>.</t>
        </r>
      </text>
    </comment>
    <comment ref="C17" authorId="0" shapeId="0" xr:uid="{48DDD711-BDC5-4EF8-A582-BFBE28735EC1}">
      <text>
        <r>
          <rPr>
            <sz val="8"/>
            <color indexed="81"/>
            <rFont val="Verdana"/>
            <family val="2"/>
          </rPr>
          <t xml:space="preserve">4. Add </t>
        </r>
        <r>
          <rPr>
            <b/>
            <sz val="8"/>
            <color indexed="81"/>
            <rFont val="Verdana"/>
            <family val="2"/>
          </rPr>
          <t>(a)</t>
        </r>
        <r>
          <rPr>
            <sz val="8"/>
            <color indexed="81"/>
            <rFont val="Verdana"/>
            <family val="2"/>
          </rPr>
          <t xml:space="preserve"> and </t>
        </r>
        <r>
          <rPr>
            <b/>
            <sz val="8"/>
            <color indexed="81"/>
            <rFont val="Verdana"/>
            <family val="2"/>
          </rPr>
          <t>(b)</t>
        </r>
        <r>
          <rPr>
            <sz val="8"/>
            <color indexed="81"/>
            <rFont val="Verdana"/>
            <family val="2"/>
          </rPr>
          <t xml:space="preserve"> together, then multiply by the discount factor 20.19 to calculate the PV of the do-minimum maintenance costs</t>
        </r>
        <r>
          <rPr>
            <b/>
            <sz val="8"/>
            <color indexed="81"/>
            <rFont val="Verdana"/>
            <family val="2"/>
          </rPr>
          <t xml:space="preserve"> (c)</t>
        </r>
        <r>
          <rPr>
            <sz val="8"/>
            <color indexed="81"/>
            <rFont val="Verdana"/>
            <family val="2"/>
          </rPr>
          <t>.</t>
        </r>
      </text>
    </comment>
    <comment ref="C20" authorId="0" shapeId="0" xr:uid="{EF5C3C67-B60E-4429-95DD-849E12B715FB}">
      <text>
        <r>
          <rPr>
            <sz val="8"/>
            <color indexed="81"/>
            <rFont val="Verdana"/>
            <family val="2"/>
          </rPr>
          <t xml:space="preserve">5. Schedule any periodic heavy maintenance, according to the year in which this work is expected to be undertaken. Apply the appropriate single payment present worth factor (SPPWF) and determine the PV at time zero. Sum the PV of the periodic costs to determine the PV of total periodic maintenance costs </t>
        </r>
        <r>
          <rPr>
            <b/>
            <sz val="8"/>
            <color indexed="81"/>
            <rFont val="Verdana"/>
            <family val="2"/>
          </rPr>
          <t>(d)</t>
        </r>
        <r>
          <rPr>
            <sz val="8"/>
            <color indexed="81"/>
            <rFont val="Verdana"/>
            <family val="2"/>
          </rPr>
          <t xml:space="preserve">. </t>
        </r>
      </text>
    </comment>
    <comment ref="C35" authorId="0" shapeId="0" xr:uid="{F0E28AAD-FCED-4A85-8022-7F5702681007}">
      <text>
        <r>
          <rPr>
            <sz val="8"/>
            <color indexed="81"/>
            <rFont val="Verdana"/>
            <family val="2"/>
          </rPr>
          <t xml:space="preserve">6. Calculate the PV cost of do minimum by adding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Transfer the PV cost of do minimum </t>
        </r>
        <r>
          <rPr>
            <b/>
            <sz val="8"/>
            <color indexed="81"/>
            <rFont val="Verdana"/>
            <family val="2"/>
          </rPr>
          <t>A</t>
        </r>
        <r>
          <rPr>
            <sz val="8"/>
            <color indexed="81"/>
            <rFont val="Verdana"/>
            <family val="2"/>
          </rPr>
          <t xml:space="preserve">, to </t>
        </r>
        <r>
          <rPr>
            <b/>
            <sz val="8"/>
            <color indexed="81"/>
            <rFont val="Verdana"/>
            <family val="2"/>
          </rPr>
          <t>A</t>
        </r>
        <r>
          <rPr>
            <sz val="8"/>
            <color indexed="81"/>
            <rFont val="Verdana"/>
            <family val="2"/>
          </rPr>
          <t xml:space="preserve"> on worksheet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07952CC7-4550-4EA8-90F3-9E2D5B92032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0.96 and enter at </t>
        </r>
        <r>
          <rPr>
            <b/>
            <sz val="8"/>
            <color indexed="81"/>
            <rFont val="Verdana"/>
            <family val="2"/>
          </rPr>
          <t>(a)</t>
        </r>
        <r>
          <rPr>
            <sz val="8"/>
            <color indexed="81"/>
            <rFont val="Verdana"/>
            <family val="2"/>
          </rPr>
          <t>.</t>
        </r>
      </text>
    </comment>
    <comment ref="B13" authorId="0" shapeId="0" xr:uid="{219213BF-E6F1-4AC6-995F-40C172F2374F}">
      <text>
        <r>
          <rPr>
            <sz val="8"/>
            <color indexed="81"/>
            <rFont val="Verdana"/>
            <family val="2"/>
          </rPr>
          <t xml:space="preserve">2. Enter the cost of maintenance for year one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15" authorId="0" shapeId="0" xr:uid="{2EF05FFE-31C1-4005-BEBA-C455239F012A}">
      <text>
        <r>
          <rPr>
            <sz val="8"/>
            <color indexed="81"/>
            <rFont val="Verdana"/>
            <family val="2"/>
          </rPr>
          <t xml:space="preserve">3. Enter the cost for annual maintenance and inspections following completion of the works. Multiply by the discount factor 19.21 to get the PV of annual maintenance costs </t>
        </r>
        <r>
          <rPr>
            <b/>
            <sz val="8"/>
            <color indexed="81"/>
            <rFont val="Verdana"/>
            <family val="2"/>
          </rPr>
          <t>(c)</t>
        </r>
        <r>
          <rPr>
            <sz val="8"/>
            <color indexed="81"/>
            <rFont val="Verdana"/>
            <family val="2"/>
          </rPr>
          <t xml:space="preserve"> for years 2 to 40 inclusive.</t>
        </r>
      </text>
    </comment>
    <comment ref="B18" authorId="0" shapeId="0" xr:uid="{37EA1479-FEF3-4099-B2A1-694AAE7BA885}">
      <text>
        <r>
          <rPr>
            <sz val="8"/>
            <color indexed="81"/>
            <rFont val="Verdana"/>
            <family val="2"/>
          </rPr>
          <t xml:space="preserve">4. Enter the costs of periodic maintenance (including second coat seal; heavy maintenance prior to resealing; and the cost of future reseals as appropriate). Determine which years this maintenance will be required (if at all) and enter the year, estimated cost and SPPWF. Calculate the PV (estimated cost x SPPWF) for each type of cost and sum these to obtain the PV of the total periodic maintenance cost </t>
        </r>
        <r>
          <rPr>
            <b/>
            <sz val="8"/>
            <color indexed="81"/>
            <rFont val="Verdana"/>
            <family val="2"/>
          </rPr>
          <t>(d)</t>
        </r>
        <r>
          <rPr>
            <sz val="8"/>
            <color indexed="81"/>
            <rFont val="Verdana"/>
            <family val="2"/>
          </rPr>
          <t>.</t>
        </r>
      </text>
    </comment>
    <comment ref="B33" authorId="0" shapeId="0" xr:uid="{89587DA4-44D2-4AD3-A478-D879748072D4}">
      <text>
        <r>
          <rPr>
            <sz val="8"/>
            <color indexed="81"/>
            <rFont val="Verdana"/>
            <family val="2"/>
          </rPr>
          <t xml:space="preserve">5.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to </t>
        </r>
        <r>
          <rPr>
            <b/>
            <sz val="8"/>
            <color indexed="81"/>
            <rFont val="Verdana"/>
            <family val="2"/>
          </rPr>
          <t xml:space="preserve">B </t>
        </r>
        <r>
          <rPr>
            <sz val="8"/>
            <color indexed="81"/>
            <rFont val="Verdana"/>
            <family val="2"/>
          </rPr>
          <t>on worksheet 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414DF16E-6332-4803-804A-20A860248C85}">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0.96 and enter at </t>
        </r>
        <r>
          <rPr>
            <b/>
            <sz val="8"/>
            <color indexed="81"/>
            <rFont val="Verdana"/>
            <family val="2"/>
          </rPr>
          <t>(a)</t>
        </r>
        <r>
          <rPr>
            <sz val="8"/>
            <color indexed="81"/>
            <rFont val="Verdana"/>
            <family val="2"/>
          </rPr>
          <t>.</t>
        </r>
      </text>
    </comment>
    <comment ref="B13" authorId="0" shapeId="0" xr:uid="{3F753476-9277-4885-8F53-CF901A28757E}">
      <text>
        <r>
          <rPr>
            <sz val="8"/>
            <color indexed="81"/>
            <rFont val="Verdana"/>
            <family val="2"/>
          </rPr>
          <t xml:space="preserve">2. Enter the cost of maintenance for year one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15" authorId="0" shapeId="0" xr:uid="{0B4FAD65-D1BC-4C99-9382-A1C9097489AD}">
      <text>
        <r>
          <rPr>
            <sz val="8"/>
            <color indexed="81"/>
            <rFont val="Verdana"/>
            <family val="2"/>
          </rPr>
          <t xml:space="preserve">3. Enter the cost for annual maintenance and inspections following completion of the works. Multiply by the discount factor 19.21 to get the PV of annual maintenance costs </t>
        </r>
        <r>
          <rPr>
            <b/>
            <sz val="8"/>
            <color indexed="81"/>
            <rFont val="Verdana"/>
            <family val="2"/>
          </rPr>
          <t>(c)</t>
        </r>
        <r>
          <rPr>
            <sz val="8"/>
            <color indexed="81"/>
            <rFont val="Verdana"/>
            <family val="2"/>
          </rPr>
          <t xml:space="preserve"> for years 2 to 40 inclusive.</t>
        </r>
      </text>
    </comment>
    <comment ref="B18" authorId="0" shapeId="0" xr:uid="{D7285CD5-F622-418F-BF71-98B9EE199FCB}">
      <text>
        <r>
          <rPr>
            <sz val="8"/>
            <color indexed="81"/>
            <rFont val="Verdana"/>
            <family val="2"/>
          </rPr>
          <t xml:space="preserve">4. Enter the costs of periodic maintenance (including second coat seal; heavy maintenance prior to resealing; and the cost of future reseals as appropriate). Determine which years this maintenance will be required (if at all) and enter the year, estimated cost and SPPWF. Calculate the PV (estimated cost x SPPWF) for each type of cost and sum these to obtain the PV of the total periodic maintenance cost </t>
        </r>
        <r>
          <rPr>
            <b/>
            <sz val="8"/>
            <color indexed="81"/>
            <rFont val="Verdana"/>
            <family val="2"/>
          </rPr>
          <t>(d)</t>
        </r>
        <r>
          <rPr>
            <sz val="8"/>
            <color indexed="81"/>
            <rFont val="Verdana"/>
            <family val="2"/>
          </rPr>
          <t>.</t>
        </r>
      </text>
    </comment>
    <comment ref="B33" authorId="0" shapeId="0" xr:uid="{08717986-6C2A-4D5E-ACDB-F9039F76F286}">
      <text>
        <r>
          <rPr>
            <sz val="8"/>
            <color indexed="81"/>
            <rFont val="Verdana"/>
            <family val="2"/>
          </rPr>
          <t xml:space="preserve">5.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to </t>
        </r>
        <r>
          <rPr>
            <b/>
            <sz val="8"/>
            <color indexed="81"/>
            <rFont val="Verdana"/>
            <family val="2"/>
          </rPr>
          <t xml:space="preserve">B </t>
        </r>
        <r>
          <rPr>
            <sz val="8"/>
            <color indexed="81"/>
            <rFont val="Verdana"/>
            <family val="2"/>
          </rPr>
          <t>on worksheet 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C7" authorId="0" shapeId="0" xr:uid="{066863CA-F1F0-453C-8862-FC7BBF76C26E}">
      <text>
        <r>
          <rPr>
            <sz val="8"/>
            <color indexed="81"/>
            <rFont val="Verdana"/>
            <family val="2"/>
          </rPr>
          <t>1. Select the road category.</t>
        </r>
      </text>
    </comment>
    <comment ref="C9" authorId="0" shapeId="0" xr:uid="{D958FAAC-458F-4397-AE58-C9C39ED18FCC}">
      <text>
        <r>
          <rPr>
            <sz val="8"/>
            <color indexed="81"/>
            <rFont val="Verdana"/>
            <family val="2"/>
          </rPr>
          <t>2. Enter the data required to complete the travel time savings and comfort benefits calculations. The increase in mean vehicle speeds and travel time costs for the do-minimum and options can be obtained from table SP4.1.</t>
        </r>
      </text>
    </comment>
    <comment ref="C18" authorId="0" shapeId="0" xr:uid="{4D16AB0B-70EB-4830-8B1A-DC6961DD3F86}">
      <text>
        <r>
          <rPr>
            <sz val="8"/>
            <color indexed="81"/>
            <rFont val="Verdana"/>
            <family val="2"/>
          </rPr>
          <t xml:space="preserve">3. Calculate the annual travel time costs for the do-minimum </t>
        </r>
        <r>
          <rPr>
            <b/>
            <sz val="8"/>
            <color indexed="81"/>
            <rFont val="Verdana"/>
            <family val="2"/>
          </rPr>
          <t>(a)</t>
        </r>
        <r>
          <rPr>
            <sz val="8"/>
            <color indexed="81"/>
            <rFont val="Verdana"/>
            <family val="2"/>
          </rPr>
          <t xml:space="preserve"> using the formula provided.</t>
        </r>
      </text>
    </comment>
    <comment ref="C22" authorId="0" shapeId="0" xr:uid="{508D48A1-7BAD-4EA2-8092-A4E99F3D5324}">
      <text>
        <r>
          <rPr>
            <sz val="8"/>
            <color indexed="81"/>
            <rFont val="Verdana"/>
            <family val="2"/>
          </rPr>
          <t xml:space="preserve">4. Calculate the annual travel time costs for the option </t>
        </r>
        <r>
          <rPr>
            <b/>
            <sz val="8"/>
            <color indexed="81"/>
            <rFont val="Verdana"/>
            <family val="2"/>
          </rPr>
          <t>(b)</t>
        </r>
        <r>
          <rPr>
            <sz val="8"/>
            <color indexed="81"/>
            <rFont val="Verdana"/>
            <family val="2"/>
          </rPr>
          <t xml:space="preserve"> using the formula provided.</t>
        </r>
      </text>
    </comment>
    <comment ref="C27" authorId="0" shapeId="0" xr:uid="{180A677A-188A-44B4-BE55-B497514F2249}">
      <text>
        <r>
          <rPr>
            <sz val="8"/>
            <color indexed="81"/>
            <rFont val="Verdana"/>
            <family val="2"/>
          </rPr>
          <t xml:space="preserve">5. Calculate the annual travel time cost savings by subtracting the travel time costs for the option </t>
        </r>
        <r>
          <rPr>
            <b/>
            <sz val="8"/>
            <color indexed="81"/>
            <rFont val="Verdana"/>
            <family val="2"/>
          </rPr>
          <t>(b)</t>
        </r>
        <r>
          <rPr>
            <sz val="8"/>
            <color indexed="81"/>
            <rFont val="Verdana"/>
            <family val="2"/>
          </rPr>
          <t xml:space="preserve"> from the do-minimum travel time costs </t>
        </r>
        <r>
          <rPr>
            <b/>
            <sz val="8"/>
            <color indexed="81"/>
            <rFont val="Verdana"/>
            <family val="2"/>
          </rPr>
          <t>(a)</t>
        </r>
        <r>
          <rPr>
            <sz val="8"/>
            <color indexed="81"/>
            <rFont val="Verdana"/>
            <family val="2"/>
          </rPr>
          <t xml:space="preserve"> to get </t>
        </r>
        <r>
          <rPr>
            <b/>
            <sz val="8"/>
            <color indexed="81"/>
            <rFont val="Verdana"/>
            <family val="2"/>
          </rPr>
          <t>(c)</t>
        </r>
        <r>
          <rPr>
            <sz val="8"/>
            <color indexed="81"/>
            <rFont val="Verdana"/>
            <family val="2"/>
          </rPr>
          <t>.</t>
        </r>
      </text>
    </comment>
    <comment ref="C30" authorId="0" shapeId="0" xr:uid="{203E8214-0B87-45FF-ABCE-6DD29F62FBE3}">
      <text>
        <r>
          <rPr>
            <sz val="8"/>
            <color indexed="81"/>
            <rFont val="Verdana"/>
            <family val="2"/>
          </rPr>
          <t xml:space="preserve">6. Determine the PV of the travel time cost savings, multiplying </t>
        </r>
        <r>
          <rPr>
            <b/>
            <sz val="8"/>
            <color indexed="81"/>
            <rFont val="Verdana"/>
            <family val="2"/>
          </rPr>
          <t>(c)</t>
        </r>
        <r>
          <rPr>
            <sz val="8"/>
            <color indexed="81"/>
            <rFont val="Verdana"/>
            <family val="2"/>
          </rPr>
          <t xml:space="preserve"> by the appropriate discount factor from table 3 below. Transfer the PV of travel time cost savings, </t>
        </r>
        <r>
          <rPr>
            <b/>
            <sz val="8"/>
            <color indexed="81"/>
            <rFont val="Verdana"/>
            <family val="2"/>
          </rPr>
          <t xml:space="preserve">C </t>
        </r>
        <r>
          <rPr>
            <sz val="8"/>
            <color indexed="81"/>
            <rFont val="Verdana"/>
            <family val="2"/>
          </rPr>
          <t>to worksheet 1.</t>
        </r>
      </text>
    </comment>
    <comment ref="C33" authorId="0" shapeId="0" xr:uid="{C577411E-CE0E-47CF-9A7D-E7DDCE65651F}">
      <text>
        <r>
          <rPr>
            <sz val="8"/>
            <color indexed="81"/>
            <rFont val="Verdana"/>
            <family val="2"/>
          </rPr>
          <t xml:space="preserve">7. Seal extension benefits: the standard value for comfort benefits associated with sealing unsealed roads is 10¢/vehicle/km. Productivity gains are: $50/km/year for beef and sheep farms, $150/km/year for dairy farms, $300/km/year for horticulture land. The length (km) of the do-minimum unsealed road that is sealed is used to obtain the annual comfort benefit </t>
        </r>
        <r>
          <rPr>
            <b/>
            <sz val="8"/>
            <color indexed="81"/>
            <rFont val="Verdana"/>
            <family val="2"/>
          </rPr>
          <t>(d)</t>
        </r>
        <r>
          <rPr>
            <sz val="8"/>
            <color indexed="81"/>
            <rFont val="Verdana"/>
            <family val="2"/>
          </rPr>
          <t xml:space="preserve"> and the annual productivity benefit </t>
        </r>
        <r>
          <rPr>
            <b/>
            <sz val="8"/>
            <color indexed="81"/>
            <rFont val="Verdana"/>
            <family val="2"/>
          </rPr>
          <t>(e)</t>
        </r>
        <r>
          <rPr>
            <sz val="8"/>
            <color indexed="81"/>
            <rFont val="Verdana"/>
            <family val="2"/>
          </rPr>
          <t>.</t>
        </r>
      </text>
    </comment>
    <comment ref="C38" authorId="0" shapeId="0" xr:uid="{C488D593-C2A9-44CB-85CC-5C067C195657}">
      <text>
        <r>
          <rPr>
            <sz val="8"/>
            <color indexed="81"/>
            <rFont val="Verdana"/>
            <family val="2"/>
          </rPr>
          <t xml:space="preserve">8. Determine the PV of the seal extension benefits, multiplying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by the appropriate discount factor. Transfer the PV of seal extension benefits for the preferred option </t>
        </r>
        <r>
          <rPr>
            <b/>
            <sz val="8"/>
            <color indexed="81"/>
            <rFont val="Verdana"/>
            <family val="2"/>
          </rPr>
          <t>K</t>
        </r>
        <r>
          <rPr>
            <sz val="8"/>
            <color indexed="81"/>
            <rFont val="Verdana"/>
            <family val="2"/>
          </rPr>
          <t xml:space="preserve">, to </t>
        </r>
        <r>
          <rPr>
            <b/>
            <sz val="8"/>
            <color indexed="81"/>
            <rFont val="Verdana"/>
            <family val="2"/>
          </rPr>
          <t>K</t>
        </r>
        <r>
          <rPr>
            <sz val="8"/>
            <color indexed="81"/>
            <rFont val="Verdana"/>
            <family val="2"/>
          </rPr>
          <t xml:space="preserve"> on worksheet 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C7" authorId="0" shapeId="0" xr:uid="{D44527B3-BD11-4AF1-9A82-986E4025949E}">
      <text>
        <r>
          <rPr>
            <sz val="8"/>
            <color indexed="81"/>
            <rFont val="Verdana"/>
            <family val="2"/>
          </rPr>
          <t>1. Enter the base data required for analysis of VOC savings. Table SP4.2 provides the base VOCs (CB) in cents/km for different gradients and mean vehicle speeds, while table SP4.1 provides roughness costs (CR) in cents/km for different road roughness.</t>
        </r>
      </text>
    </comment>
    <comment ref="C19" authorId="0" shapeId="0" xr:uid="{2C6BD998-A3DE-4D96-9ECC-F6C6C8405E67}">
      <text>
        <r>
          <rPr>
            <sz val="8"/>
            <color indexed="81"/>
            <rFont val="Verdana"/>
            <family val="2"/>
          </rPr>
          <t xml:space="preserve">2. Calculate the annual VOCs </t>
        </r>
        <r>
          <rPr>
            <b/>
            <sz val="8"/>
            <color indexed="81"/>
            <rFont val="Verdana"/>
            <family val="2"/>
          </rPr>
          <t>(a)</t>
        </r>
        <r>
          <rPr>
            <sz val="8"/>
            <color indexed="81"/>
            <rFont val="Verdana"/>
            <family val="2"/>
          </rPr>
          <t xml:space="preserve"> for the do-minimum using the formula provided.</t>
        </r>
      </text>
    </comment>
    <comment ref="C23" authorId="0" shapeId="0" xr:uid="{E73781FC-F050-484E-B1B8-171676D4EE9E}">
      <text>
        <r>
          <rPr>
            <sz val="8"/>
            <color indexed="81"/>
            <rFont val="Verdana"/>
            <family val="2"/>
          </rPr>
          <t xml:space="preserve">3. Calculate the annual VOCs </t>
        </r>
        <r>
          <rPr>
            <b/>
            <sz val="8"/>
            <color indexed="81"/>
            <rFont val="Verdana"/>
            <family val="2"/>
          </rPr>
          <t>(b)</t>
        </r>
        <r>
          <rPr>
            <sz val="8"/>
            <color indexed="81"/>
            <rFont val="Verdana"/>
            <family val="2"/>
          </rPr>
          <t xml:space="preserve"> for the option using the formula provided.</t>
        </r>
      </text>
    </comment>
    <comment ref="C28" authorId="0" shapeId="0" xr:uid="{4B6E3184-32CB-4AE8-BCDE-2830AA030667}">
      <text>
        <r>
          <rPr>
            <sz val="8"/>
            <color indexed="81"/>
            <rFont val="Verdana"/>
            <family val="2"/>
          </rPr>
          <t xml:space="preserve">4. Calculate the annual VOC savings by subtracting the VOCs for the option </t>
        </r>
        <r>
          <rPr>
            <b/>
            <sz val="8"/>
            <color indexed="81"/>
            <rFont val="Verdana"/>
            <family val="2"/>
          </rPr>
          <t>(b)</t>
        </r>
        <r>
          <rPr>
            <sz val="8"/>
            <color indexed="81"/>
            <rFont val="Verdana"/>
            <family val="2"/>
          </rPr>
          <t xml:space="preserve"> from the do-minimum VOCs </t>
        </r>
        <r>
          <rPr>
            <b/>
            <sz val="8"/>
            <color indexed="81"/>
            <rFont val="Verdana"/>
            <family val="2"/>
          </rPr>
          <t>(a)</t>
        </r>
        <r>
          <rPr>
            <sz val="8"/>
            <color indexed="81"/>
            <rFont val="Verdana"/>
            <family val="2"/>
          </rPr>
          <t xml:space="preserve"> to get </t>
        </r>
        <r>
          <rPr>
            <b/>
            <sz val="8"/>
            <color indexed="81"/>
            <rFont val="Verdana"/>
            <family val="2"/>
          </rPr>
          <t>(c)</t>
        </r>
        <r>
          <rPr>
            <sz val="8"/>
            <color indexed="81"/>
            <rFont val="Verdana"/>
            <family val="2"/>
          </rPr>
          <t>.</t>
        </r>
      </text>
    </comment>
    <comment ref="C31" authorId="0" shapeId="0" xr:uid="{702B5C61-6C81-43C2-81C3-F0D2D0AF99FB}">
      <text>
        <r>
          <rPr>
            <sz val="8"/>
            <color indexed="81"/>
            <rFont val="Verdana"/>
            <family val="2"/>
          </rPr>
          <t xml:space="preserve">5. Determine the PV of the VOC savings, </t>
        </r>
        <r>
          <rPr>
            <b/>
            <sz val="8"/>
            <color indexed="81"/>
            <rFont val="Verdana"/>
            <family val="2"/>
          </rPr>
          <t>D</t>
        </r>
        <r>
          <rPr>
            <sz val="8"/>
            <color indexed="81"/>
            <rFont val="Verdana"/>
            <family val="2"/>
          </rPr>
          <t xml:space="preserve"> by multiplying </t>
        </r>
        <r>
          <rPr>
            <b/>
            <sz val="8"/>
            <color indexed="81"/>
            <rFont val="Verdana"/>
            <family val="2"/>
          </rPr>
          <t>(c)</t>
        </r>
        <r>
          <rPr>
            <sz val="8"/>
            <color indexed="81"/>
            <rFont val="Verdana"/>
            <family val="2"/>
          </rPr>
          <t xml:space="preserve"> by the appropriate discount factor. Transfer the PV of VOC savings, </t>
        </r>
        <r>
          <rPr>
            <b/>
            <sz val="8"/>
            <color indexed="81"/>
            <rFont val="Verdana"/>
            <family val="2"/>
          </rPr>
          <t>D</t>
        </r>
        <r>
          <rPr>
            <sz val="8"/>
            <color indexed="81"/>
            <rFont val="Verdana"/>
            <family val="2"/>
          </rPr>
          <t xml:space="preserve"> for the preferred option to worksheet 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Information Services</author>
  </authors>
  <commentList>
    <comment ref="A14" authorId="0" shapeId="0" xr:uid="{8FB3A6D3-0725-4031-B716-BEF3198A518C}">
      <text>
        <r>
          <rPr>
            <sz val="8"/>
            <color indexed="81"/>
            <rFont val="Tahoma"/>
            <family val="2"/>
          </rPr>
          <t>3. Enter number of years of typical crash rate records</t>
        </r>
      </text>
    </comment>
    <comment ref="A15" authorId="0" shapeId="0" xr:uid="{86F84FFE-8E6E-4A0E-9C8C-B64A9FC7C28B}">
      <text>
        <r>
          <rPr>
            <sz val="8"/>
            <color indexed="81"/>
            <rFont val="Tahoma"/>
            <family val="2"/>
          </rPr>
          <t>4. Enter the number of reported crashes in the reporting period for each of the severity categories</t>
        </r>
      </text>
    </comment>
    <comment ref="A16" authorId="0" shapeId="0" xr:uid="{09044828-23F8-4729-91F4-B36E487D660B}">
      <text>
        <r>
          <rPr>
            <sz val="8"/>
            <color indexed="81"/>
            <rFont val="Tahoma"/>
            <family val="2"/>
          </rPr>
          <t>5. If the number of fatal and serious crashes at the site is greater than the limiting number specified in figure A1, leave line (5) blank and go to line (6). Otherwise, in line (5) enter the ratio of fatal/(fatal + serious) and serious/(fatal + serious) from tables A15, A16, or A17 (all movements, all vehicles).</t>
        </r>
      </text>
    </comment>
    <comment ref="A17" authorId="0" shapeId="0" xr:uid="{69F64279-ED79-45E1-862F-797477829BEA}">
      <text>
        <r>
          <rPr>
            <sz val="8"/>
            <color indexed="81"/>
            <rFont val="Tahoma"/>
            <family val="2"/>
          </rPr>
          <t>6. Multiply the total fatal + serious crashes (4) by the ratios (5) to get the adjusted fatal and serious crashes (6) for the reporting period. For minor and non–injury crashes transfer the crash numbers from (4).</t>
        </r>
      </text>
    </comment>
    <comment ref="A18" authorId="0" shapeId="0" xr:uid="{4CB13DE7-2DD3-48CA-BAB9-610FC098EF11}">
      <text>
        <r>
          <rPr>
            <sz val="8"/>
            <color indexed="81"/>
            <rFont val="Tahoma"/>
            <family val="2"/>
          </rPr>
          <t>7. To get the crashes per year, divide (6) by (3).</t>
        </r>
      </text>
    </comment>
    <comment ref="A19" authorId="0" shapeId="0" xr:uid="{E0AE384A-EE71-4FD6-BB38-355AF4C88024}">
      <text>
        <r>
          <rPr>
            <sz val="8"/>
            <color indexed="81"/>
            <rFont val="Tahoma"/>
            <family val="2"/>
          </rPr>
          <t>8. Enter the adjustment factor for the crash trend from table A13</t>
        </r>
      </text>
    </comment>
    <comment ref="A20" authorId="0" shapeId="0" xr:uid="{A451A2AA-759A-4CA0-949F-137D4A7AAA4D}">
      <text>
        <r>
          <rPr>
            <sz val="8"/>
            <color indexed="81"/>
            <rFont val="Tahoma"/>
            <family val="2"/>
          </rPr>
          <t>9. Multiply (7) by (8) to obtain the crashes per year (at time zero) for each crash category</t>
        </r>
      </text>
    </comment>
    <comment ref="A21" authorId="0" shapeId="0" xr:uid="{E315D6C9-AA65-4743-B2D0-5087F8B10AC7}">
      <text>
        <r>
          <rPr>
            <sz val="8"/>
            <color indexed="81"/>
            <rFont val="Tahoma"/>
            <family val="2"/>
          </rPr>
          <t>10. Enter the under–reporting factors from tables A18 and A19</t>
        </r>
      </text>
    </comment>
    <comment ref="A22" authorId="0" shapeId="0" xr:uid="{CC83F1C3-37E3-47EC-92E1-D8B83AE89C49}">
      <text>
        <r>
          <rPr>
            <sz val="8"/>
            <color indexed="81"/>
            <rFont val="Tahoma"/>
            <family val="2"/>
          </rPr>
          <t>11. Multiply (9) by (10) to get the total estimated crashes per year</t>
        </r>
      </text>
    </comment>
    <comment ref="A23" authorId="0" shapeId="0" xr:uid="{55929E1A-4AF4-4503-9C1B-684361F90F00}">
      <text>
        <r>
          <rPr>
            <sz val="8"/>
            <color indexed="81"/>
            <rFont val="Tahoma"/>
            <family val="2"/>
          </rPr>
          <t>12. Enter the crash costs for 100km/h speed limit for each crash category (all movements, all vehicles) from the tables A24 to A27</t>
        </r>
      </text>
    </comment>
    <comment ref="A24" authorId="0" shapeId="0" xr:uid="{BC76FA81-91B5-4A36-999E-6FAECA2638CB}">
      <text>
        <r>
          <rPr>
            <sz val="8"/>
            <color indexed="81"/>
            <rFont val="Tahoma"/>
            <family val="2"/>
          </rPr>
          <t>13. Enter the crash costs for 50 km/h speed limit for each crash category (all movements, all vehicles) from the tables A20 to A23</t>
        </r>
      </text>
    </comment>
    <comment ref="A25" authorId="0" shapeId="0" xr:uid="{E10D8C17-5EC9-4C8E-BE7A-F204133BBB82}">
      <text>
        <r>
          <rPr>
            <sz val="8"/>
            <color indexed="81"/>
            <rFont val="Tahoma"/>
            <family val="2"/>
          </rPr>
          <t>14. Calculate the mean speed adjustment for the do minimum [((1) – 50) divided by 50]</t>
        </r>
      </text>
    </comment>
    <comment ref="A26" authorId="0" shapeId="0" xr:uid="{B33DD0CB-B22A-4CCD-9650-819D5FD4135D}">
      <text>
        <r>
          <rPr>
            <sz val="8"/>
            <color indexed="81"/>
            <rFont val="Tahoma"/>
            <family val="2"/>
          </rPr>
          <t>15. Calculate the cost per crash for the do minimum by adding (13) and (14) and then multiplying this by the difference between crash costs in (12) and (13).</t>
        </r>
      </text>
    </comment>
    <comment ref="A27" authorId="0" shapeId="0" xr:uid="{79F5640D-FD4D-42AF-A3D6-1173BE359B32}">
      <text>
        <r>
          <rPr>
            <sz val="8"/>
            <color indexed="81"/>
            <rFont val="Tahoma"/>
            <family val="2"/>
          </rPr>
          <t>16. Multiply crashes per year (11) by (15) to get cost per crash per year</t>
        </r>
      </text>
    </comment>
    <comment ref="A28" authorId="0" shapeId="0" xr:uid="{721B4D02-2BF5-4AEF-A082-457D4233A4A2}">
      <text>
        <r>
          <rPr>
            <sz val="8"/>
            <color indexed="81"/>
            <rFont val="Tahoma"/>
            <family val="2"/>
          </rPr>
          <t>17. Add the costs for fatal, serious, minor and non–injury crashes in line (16) to get the total crash cost per year</t>
        </r>
      </text>
    </comment>
    <comment ref="A30" authorId="0" shapeId="0" xr:uid="{360CDC90-EDD0-464B-B482-657761656B2E}">
      <text>
        <r>
          <rPr>
            <sz val="8"/>
            <color indexed="81"/>
            <rFont val="Tahoma"/>
            <family val="2"/>
          </rPr>
          <t xml:space="preserve">18. Determine the forecast percentage crash reduction for each crash category </t>
        </r>
      </text>
    </comment>
    <comment ref="A31" authorId="0" shapeId="0" xr:uid="{1344030A-BEEE-4BD3-A578-2FC5D92A02F1}">
      <text>
        <r>
          <rPr>
            <sz val="8"/>
            <color indexed="81"/>
            <rFont val="Tahoma"/>
            <family val="2"/>
          </rPr>
          <t>19. Determine the proportion of crashes remaining [100% minus the percentage reduction in (18)]</t>
        </r>
      </text>
    </comment>
    <comment ref="A32" authorId="0" shapeId="0" xr:uid="{AB24A4D6-4D1E-49DE-ADFF-EA50F7B1CC06}">
      <text>
        <r>
          <rPr>
            <sz val="8"/>
            <color indexed="81"/>
            <rFont val="Tahoma"/>
            <family val="2"/>
          </rPr>
          <t>20. Calculate the predicted crashes per year by multiplying the crashes per year of the do minimum (11) by the percentage of crashes remaining (19)</t>
        </r>
      </text>
    </comment>
    <comment ref="A33" authorId="0" shapeId="0" xr:uid="{A80F0D00-5E49-4FB1-96C0-F6B5D21A5116}">
      <text>
        <r>
          <rPr>
            <sz val="8"/>
            <color indexed="81"/>
            <rFont val="Tahoma"/>
            <family val="2"/>
          </rPr>
          <t>21. Repeat the calculations from lines (12) through (15), in lines (21) through (24) using the option mean speed (2), to obtain the cost per crash for the option (24)</t>
        </r>
      </text>
    </comment>
    <comment ref="A37" authorId="0" shapeId="0" xr:uid="{708F5CA1-CDC8-46A8-9725-776A173715D4}">
      <text>
        <r>
          <rPr>
            <sz val="8"/>
            <color indexed="81"/>
            <rFont val="Tahoma"/>
            <family val="2"/>
          </rPr>
          <t>25. Multiply the predicted number of crashes per year (20) by the cost per crash (24) to get the total crash costs per year for each crash category</t>
        </r>
      </text>
    </comment>
    <comment ref="A38" authorId="0" shapeId="0" xr:uid="{97FE5EAE-3111-4FA6-BD98-242A2F8BAB39}">
      <text>
        <r>
          <rPr>
            <sz val="8"/>
            <color indexed="81"/>
            <rFont val="Tahoma"/>
            <family val="2"/>
          </rPr>
          <t xml:space="preserve">26. Add together the costs for fatal, serious, minor and non–injury crashes to get total crash costs per year </t>
        </r>
      </text>
    </comment>
    <comment ref="A39" authorId="0" shapeId="0" xr:uid="{2FBB2914-4111-4984-BED3-D4BBB4F15550}">
      <text>
        <r>
          <rPr>
            <sz val="8"/>
            <color indexed="81"/>
            <rFont val="Tahoma"/>
            <family val="2"/>
          </rPr>
          <t xml:space="preserve">27. Calculate the annual crash cost savings by subtracting the values in (26) from (17). </t>
        </r>
      </text>
    </comment>
    <comment ref="A40" authorId="0" shapeId="0" xr:uid="{97D5275B-F116-4FE9-9148-8E08C0D07204}">
      <text>
        <r>
          <rPr>
            <sz val="8"/>
            <color indexed="81"/>
            <rFont val="Tahoma"/>
            <family val="2"/>
          </rPr>
          <t>28. Multiply the annual crash cost savings (27) – or the total from the crash rate or weighted crash analysis – by the discount factor for the appropriate speed limit and traffic growth rate to determine the PV crash cost savings.</t>
        </r>
      </text>
    </comment>
    <comment ref="A41" authorId="0" shapeId="0" xr:uid="{56065828-B2C0-44FA-B6CB-DC12F0591B68}">
      <text>
        <r>
          <rPr>
            <sz val="8"/>
            <color indexed="81"/>
            <rFont val="Tahoma"/>
            <family val="2"/>
          </rPr>
          <t>Transfer this total, E for the preferred option to worksheet 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A8" authorId="0" shapeId="0" xr:uid="{F2D72C35-AC01-495C-BDB0-AEE3F96FF098}">
      <text>
        <r>
          <rPr>
            <b/>
            <sz val="8"/>
            <color indexed="81"/>
            <rFont val="Verdana"/>
            <family val="2"/>
          </rPr>
          <t>Cost benefit analysis</t>
        </r>
        <r>
          <rPr>
            <sz val="8"/>
            <color indexed="81"/>
            <rFont val="Verdana"/>
            <family val="2"/>
          </rPr>
          <t xml:space="preserve">
1. Under benefits, enter the discounted values for the public transport user benefits and the road traffic reduction benefits for each option. Add together the benefits to obtain the total benefits for each option.
2. Under costs, enter the discounted value of the funding assistance for each option.
3. Calculate the benefit cost ratio (BCR) for each option by dividing the PV of the total benefits by the PV of the funding assistance.</t>
        </r>
      </text>
    </comment>
    <comment ref="A23" authorId="0" shapeId="0" xr:uid="{3BA0EE55-BAA4-4064-B711-D48616E2C8C5}">
      <text>
        <r>
          <rPr>
            <sz val="8"/>
            <color indexed="81"/>
            <rFont val="Verdana"/>
            <family val="2"/>
          </rPr>
          <t>Incremental analysis
1. Rank the options, including the do-minimum, in order of increasing cost to government.
2. Compare the lowest cost option (usually the do-minimum) with the next higher cost option to calculate the incremental BCR.
3. If the incremental BCR is less than the target incremental BCR specified in section 6.3 of the MBCM. discard the second (higher cost) option in favour of the first. Compare the first option with the next higher cost option.
4. If the incremental BCR is greater than the target incremental BCR, the second (higher cost) option becomes the basis for comparison against the next higher cost option.
5. Repeat the procedure until no higher cost options are available that have an incremental BCR greater than the target incremental BCR.</t>
        </r>
      </text>
    </comment>
  </commentList>
</comments>
</file>

<file path=xl/sharedStrings.xml><?xml version="1.0" encoding="utf-8"?>
<sst xmlns="http://schemas.openxmlformats.org/spreadsheetml/2006/main" count="2045" uniqueCount="883">
  <si>
    <t>Appraisal Summary Table Template</t>
  </si>
  <si>
    <t>Option number</t>
  </si>
  <si>
    <t>Date:</t>
  </si>
  <si>
    <t>Evaluation Period: 
(baseline and forecast year) 
e.g 2020 - 2060</t>
  </si>
  <si>
    <t>Option Name:</t>
  </si>
  <si>
    <t>This is the preferred option</t>
  </si>
  <si>
    <t>One</t>
  </si>
  <si>
    <t>Problem/opportunity statement:</t>
  </si>
  <si>
    <t>Investment objectives:</t>
  </si>
  <si>
    <t>How project gives effect to GPS:</t>
  </si>
  <si>
    <t>How project gives effect to local community outcomes:</t>
  </si>
  <si>
    <t>… type</t>
  </si>
  <si>
    <t>1.  Summary of Non-Monetised Impacts (Description)</t>
  </si>
  <si>
    <t>2.  Summary of Financial Impacts (nominal, non-discounted)</t>
  </si>
  <si>
    <t>3.  Summary of Monetised Option Impacts (present value, discounted)</t>
  </si>
  <si>
    <t>Summary description of non-monetised measures and impacts</t>
  </si>
  <si>
    <t>Capital Costs</t>
  </si>
  <si>
    <t>N/A</t>
  </si>
  <si>
    <t>Operating Costs</t>
  </si>
  <si>
    <t>Total Economic Costs</t>
  </si>
  <si>
    <t>Total Financial Costs</t>
  </si>
  <si>
    <t>Transport Outcomes</t>
  </si>
  <si>
    <r>
      <t xml:space="preserve">Non-Monetised Impact:
</t>
    </r>
    <r>
      <rPr>
        <sz val="12"/>
        <color indexed="63"/>
        <rFont val="Calibri"/>
        <family val="2"/>
      </rPr>
      <t>(description in numerical or narrative terms)</t>
    </r>
  </si>
  <si>
    <r>
      <rPr>
        <b/>
        <sz val="12"/>
        <color indexed="56"/>
        <rFont val="Calibri"/>
        <family val="2"/>
      </rPr>
      <t>Monetised Impact:</t>
    </r>
    <r>
      <rPr>
        <sz val="12"/>
        <color indexed="56"/>
        <rFont val="Whitney Semibold"/>
      </rPr>
      <t xml:space="preserve">
</t>
    </r>
    <r>
      <rPr>
        <sz val="12"/>
        <color indexed="63"/>
        <rFont val="Calibri"/>
        <family val="2"/>
      </rPr>
      <t>(description in dollar terms in real terms, non-discounted)</t>
    </r>
  </si>
  <si>
    <t>Name of Benefit</t>
  </si>
  <si>
    <t>Name of Measure:</t>
  </si>
  <si>
    <t>Baseline:</t>
  </si>
  <si>
    <t>Do Minimum Impact:</t>
  </si>
  <si>
    <t>Option Impact:</t>
  </si>
  <si>
    <r>
      <rPr>
        <b/>
        <sz val="12"/>
        <color indexed="50"/>
        <rFont val="Calibri"/>
        <family val="2"/>
      </rPr>
      <t>Healthy and safe people</t>
    </r>
    <r>
      <rPr>
        <sz val="12"/>
        <color indexed="50"/>
        <rFont val="Whitney Semibold"/>
      </rPr>
      <t xml:space="preserve"> </t>
    </r>
    <r>
      <rPr>
        <i/>
        <sz val="12"/>
        <color indexed="63"/>
        <rFont val="Calibri"/>
        <family val="2"/>
      </rPr>
      <t>(Please insert a row below to add an additional benefit or measure, and delete rows as appropriate)</t>
    </r>
  </si>
  <si>
    <t>1.1 Impact on social cost and incidents of crashes</t>
  </si>
  <si>
    <t>1.1.3 Deaths and serious injuries</t>
  </si>
  <si>
    <t>3.1 Impact of mode on physical and mental health</t>
  </si>
  <si>
    <t>3.1.1 Physical health benefits from active modes</t>
  </si>
  <si>
    <r>
      <rPr>
        <b/>
        <sz val="12"/>
        <color indexed="52"/>
        <rFont val="Calibri"/>
        <family val="2"/>
      </rPr>
      <t>Resilience and security</t>
    </r>
    <r>
      <rPr>
        <sz val="12"/>
        <color indexed="53"/>
        <rFont val="Whitney Semibold"/>
      </rPr>
      <t xml:space="preserve"> </t>
    </r>
    <r>
      <rPr>
        <i/>
        <sz val="12"/>
        <color indexed="63"/>
        <rFont val="Calibri"/>
        <family val="2"/>
      </rPr>
      <t>(Please insert a row below to add an additional benefit or measure, and delete rows as appropriate)</t>
    </r>
  </si>
  <si>
    <r>
      <rPr>
        <b/>
        <sz val="12"/>
        <color indexed="53"/>
        <rFont val="Calibri"/>
        <family val="2"/>
      </rPr>
      <t xml:space="preserve">Economic prosperity - excluding wider economic impacts </t>
    </r>
    <r>
      <rPr>
        <i/>
        <sz val="12"/>
        <color indexed="63"/>
        <rFont val="Calibri"/>
        <family val="2"/>
      </rPr>
      <t>(Please insert a row below to add an additional benefit or measure, and delete rows as appropriate)</t>
    </r>
  </si>
  <si>
    <t>5.2 Impact on network productivity and utilisation</t>
  </si>
  <si>
    <t>10.1.9 Travel time</t>
  </si>
  <si>
    <r>
      <rPr>
        <b/>
        <sz val="12"/>
        <color indexed="17"/>
        <rFont val="Calibri"/>
        <family val="2"/>
      </rPr>
      <t>Environmental sustainability</t>
    </r>
    <r>
      <rPr>
        <i/>
        <sz val="12"/>
        <color indexed="50"/>
        <rFont val="Calibri"/>
        <family val="2"/>
      </rPr>
      <t xml:space="preserve"> </t>
    </r>
    <r>
      <rPr>
        <i/>
        <sz val="12"/>
        <rFont val="Calibri"/>
        <family val="2"/>
      </rPr>
      <t>(Please insert a row below to add an additional benefit or measure, and delete rows as appropriate)</t>
    </r>
  </si>
  <si>
    <t>8.1 Impact on greenhouse gas emissions</t>
  </si>
  <si>
    <t>8.1.1 CO2 emissions</t>
  </si>
  <si>
    <t>8.1.2 VKT</t>
  </si>
  <si>
    <t>9.1 Impact on resource efficiency</t>
  </si>
  <si>
    <t>9.1.1 Resource efficiency</t>
  </si>
  <si>
    <r>
      <rPr>
        <b/>
        <sz val="12"/>
        <color indexed="57"/>
        <rFont val="Calibri"/>
        <family val="2"/>
      </rPr>
      <t>Inclusive access</t>
    </r>
    <r>
      <rPr>
        <i/>
        <sz val="12"/>
        <color indexed="57"/>
        <rFont val="Calibri"/>
        <family val="2"/>
      </rPr>
      <t xml:space="preserve"> </t>
    </r>
    <r>
      <rPr>
        <i/>
        <sz val="12"/>
        <rFont val="Calibri"/>
        <family val="2"/>
      </rPr>
      <t>(Please insert a row below to add an additional benefit or measure, and delete rows as appropriate)</t>
    </r>
  </si>
  <si>
    <t>12.1 Impact on Te Ao Māori</t>
  </si>
  <si>
    <t>12.1.1 Te Ao Māori</t>
  </si>
  <si>
    <t>10.1 Impact on user experience of the transport system</t>
  </si>
  <si>
    <t>Rationale for option selection decision</t>
  </si>
  <si>
    <t>Healthy and safe people benefits</t>
  </si>
  <si>
    <t>Resilience and security benefits</t>
  </si>
  <si>
    <t>Economic Prosperity benefits</t>
  </si>
  <si>
    <t>Environmental sustainability benefits</t>
  </si>
  <si>
    <t>Inclusive access benefits</t>
  </si>
  <si>
    <t>4.1 Impact on system vunerabilities and redundancies</t>
  </si>
  <si>
    <t>5.1 Impact on system reliability</t>
  </si>
  <si>
    <t>7.1 Impact on water</t>
  </si>
  <si>
    <t>1.2 Impact on a safe system</t>
  </si>
  <si>
    <t>Double click to add alternative benefit</t>
  </si>
  <si>
    <t>7.2 Impact on land and biodiversity</t>
  </si>
  <si>
    <t>10.2 Impact on mode choice</t>
  </si>
  <si>
    <t>2.1 Impact on perceptions of safety and security</t>
  </si>
  <si>
    <t>6.1 Wider economic benefit (productivity)</t>
  </si>
  <si>
    <t>10.3 Impact on access to opportunities</t>
  </si>
  <si>
    <t>6.2 Wider economic benefit (employment impact)</t>
  </si>
  <si>
    <t>10.4 Impact on community cohesion</t>
  </si>
  <si>
    <t>3.2 Impact of air emissions on health</t>
  </si>
  <si>
    <t>6.3 Wider economic benefit (imperfect competition)</t>
  </si>
  <si>
    <t>11.1 Impact on heritage and cultural values</t>
  </si>
  <si>
    <t>3.3 Impact of noise and vibration on health</t>
  </si>
  <si>
    <t>6.4 Wider economic benefit (regional economic development)</t>
  </si>
  <si>
    <t>11.2 Impact on landscape</t>
  </si>
  <si>
    <t>Measures</t>
  </si>
  <si>
    <t>11.3 Impact on townscape</t>
  </si>
  <si>
    <t>1.1.1 Collective risk (crash density)</t>
  </si>
  <si>
    <t>1.1.2 Crashes by severity</t>
  </si>
  <si>
    <t>1.1.4 Personal risk (crash rate)</t>
  </si>
  <si>
    <t>1.1 Impact on social cost of deaths and serious injuries</t>
  </si>
  <si>
    <t>1.2.1 Road assessment rating - roads</t>
  </si>
  <si>
    <t>1.2.2 Road assessment rating - state highways</t>
  </si>
  <si>
    <t>1.2.3 Travel speed gap</t>
  </si>
  <si>
    <t>2.1.1 Access - perception</t>
  </si>
  <si>
    <t>3.2.1 Ambient air quality - NO2</t>
  </si>
  <si>
    <t>3.2.2 Ambient air quality - PM10</t>
  </si>
  <si>
    <t>3.3.1 Noise level</t>
  </si>
  <si>
    <t>4.1.1 Availablity of a viable alternative to high-risk and high-impact route</t>
  </si>
  <si>
    <t>4.1.2 Level of service and risk</t>
  </si>
  <si>
    <t>5.1.1 Punctuality - public transport</t>
  </si>
  <si>
    <t>5.1.2 Travel time reliability - motor vehicles</t>
  </si>
  <si>
    <t>5.1.3 Travel time delay</t>
  </si>
  <si>
    <t>5.1.4 Temporal availability - road</t>
  </si>
  <si>
    <t>5.2.1 Spatial coverage - freight</t>
  </si>
  <si>
    <t>5.2.2 Freight - mode share value</t>
  </si>
  <si>
    <t>5.2.3 Freight - mode share weight</t>
  </si>
  <si>
    <t>5.2.4 Freight - throughput value</t>
  </si>
  <si>
    <t>5.2.5 Freight - throughput weight</t>
  </si>
  <si>
    <t>5.2.6 Access to key economic destinations (all modes)</t>
  </si>
  <si>
    <t>7.1.1 Water quality</t>
  </si>
  <si>
    <t>7.2.1 Biodiversity</t>
  </si>
  <si>
    <t>7.2.2 Productive land</t>
  </si>
  <si>
    <t>9.1.2 Embodied carbon</t>
  </si>
  <si>
    <t>9.1.3 Energy use</t>
  </si>
  <si>
    <t>10.1.1 People - throughput of pedestrians, cyclists and public transport boardings</t>
  </si>
  <si>
    <t>(Repeat) 2.1.1 Access - perception</t>
  </si>
  <si>
    <t>10.1.2 Pedestrian delay</t>
  </si>
  <si>
    <t>10.1.3 Ease of getting on/off public transport services</t>
  </si>
  <si>
    <t>10.1.4 Network condition - cycling</t>
  </si>
  <si>
    <t>10.1.5 Network condition - road</t>
  </si>
  <si>
    <t>10.1.6 People - throughput</t>
  </si>
  <si>
    <t>10.1.7 People - throughput (UCP)</t>
  </si>
  <si>
    <t>10.1.8 Traffic - throughput</t>
  </si>
  <si>
    <t>10.2.1 People - mode share</t>
  </si>
  <si>
    <t>(Repeat) 8.1.2 Mode shift from single occupancy private vehicle</t>
  </si>
  <si>
    <t>8.1.2 Mode shift from single occupancy private vehicle</t>
  </si>
  <si>
    <t>10.2.2 Accessibility - public transport facilities</t>
  </si>
  <si>
    <t>10.2.3 Spatial coverage - cycle lanes and paths</t>
  </si>
  <si>
    <t>10.2.4 Spatial coverage - cycling facilities</t>
  </si>
  <si>
    <t>10.2.5 Spatial coverage - public transport - employees</t>
  </si>
  <si>
    <t>10.2.6 Spatial coverage - public transport - resident population</t>
  </si>
  <si>
    <t>10.2.6a Spatial coverage - public transport - new residential dwellings</t>
  </si>
  <si>
    <t>10.2.7 Temporal availability - public transport</t>
  </si>
  <si>
    <t>10.2.8 Cost of access to key destinations - all modes</t>
  </si>
  <si>
    <t>10.2.9 Pricing - more efficient</t>
  </si>
  <si>
    <t>10.2.10 Traffic - mode share (number)</t>
  </si>
  <si>
    <t>10.2.10b Traffic - mode share (distance)</t>
  </si>
  <si>
    <t>10.3.1 Access to key social destinations (all modes)</t>
  </si>
  <si>
    <t>10.4.1 Social connectedness</t>
  </si>
  <si>
    <t>10.4.2 Isolation</t>
  </si>
  <si>
    <t>10.4.3 Severance</t>
  </si>
  <si>
    <t>11.1.1 Amenity value - natural and built environment</t>
  </si>
  <si>
    <t>11.1.2 Heritage and cultural values</t>
  </si>
  <si>
    <t>11.2.1 Landscape</t>
  </si>
  <si>
    <t>11.3.1 Townscape</t>
  </si>
  <si>
    <t>Please type in alternate measure</t>
  </si>
  <si>
    <t>Discount rate</t>
  </si>
  <si>
    <t>USPWF(1)</t>
  </si>
  <si>
    <t>USPWF(E)</t>
  </si>
  <si>
    <t>AGPWF(E)</t>
  </si>
  <si>
    <t>AGPWF(1)</t>
  </si>
  <si>
    <t>Conversion factor (discounted to real)</t>
  </si>
  <si>
    <t>LABEL_SYS</t>
  </si>
  <si>
    <t>KEY</t>
  </si>
  <si>
    <t>VALUE</t>
  </si>
  <si>
    <t>Worksheet 1 - Evaluation Summary and TIO Upload</t>
  </si>
  <si>
    <t>Effective from 31 August 2020</t>
  </si>
  <si>
    <t>Upload V9.0 (31Aug2020)</t>
  </si>
  <si>
    <t>ECONOMIC_EVAL_COMPLETED_DATE</t>
  </si>
  <si>
    <t>This spreadsheet can be automatically uploaded into Transport Investment Online. To enable automatic upload please do not adjust the columns or rows.</t>
  </si>
  <si>
    <t>Please make any additional comments or clarifying notes as necessary to aid understanding (note that these fall outside of the set print and TIO upload range)</t>
  </si>
  <si>
    <t>TIMEZERO_ECONOMIC_EVAL_DATE</t>
  </si>
  <si>
    <t>Activity name</t>
  </si>
  <si>
    <t>BASE_DATE_COSTS_BENEFITS</t>
  </si>
  <si>
    <t>Reference</t>
  </si>
  <si>
    <t>ROAD_TRAFFIC_AADT</t>
  </si>
  <si>
    <t>base_rate</t>
  </si>
  <si>
    <t>growth_rate</t>
  </si>
  <si>
    <t>Evaluator(s)                                      - name, organisation</t>
  </si>
  <si>
    <t>PEDESTRIANS_AAD</t>
  </si>
  <si>
    <t>Reviewer(s)                                       - name, organisation</t>
  </si>
  <si>
    <t>Date of evaluation</t>
  </si>
  <si>
    <t>mm/yyyy</t>
  </si>
  <si>
    <t>new</t>
  </si>
  <si>
    <t>CYCLISTS_AAD</t>
  </si>
  <si>
    <t>Time zero / implementation start date</t>
  </si>
  <si>
    <t>1 July yyyy</t>
  </si>
  <si>
    <t>Construction duration</t>
  </si>
  <si>
    <t>Months</t>
  </si>
  <si>
    <t>Base date of costs and benefits</t>
  </si>
  <si>
    <t>ANNUAL_PATRONAGE_TOTAL</t>
  </si>
  <si>
    <t>Location</t>
  </si>
  <si>
    <t>Problem definition</t>
  </si>
  <si>
    <t>ANNUAL_PATRONAGE_PEAK</t>
  </si>
  <si>
    <t>Do minimum description</t>
  </si>
  <si>
    <t>Alternatives considered (or page references to relevant)</t>
  </si>
  <si>
    <t>FREIGHT_VOLUME</t>
  </si>
  <si>
    <t>Options considered (or page references to relevant)</t>
  </si>
  <si>
    <t>Preferred option description</t>
  </si>
  <si>
    <t>HEAVY_VEHICLES_VOLUME_AADT</t>
  </si>
  <si>
    <t>Statistics</t>
  </si>
  <si>
    <t>Base rate</t>
  </si>
  <si>
    <t>Growth rate (%)</t>
  </si>
  <si>
    <t>New users/transfer</t>
  </si>
  <si>
    <t>Road traffic - Annual Average Daily Traffic (AADT)</t>
  </si>
  <si>
    <t>AADT</t>
  </si>
  <si>
    <t>HEAVY_VEHICLES_VOLUME_RATE</t>
  </si>
  <si>
    <t>Pedestrians - Annual Average Daily</t>
  </si>
  <si>
    <t>Count</t>
  </si>
  <si>
    <t>ROAD_CATEGORY</t>
  </si>
  <si>
    <t xml:space="preserve">Cyclists - Annual Average Daily </t>
  </si>
  <si>
    <t>ROUGHNESS</t>
  </si>
  <si>
    <t>before</t>
  </si>
  <si>
    <t>Annual Patronage - Total</t>
  </si>
  <si>
    <t>after</t>
  </si>
  <si>
    <t>Annual Patronage - Peak Period</t>
  </si>
  <si>
    <t>POSTED_SPEED</t>
  </si>
  <si>
    <t>Freight volume</t>
  </si>
  <si>
    <t>tonnes</t>
  </si>
  <si>
    <t>Heavy Vehicles Volume</t>
  </si>
  <si>
    <t>AVERAGE_TRAFFIC_SPPEED</t>
  </si>
  <si>
    <t>%</t>
  </si>
  <si>
    <t>Road Category</t>
  </si>
  <si>
    <t>ROAD_LENGTH</t>
  </si>
  <si>
    <t>Before</t>
  </si>
  <si>
    <t>After</t>
  </si>
  <si>
    <t>ROAD_WIDTH</t>
  </si>
  <si>
    <t>Roughness</t>
  </si>
  <si>
    <t>IRI/NAASRA</t>
  </si>
  <si>
    <t>Posted speed</t>
  </si>
  <si>
    <t>km/h</t>
  </si>
  <si>
    <t>TRAVEL_TIME</t>
  </si>
  <si>
    <t>Average traffic speed</t>
  </si>
  <si>
    <t>Length of road / route</t>
  </si>
  <si>
    <t>km</t>
  </si>
  <si>
    <t>PEAK_PERIOD_AM</t>
  </si>
  <si>
    <t>start</t>
  </si>
  <si>
    <t>Road width</t>
  </si>
  <si>
    <t>metres</t>
  </si>
  <si>
    <t>stop</t>
  </si>
  <si>
    <t>Travel time on route</t>
  </si>
  <si>
    <t>minutes</t>
  </si>
  <si>
    <t>PEAK_PERIOD_PM</t>
  </si>
  <si>
    <t>Period start am</t>
  </si>
  <si>
    <t>Period stop am</t>
  </si>
  <si>
    <t>Period start pm</t>
  </si>
  <si>
    <t>Period stop pm</t>
  </si>
  <si>
    <t>PEAK_PERIOD_FLOW</t>
  </si>
  <si>
    <t xml:space="preserve">Peak Period  </t>
  </si>
  <si>
    <t>RECORDED_CRASHES</t>
  </si>
  <si>
    <t>fatal</t>
  </si>
  <si>
    <t>Peak Period Traffic flow</t>
  </si>
  <si>
    <t>Vehicles/hr</t>
  </si>
  <si>
    <t>serious</t>
  </si>
  <si>
    <t>minor</t>
  </si>
  <si>
    <t>Period of crash analysis</t>
  </si>
  <si>
    <t>yyyy - yyyy</t>
  </si>
  <si>
    <t>non_injury</t>
  </si>
  <si>
    <t>ESTIMATED_CRASHES</t>
  </si>
  <si>
    <t>Fatal</t>
  </si>
  <si>
    <t>Serious</t>
  </si>
  <si>
    <t>Minor</t>
  </si>
  <si>
    <t>Non Injury</t>
  </si>
  <si>
    <t>Total estimated crashes per year - do minimum (row 11)</t>
  </si>
  <si>
    <t>Predicted crashes per year - preferred option (row 20)</t>
  </si>
  <si>
    <t>PREDICTED_CRASHES</t>
  </si>
  <si>
    <t>Heavy Vehicle Trips Saved (average per year)</t>
  </si>
  <si>
    <t>count</t>
  </si>
  <si>
    <t>Vehicle Operating Cost Savings (per annum)</t>
  </si>
  <si>
    <t>$/vehicle</t>
  </si>
  <si>
    <t>Travel time savings (per day)</t>
  </si>
  <si>
    <t>HEAVY_VEHICLE_TRIPS_SAVED</t>
  </si>
  <si>
    <t>VEHICLE_OPERATING_COST</t>
  </si>
  <si>
    <t>Costs</t>
  </si>
  <si>
    <t>Do minimum</t>
  </si>
  <si>
    <t>Preferred option</t>
  </si>
  <si>
    <t>TRAVEL_TIME_SAVINGS</t>
  </si>
  <si>
    <t>Construction / implementation</t>
  </si>
  <si>
    <t>$</t>
  </si>
  <si>
    <t>CONSTRUCTION_COST</t>
  </si>
  <si>
    <t>do_min</t>
  </si>
  <si>
    <t>option</t>
  </si>
  <si>
    <t>Present Value Construction / implementation</t>
  </si>
  <si>
    <t>PV_CONSTRUCTION</t>
  </si>
  <si>
    <t>Present Value Maintenance, renewal and operating costs</t>
  </si>
  <si>
    <t>Present Value Total costs (whole of life)</t>
  </si>
  <si>
    <t>PV_MAINTENANCE</t>
  </si>
  <si>
    <t>Present Value Cost savings</t>
  </si>
  <si>
    <t>PV_TOTAL_COST</t>
  </si>
  <si>
    <t>Present Value Funding assistance</t>
  </si>
  <si>
    <t>PV_COST_SAVINGS</t>
  </si>
  <si>
    <t>Present Value</t>
  </si>
  <si>
    <t>Total Value (undiscounted)</t>
  </si>
  <si>
    <t>PV_FUNDING_ASSIST</t>
  </si>
  <si>
    <t>Travel time cost savings</t>
  </si>
  <si>
    <t>TRAVEL_TIME_COST_SAVINGS</t>
  </si>
  <si>
    <t>present</t>
  </si>
  <si>
    <t>Vehicle operating cost savings</t>
  </si>
  <si>
    <t>VEHICLE_OP_COST_SAVINGS</t>
  </si>
  <si>
    <t>Crash cost savings</t>
  </si>
  <si>
    <t>CRASH_COST_SAVINGS</t>
  </si>
  <si>
    <t>Seal extension benefits</t>
  </si>
  <si>
    <t>SEAL_EXTENSION_BEFEFITS</t>
  </si>
  <si>
    <t>Driver frustration reduction benefits</t>
  </si>
  <si>
    <t>DRIVER_FRUST_REDUCT_BENEFITS</t>
  </si>
  <si>
    <t>Risk reduction benefits</t>
  </si>
  <si>
    <t>RISK_REDUCT_BENEFITS</t>
  </si>
  <si>
    <t>Vehicle emission reduction benefits</t>
  </si>
  <si>
    <t>VEHICLE_EMIS_REDUCT_BEFEFITS</t>
  </si>
  <si>
    <t>Other external benefits (noise, visual, impact etc)</t>
  </si>
  <si>
    <t>EXTERNAL_BENEFITS</t>
  </si>
  <si>
    <t>Mode change benefits</t>
  </si>
  <si>
    <t>MODE_CHANGE_BENEFITS</t>
  </si>
  <si>
    <t>WALKING_CYCLING_BENEFITS</t>
  </si>
  <si>
    <t>Service or facility user benefits</t>
  </si>
  <si>
    <t>SERVICE_FACILITY_BENEFITS</t>
  </si>
  <si>
    <t>Parking user cost savings</t>
  </si>
  <si>
    <t>PARKING_COST_SAVINGS</t>
  </si>
  <si>
    <t>Dis-benefits during implementation/construction</t>
  </si>
  <si>
    <t>DISBENEFITS</t>
  </si>
  <si>
    <t>Road Traffic reduction benefits</t>
  </si>
  <si>
    <t>TRAFFIC_REDUCTION_BENEFITS</t>
  </si>
  <si>
    <t>National strategic benefits</t>
  </si>
  <si>
    <t>NATIONAL_STRATEGIC_BENEFITS</t>
  </si>
  <si>
    <t>Agglomeration benefits (WEB)</t>
  </si>
  <si>
    <t>AGGLOMERATION_BENEFITS</t>
  </si>
  <si>
    <t>Increased Labour Supply (WEB)</t>
  </si>
  <si>
    <t>INCREASED_LABOUR_SUPPLY</t>
  </si>
  <si>
    <t>Imperfect Competition (WEB)</t>
  </si>
  <si>
    <t>IMPERFECT_COMPETITION</t>
  </si>
  <si>
    <t>TOTAL_BENEFITS</t>
  </si>
  <si>
    <t>BCR_NATIONAL</t>
  </si>
  <si>
    <t>Non monetised benefits or national strategic factors</t>
  </si>
  <si>
    <t>BCR_GOVERNMENT</t>
  </si>
  <si>
    <t>FIRST_YEAR_RATE_OF_RETURN</t>
  </si>
  <si>
    <t>Benefit Cost Ratio (BCRn) National</t>
  </si>
  <si>
    <t>BCR_RANGE</t>
  </si>
  <si>
    <t>low</t>
  </si>
  <si>
    <t>Benefit Cost Ratio (BCRg) Government</t>
  </si>
  <si>
    <t>high</t>
  </si>
  <si>
    <t>First Year Rate of Return (FYRR)</t>
  </si>
  <si>
    <t>HEAVY_VEHICLE_TRIPS_SAVED_PERIOD</t>
  </si>
  <si>
    <t>VEHICLE_OPERATING_COST_PERIOD</t>
  </si>
  <si>
    <t>Sensitivity Analysis  - BCR range</t>
  </si>
  <si>
    <t>TRAVEL_TIME_SAVINGS_PERIOD</t>
  </si>
  <si>
    <t>total</t>
  </si>
  <si>
    <t>Road category</t>
  </si>
  <si>
    <t>Motorway</t>
  </si>
  <si>
    <t>Urban arterial</t>
  </si>
  <si>
    <t>Urban other</t>
  </si>
  <si>
    <t>Rural strategic</t>
  </si>
  <si>
    <t>Rural other</t>
  </si>
  <si>
    <t>General Information</t>
  </si>
  <si>
    <t>limitations of usage</t>
  </si>
  <si>
    <t>Full procedures must be used if these criteria are not met.</t>
  </si>
  <si>
    <r>
      <t>-</t>
    </r>
    <r>
      <rPr>
        <b/>
        <sz val="10"/>
        <rFont val="Verdana"/>
        <family val="2"/>
      </rPr>
      <t>pale yellow, non-bordered cells</t>
    </r>
    <r>
      <rPr>
        <sz val="10"/>
        <rFont val="Verdana"/>
        <family val="2"/>
      </rPr>
      <t xml:space="preserve"> are generally open for overlaying or inputting data or information as required</t>
    </r>
  </si>
  <si>
    <r>
      <t>-</t>
    </r>
    <r>
      <rPr>
        <b/>
        <sz val="10"/>
        <rFont val="Verdana"/>
        <family val="2"/>
      </rPr>
      <t>white, non-bordered cells</t>
    </r>
    <r>
      <rPr>
        <sz val="10"/>
        <rFont val="Verdana"/>
        <family val="2"/>
      </rPr>
      <t xml:space="preserve"> are generally auto-populate cells and their data are calculated/transferred from other cells</t>
    </r>
  </si>
  <si>
    <r>
      <t>-</t>
    </r>
    <r>
      <rPr>
        <b/>
        <sz val="10"/>
        <rFont val="Verdana"/>
        <family val="2"/>
      </rPr>
      <t>green, black bordered cells</t>
    </r>
    <r>
      <rPr>
        <sz val="10"/>
        <rFont val="Verdana"/>
        <family val="2"/>
      </rPr>
      <t xml:space="preserve"> are providing further guidance or links for external resources.</t>
    </r>
  </si>
  <si>
    <t>Worksheet title (and link):</t>
  </si>
  <si>
    <t xml:space="preserve">    a brief description</t>
  </si>
  <si>
    <t xml:space="preserve">   - Provides a summary of the general data used for the evaluation as well as the results of the analysis.</t>
  </si>
  <si>
    <t xml:space="preserve"> </t>
  </si>
  <si>
    <t xml:space="preserve">Worksheet Completion Steps: </t>
  </si>
  <si>
    <t xml:space="preserve">Spreadsheet problems? </t>
  </si>
  <si>
    <t>Email: MBCM@nzta.govt.nz</t>
  </si>
  <si>
    <t>Worksheet 1 - Evaluation summary</t>
  </si>
  <si>
    <t>Evaluator(s)</t>
  </si>
  <si>
    <t>Reviewer(s)</t>
  </si>
  <si>
    <t>Approved organisation name</t>
  </si>
  <si>
    <t>Your reference</t>
  </si>
  <si>
    <t>Activity description</t>
  </si>
  <si>
    <t>Describe the issues to be addressed</t>
  </si>
  <si>
    <t>Brief description of location</t>
  </si>
  <si>
    <t>Alternatives and options</t>
  </si>
  <si>
    <t>Describe the do-minimum</t>
  </si>
  <si>
    <t>Summarise the options assessed</t>
  </si>
  <si>
    <t>Timing</t>
  </si>
  <si>
    <t>Time zero (assumed construction start date)</t>
  </si>
  <si>
    <t>1 July</t>
  </si>
  <si>
    <t>Expected duration of construction (months)</t>
  </si>
  <si>
    <t>Economic efficiency</t>
  </si>
  <si>
    <t>Date economic evaluation completed (mm/yyyy)</t>
  </si>
  <si>
    <t>Base date for costs and benefits</t>
  </si>
  <si>
    <t>PV cost of do-minimum</t>
  </si>
  <si>
    <t>A</t>
  </si>
  <si>
    <t>PV cost of the preferred option</t>
  </si>
  <si>
    <t>B</t>
  </si>
  <si>
    <t>Benefit values from worksheet 4, 5, 6</t>
  </si>
  <si>
    <t xml:space="preserve">PV travel time cost savings  </t>
  </si>
  <si>
    <r>
      <t>C</t>
    </r>
    <r>
      <rPr>
        <sz val="8"/>
        <rFont val="Verdana"/>
        <family val="2"/>
      </rPr>
      <t xml:space="preserve"> x Update factor </t>
    </r>
    <r>
      <rPr>
        <vertAlign val="superscript"/>
        <sz val="8"/>
        <rFont val="Verdana"/>
        <family val="2"/>
      </rPr>
      <t>TT</t>
    </r>
  </si>
  <si>
    <t>= $</t>
  </si>
  <si>
    <t>Y</t>
  </si>
  <si>
    <t>Z</t>
  </si>
  <si>
    <r>
      <t>BCR</t>
    </r>
    <r>
      <rPr>
        <vertAlign val="subscript"/>
        <sz val="8"/>
        <rFont val="Verdana"/>
        <family val="2"/>
      </rPr>
      <t>N</t>
    </r>
    <r>
      <rPr>
        <sz val="8"/>
        <rFont val="Verdana"/>
        <family val="2"/>
      </rPr>
      <t xml:space="preserve">   =</t>
    </r>
  </si>
  <si>
    <t>PV net benefits</t>
  </si>
  <si>
    <t>=</t>
  </si>
  <si>
    <t>3% DR</t>
  </si>
  <si>
    <t>6% DR</t>
  </si>
  <si>
    <t>B - A</t>
  </si>
  <si>
    <t>FYRR   =</t>
  </si>
  <si>
    <t>x</t>
  </si>
  <si>
    <t>(a)</t>
  </si>
  <si>
    <t>Time zero</t>
  </si>
  <si>
    <t>1st July in the year</t>
  </si>
  <si>
    <t>Periodic maintenance will be required in the following years:</t>
  </si>
  <si>
    <t>Year</t>
  </si>
  <si>
    <t>Type of maintenance</t>
  </si>
  <si>
    <t>Amount $</t>
  </si>
  <si>
    <t>SPPWF</t>
  </si>
  <si>
    <t>Present value</t>
  </si>
  <si>
    <t>Sum of PV of periodic maintenance $</t>
  </si>
  <si>
    <t>(b)</t>
  </si>
  <si>
    <t>(c)</t>
  </si>
  <si>
    <t xml:space="preserve"> =   $</t>
  </si>
  <si>
    <t>PV of maintenance in year 1</t>
  </si>
  <si>
    <t>(years 2 to</t>
  </si>
  <si>
    <t>PV of periodic maintenance costs</t>
  </si>
  <si>
    <t>Sum of PV of periodic maintenance costs = $</t>
  </si>
  <si>
    <t>(d)</t>
  </si>
  <si>
    <t>(e)</t>
  </si>
  <si>
    <t>Do-minimum</t>
  </si>
  <si>
    <t>Option</t>
  </si>
  <si>
    <t>Length of route (km)</t>
  </si>
  <si>
    <r>
      <t>L</t>
    </r>
    <r>
      <rPr>
        <vertAlign val="superscript"/>
        <sz val="8"/>
        <rFont val="Verdana"/>
        <family val="2"/>
      </rPr>
      <t>dm</t>
    </r>
  </si>
  <si>
    <r>
      <t>L</t>
    </r>
    <r>
      <rPr>
        <vertAlign val="superscript"/>
        <sz val="8"/>
        <rFont val="Verdana"/>
        <family val="2"/>
      </rPr>
      <t>opt</t>
    </r>
  </si>
  <si>
    <r>
      <t>VS</t>
    </r>
    <r>
      <rPr>
        <vertAlign val="superscript"/>
        <sz val="8"/>
        <rFont val="Verdana"/>
        <family val="2"/>
      </rPr>
      <t>dm</t>
    </r>
  </si>
  <si>
    <r>
      <t>VS</t>
    </r>
    <r>
      <rPr>
        <vertAlign val="superscript"/>
        <sz val="8"/>
        <rFont val="Verdana"/>
        <family val="2"/>
      </rPr>
      <t>opt</t>
    </r>
  </si>
  <si>
    <r>
      <t>AADT x 365 x L</t>
    </r>
    <r>
      <rPr>
        <vertAlign val="superscript"/>
        <sz val="8"/>
        <rFont val="Verdana"/>
        <family val="2"/>
      </rPr>
      <t>dm</t>
    </r>
    <r>
      <rPr>
        <sz val="8"/>
        <rFont val="Verdana"/>
        <family val="2"/>
      </rPr>
      <t xml:space="preserve"> x TTC</t>
    </r>
  </si>
  <si>
    <r>
      <t>AADT x 365 x L</t>
    </r>
    <r>
      <rPr>
        <vertAlign val="superscript"/>
        <sz val="8"/>
        <rFont val="Verdana"/>
        <family val="2"/>
      </rPr>
      <t>opt</t>
    </r>
    <r>
      <rPr>
        <sz val="8"/>
        <rFont val="Verdana"/>
        <family val="2"/>
      </rPr>
      <t xml:space="preserve"> x TTC</t>
    </r>
  </si>
  <si>
    <r>
      <t>(a) - (b)</t>
    </r>
    <r>
      <rPr>
        <sz val="8"/>
        <rFont val="Verdana"/>
        <family val="2"/>
      </rPr>
      <t xml:space="preserve"> = $</t>
    </r>
  </si>
  <si>
    <t>PV of travel time cost savings</t>
  </si>
  <si>
    <t>C</t>
  </si>
  <si>
    <t>Worksheet 6 - Crash cost savings</t>
  </si>
  <si>
    <r>
      <t xml:space="preserve">These simplified procedures are </t>
    </r>
    <r>
      <rPr>
        <b/>
        <sz val="8"/>
        <rFont val="Verdana"/>
        <family val="2"/>
      </rPr>
      <t>suitable only</t>
    </r>
    <r>
      <rPr>
        <sz val="8"/>
        <rFont val="Verdana"/>
        <family val="2"/>
      </rPr>
      <t xml:space="preserve"> for </t>
    </r>
    <r>
      <rPr>
        <b/>
        <sz val="8"/>
        <rFont val="Verdana"/>
        <family val="2"/>
      </rPr>
      <t xml:space="preserve">crash–by–crash analysis </t>
    </r>
    <r>
      <rPr>
        <sz val="8"/>
        <rFont val="Verdana"/>
        <family val="2"/>
      </rPr>
      <t>(method A in Appendix 2). There must be 5 years or more crash data for the site and the number and types of crashes must meet the specifications set out in Figure A1. If not, either the crash rate analysis (method B) or weighted crash procedure (method C) described in Appendix 2 should be used. The annual crash cost savings determined from such an evaluation are multiplied by the appropriate discount factor and entered in worksheet 1 as total E. Evidence to support alternative analysis must be attached.</t>
    </r>
  </si>
  <si>
    <t>Movement category</t>
  </si>
  <si>
    <t>Lost control off road</t>
  </si>
  <si>
    <t>Vehicle involvement</t>
  </si>
  <si>
    <t>All vehicles</t>
  </si>
  <si>
    <t>Do-minimum mean speed</t>
  </si>
  <si>
    <t>Posted speed limit</t>
  </si>
  <si>
    <t>Option mean speed</t>
  </si>
  <si>
    <t>Factors for converting from reported injury crashes to total injury crashes</t>
  </si>
  <si>
    <t>Severity</t>
  </si>
  <si>
    <t>Non- injury</t>
  </si>
  <si>
    <t>Table A26</t>
  </si>
  <si>
    <t>Number of years of typical crash rate records</t>
  </si>
  <si>
    <t>Number of reported crashes over period</t>
  </si>
  <si>
    <t>50, 60 and 70 km/h speed limit</t>
  </si>
  <si>
    <t>Pedestrian</t>
  </si>
  <si>
    <t>Fatal/serious severity ratio (Tables A23, A24 and A25)</t>
  </si>
  <si>
    <t>Other</t>
  </si>
  <si>
    <r>
      <t xml:space="preserve">Number of reported crashes adjusted by severity </t>
    </r>
    <r>
      <rPr>
        <b/>
        <sz val="8"/>
        <rFont val="Verdana"/>
        <family val="2"/>
      </rPr>
      <t>(4)</t>
    </r>
    <r>
      <rPr>
        <sz val="8"/>
        <rFont val="Verdana"/>
        <family val="2"/>
      </rPr>
      <t xml:space="preserve"> x </t>
    </r>
    <r>
      <rPr>
        <b/>
        <sz val="8"/>
        <rFont val="Verdana"/>
        <family val="2"/>
      </rPr>
      <t>(5)</t>
    </r>
  </si>
  <si>
    <t>80 and 100 km/h speed limit   (excluding motorways)</t>
  </si>
  <si>
    <r>
      <t xml:space="preserve">Crashes per year = </t>
    </r>
    <r>
      <rPr>
        <b/>
        <sz val="8"/>
        <rFont val="Verdana"/>
        <family val="2"/>
      </rPr>
      <t>(6)</t>
    </r>
    <r>
      <rPr>
        <sz val="8"/>
        <rFont val="Verdana"/>
        <family val="2"/>
      </rPr>
      <t>/</t>
    </r>
    <r>
      <rPr>
        <b/>
        <sz val="8"/>
        <rFont val="Verdana"/>
        <family val="2"/>
      </rPr>
      <t>(3)</t>
    </r>
  </si>
  <si>
    <t>Adjustment factor for crash trend (Table A21)</t>
  </si>
  <si>
    <r>
      <t>Adjusted crashes per year =</t>
    </r>
    <r>
      <rPr>
        <b/>
        <sz val="8"/>
        <rFont val="Verdana"/>
        <family val="2"/>
      </rPr>
      <t xml:space="preserve"> (7)</t>
    </r>
    <r>
      <rPr>
        <sz val="8"/>
        <rFont val="Verdana"/>
        <family val="2"/>
      </rPr>
      <t xml:space="preserve"> x </t>
    </r>
    <r>
      <rPr>
        <b/>
        <sz val="8"/>
        <rFont val="Verdana"/>
        <family val="2"/>
      </rPr>
      <t>(8)</t>
    </r>
  </si>
  <si>
    <t>All</t>
  </si>
  <si>
    <r>
      <t>Total estimated  crashes per year =</t>
    </r>
    <r>
      <rPr>
        <b/>
        <sz val="8"/>
        <rFont val="Verdana"/>
        <family val="2"/>
      </rPr>
      <t xml:space="preserve"> (9)</t>
    </r>
    <r>
      <rPr>
        <sz val="8"/>
        <rFont val="Verdana"/>
        <family val="2"/>
      </rPr>
      <t xml:space="preserve"> x</t>
    </r>
    <r>
      <rPr>
        <b/>
        <sz val="8"/>
        <rFont val="Verdana"/>
        <family val="2"/>
      </rPr>
      <t xml:space="preserve"> (10)</t>
    </r>
  </si>
  <si>
    <t>Crash cost, 100km/h limit (Tables A32 to A35)</t>
  </si>
  <si>
    <t>Factor for converting from reported non-injury crashes to total non-injury crashes</t>
  </si>
  <si>
    <t>Crash cost, 50km/h limit (Tables A28 to A31)</t>
  </si>
  <si>
    <r>
      <t>Mean speed adjustment = (</t>
    </r>
    <r>
      <rPr>
        <b/>
        <sz val="8"/>
        <rFont val="Verdana"/>
        <family val="2"/>
      </rPr>
      <t xml:space="preserve">(1) </t>
    </r>
    <r>
      <rPr>
        <sz val="8"/>
        <rFont val="Verdana"/>
        <family val="2"/>
      </rPr>
      <t xml:space="preserve"> - 50)/50</t>
    </r>
  </si>
  <si>
    <r>
      <t xml:space="preserve">Cost per crash = </t>
    </r>
    <r>
      <rPr>
        <b/>
        <sz val="8"/>
        <rFont val="Verdana"/>
        <family val="2"/>
      </rPr>
      <t>(13)</t>
    </r>
    <r>
      <rPr>
        <sz val="8"/>
        <rFont val="Verdana"/>
        <family val="2"/>
      </rPr>
      <t xml:space="preserve"> + </t>
    </r>
    <r>
      <rPr>
        <b/>
        <sz val="8"/>
        <rFont val="Verdana"/>
        <family val="2"/>
      </rPr>
      <t>(14)</t>
    </r>
    <r>
      <rPr>
        <sz val="8"/>
        <rFont val="Verdana"/>
        <family val="2"/>
      </rPr>
      <t xml:space="preserve"> x [</t>
    </r>
    <r>
      <rPr>
        <b/>
        <sz val="8"/>
        <rFont val="Verdana"/>
        <family val="2"/>
      </rPr>
      <t>(12)</t>
    </r>
    <r>
      <rPr>
        <sz val="8"/>
        <rFont val="Verdana"/>
        <family val="2"/>
      </rPr>
      <t xml:space="preserve"> - </t>
    </r>
    <r>
      <rPr>
        <b/>
        <sz val="8"/>
        <rFont val="Verdana"/>
        <family val="2"/>
      </rPr>
      <t>(13)</t>
    </r>
    <r>
      <rPr>
        <sz val="8"/>
        <rFont val="Verdana"/>
        <family val="2"/>
      </rPr>
      <t>]</t>
    </r>
  </si>
  <si>
    <t>Table A27</t>
  </si>
  <si>
    <r>
      <t xml:space="preserve">Crash cost per year = </t>
    </r>
    <r>
      <rPr>
        <b/>
        <sz val="8"/>
        <rFont val="Verdana"/>
        <family val="2"/>
      </rPr>
      <t>(11)</t>
    </r>
    <r>
      <rPr>
        <sz val="8"/>
        <rFont val="Verdana"/>
        <family val="2"/>
      </rPr>
      <t xml:space="preserve"> x </t>
    </r>
    <r>
      <rPr>
        <b/>
        <sz val="8"/>
        <rFont val="Verdana"/>
        <family val="2"/>
      </rPr>
      <t>(15)</t>
    </r>
  </si>
  <si>
    <t>Speed limit area</t>
  </si>
  <si>
    <t>50,60 or 70 km/h</t>
  </si>
  <si>
    <t xml:space="preserve">80 or 100 km/h </t>
  </si>
  <si>
    <r>
      <t xml:space="preserve">Total cost of crashes per year (sum of columns in row </t>
    </r>
    <r>
      <rPr>
        <b/>
        <sz val="8"/>
        <rFont val="Verdana"/>
        <family val="2"/>
      </rPr>
      <t>(16)</t>
    </r>
    <r>
      <rPr>
        <sz val="8"/>
        <rFont val="Verdana"/>
        <family val="2"/>
      </rPr>
      <t xml:space="preserve"> fatal + serious + minor + non-injury)</t>
    </r>
  </si>
  <si>
    <t>All movements</t>
  </si>
  <si>
    <t>Percentage crash reduction</t>
  </si>
  <si>
    <r>
      <t xml:space="preserve">Predicted crashes per year </t>
    </r>
    <r>
      <rPr>
        <b/>
        <sz val="8"/>
        <rFont val="Verdana"/>
        <family val="2"/>
      </rPr>
      <t>(11)</t>
    </r>
    <r>
      <rPr>
        <sz val="8"/>
        <rFont val="Verdana"/>
        <family val="2"/>
      </rPr>
      <t xml:space="preserve"> x </t>
    </r>
    <r>
      <rPr>
        <b/>
        <sz val="8"/>
        <rFont val="Verdana"/>
        <family val="2"/>
      </rPr>
      <t>(19)</t>
    </r>
  </si>
  <si>
    <r>
      <t>Mean speed adjustment = (</t>
    </r>
    <r>
      <rPr>
        <b/>
        <sz val="8"/>
        <rFont val="Verdana"/>
        <family val="2"/>
      </rPr>
      <t>(2)</t>
    </r>
    <r>
      <rPr>
        <sz val="8"/>
        <rFont val="Verdana"/>
        <family val="2"/>
      </rPr>
      <t xml:space="preserve"> - 50)/50</t>
    </r>
  </si>
  <si>
    <r>
      <t xml:space="preserve">Cost per crash = </t>
    </r>
    <r>
      <rPr>
        <b/>
        <sz val="8"/>
        <rFont val="Verdana"/>
        <family val="2"/>
      </rPr>
      <t xml:space="preserve">(22) </t>
    </r>
    <r>
      <rPr>
        <sz val="8"/>
        <rFont val="Verdana"/>
        <family val="2"/>
      </rPr>
      <t>+</t>
    </r>
    <r>
      <rPr>
        <b/>
        <sz val="8"/>
        <rFont val="Verdana"/>
        <family val="2"/>
      </rPr>
      <t xml:space="preserve"> (23) </t>
    </r>
    <r>
      <rPr>
        <sz val="8"/>
        <rFont val="Verdana"/>
        <family val="2"/>
      </rPr>
      <t>x</t>
    </r>
    <r>
      <rPr>
        <b/>
        <sz val="8"/>
        <rFont val="Verdana"/>
        <family val="2"/>
      </rPr>
      <t xml:space="preserve"> </t>
    </r>
    <r>
      <rPr>
        <sz val="8"/>
        <rFont val="Verdana"/>
        <family val="2"/>
      </rPr>
      <t>[</t>
    </r>
    <r>
      <rPr>
        <b/>
        <sz val="8"/>
        <rFont val="Verdana"/>
        <family val="2"/>
      </rPr>
      <t xml:space="preserve">(21) </t>
    </r>
    <r>
      <rPr>
        <sz val="8"/>
        <rFont val="Verdana"/>
        <family val="2"/>
      </rPr>
      <t>-</t>
    </r>
    <r>
      <rPr>
        <b/>
        <sz val="8"/>
        <rFont val="Verdana"/>
        <family val="2"/>
      </rPr>
      <t xml:space="preserve"> (22)</t>
    </r>
    <r>
      <rPr>
        <sz val="8"/>
        <rFont val="Verdana"/>
        <family val="2"/>
      </rPr>
      <t>]</t>
    </r>
  </si>
  <si>
    <r>
      <t xml:space="preserve">Crash cost per year = </t>
    </r>
    <r>
      <rPr>
        <b/>
        <sz val="8"/>
        <rFont val="Verdana"/>
        <family val="2"/>
      </rPr>
      <t xml:space="preserve">(20) </t>
    </r>
    <r>
      <rPr>
        <sz val="8"/>
        <rFont val="Verdana"/>
        <family val="2"/>
      </rPr>
      <t xml:space="preserve">x </t>
    </r>
    <r>
      <rPr>
        <b/>
        <sz val="8"/>
        <rFont val="Verdana"/>
        <family val="2"/>
      </rPr>
      <t>(24)</t>
    </r>
  </si>
  <si>
    <r>
      <t xml:space="preserve">Total cost of crashes per year (sum of columns in row </t>
    </r>
    <r>
      <rPr>
        <b/>
        <sz val="8"/>
        <rFont val="Verdana"/>
        <family val="2"/>
      </rPr>
      <t>(25)</t>
    </r>
    <r>
      <rPr>
        <sz val="8"/>
        <rFont val="Verdana"/>
        <family val="2"/>
      </rPr>
      <t xml:space="preserve"> fatal + serious + minor + non-injury</t>
    </r>
  </si>
  <si>
    <r>
      <t xml:space="preserve">Annual crash cost savings = </t>
    </r>
    <r>
      <rPr>
        <b/>
        <sz val="8"/>
        <rFont val="Verdana"/>
        <family val="2"/>
      </rPr>
      <t xml:space="preserve">(17) </t>
    </r>
    <r>
      <rPr>
        <sz val="8"/>
        <rFont val="Verdana"/>
        <family val="2"/>
      </rPr>
      <t>-</t>
    </r>
    <r>
      <rPr>
        <b/>
        <sz val="8"/>
        <rFont val="Verdana"/>
        <family val="2"/>
      </rPr>
      <t xml:space="preserve"> (26) </t>
    </r>
  </si>
  <si>
    <r>
      <t xml:space="preserve">PV crash cost savings = </t>
    </r>
    <r>
      <rPr>
        <b/>
        <sz val="8"/>
        <rFont val="Verdana"/>
        <family val="2"/>
      </rPr>
      <t xml:space="preserve">(27) </t>
    </r>
    <r>
      <rPr>
        <sz val="8"/>
        <rFont val="Verdana"/>
        <family val="2"/>
      </rPr>
      <t>x DF</t>
    </r>
  </si>
  <si>
    <t>E</t>
  </si>
  <si>
    <t>Speed limit</t>
  </si>
  <si>
    <t>Traffic growth rate</t>
  </si>
  <si>
    <t>Base date</t>
  </si>
  <si>
    <t>Option A</t>
  </si>
  <si>
    <t>Option B</t>
  </si>
  <si>
    <t>Option C</t>
  </si>
  <si>
    <t>Benefits</t>
  </si>
  <si>
    <t>Target incremental BCR</t>
  </si>
  <si>
    <r>
      <t>MBCM</t>
    </r>
    <r>
      <rPr>
        <sz val="8"/>
        <rFont val="Verdana"/>
        <family val="2"/>
      </rPr>
      <t xml:space="preserve"> - Section 6.3</t>
    </r>
  </si>
  <si>
    <t>Base option for comparison</t>
  </si>
  <si>
    <t>Next higher cost option</t>
  </si>
  <si>
    <t>Incremental analysis</t>
  </si>
  <si>
    <t>Incremental analysis
1. Select the appropriate target incremental BCR from section 6.3 of the MBCM.
2. Rank the options in order of increasing cost.
3. Compare the lowest cost option with the next higher cost option to calculate the incremental BCR.
4. If the incremental BCR is less than the target incremental BCR, discard the second option in favour of the first and compare the first option with the next higher cost option.
5. If the incremental BCR is greater than the target incremental BCR, the second option becomes the basis for comparison against the next higher cost option.
6. Repeat the procedure until no higher cost options are available that have an incremental BCR greater than the target incremental BCR. The highest cost option with an incremental BCR greater than the target incremental BCR is generally the preferred option.</t>
  </si>
  <si>
    <r>
      <t>Total costs</t>
    </r>
    <r>
      <rPr>
        <b/>
        <sz val="8"/>
        <color indexed="8"/>
        <rFont val="Verdana"/>
        <family val="2"/>
      </rPr>
      <t xml:space="preserve">
(1)</t>
    </r>
  </si>
  <si>
    <r>
      <t>Total benefits</t>
    </r>
    <r>
      <rPr>
        <b/>
        <sz val="8"/>
        <color indexed="8"/>
        <rFont val="Verdana"/>
        <family val="2"/>
      </rPr>
      <t xml:space="preserve">
(2)</t>
    </r>
  </si>
  <si>
    <r>
      <t>Total costs</t>
    </r>
    <r>
      <rPr>
        <b/>
        <sz val="8"/>
        <color indexed="8"/>
        <rFont val="Verdana"/>
        <family val="2"/>
      </rPr>
      <t xml:space="preserve">
(3)</t>
    </r>
  </si>
  <si>
    <r>
      <t>Total Benefits</t>
    </r>
    <r>
      <rPr>
        <b/>
        <sz val="8"/>
        <color indexed="8"/>
        <rFont val="Verdana"/>
        <family val="2"/>
      </rPr>
      <t xml:space="preserve">
(4)</t>
    </r>
  </si>
  <si>
    <r>
      <t>Incremental costs</t>
    </r>
    <r>
      <rPr>
        <b/>
        <sz val="8"/>
        <color indexed="8"/>
        <rFont val="Verdana"/>
        <family val="2"/>
      </rPr>
      <t xml:space="preserve">
(5)=(3)-(1)</t>
    </r>
  </si>
  <si>
    <r>
      <t>Incremental benefits</t>
    </r>
    <r>
      <rPr>
        <b/>
        <sz val="8"/>
        <color indexed="8"/>
        <rFont val="Verdana"/>
        <family val="2"/>
      </rPr>
      <t xml:space="preserve">
(6)=(4)-(2)</t>
    </r>
  </si>
  <si>
    <t>Accident adjustment factor</t>
  </si>
  <si>
    <t>50 and 60 km/h</t>
  </si>
  <si>
    <t>70 km/h and above</t>
  </si>
  <si>
    <t>a</t>
  </si>
  <si>
    <t>b</t>
  </si>
  <si>
    <t>c</t>
  </si>
  <si>
    <t>speed</t>
  </si>
  <si>
    <t>growth</t>
  </si>
  <si>
    <t>d</t>
  </si>
  <si>
    <t>e</t>
  </si>
  <si>
    <t>f</t>
  </si>
  <si>
    <t>A6.9</t>
  </si>
  <si>
    <r>
      <t>Tables</t>
    </r>
    <r>
      <rPr>
        <sz val="9"/>
        <rFont val="Verdana"/>
        <family val="2"/>
      </rPr>
      <t>, continued</t>
    </r>
  </si>
  <si>
    <t>Table A6.19(a)</t>
  </si>
  <si>
    <t>Ratio of fatal to serious accident severities by movement for 50 km/h</t>
  </si>
  <si>
    <t>speed limit areas</t>
  </si>
  <si>
    <t>CAS movement codes</t>
  </si>
  <si>
    <t>Fatal/</t>
  </si>
  <si>
    <t>Serious/</t>
  </si>
  <si>
    <t>(fatal + serious)</t>
  </si>
  <si>
    <t xml:space="preserve">Head on </t>
  </si>
  <si>
    <t>AB,B</t>
  </si>
  <si>
    <t xml:space="preserve">Hit object </t>
  </si>
  <si>
    <t xml:space="preserve">Lost control off Road </t>
  </si>
  <si>
    <t>AD,CB,CC,CO,D</t>
  </si>
  <si>
    <t xml:space="preserve">Lost control on road </t>
  </si>
  <si>
    <t>CA</t>
  </si>
  <si>
    <t xml:space="preserve">Miscellaneous </t>
  </si>
  <si>
    <t>Q</t>
  </si>
  <si>
    <t xml:space="preserve">Overtaking </t>
  </si>
  <si>
    <t xml:space="preserve">AA,AC,AE-AO,GE </t>
  </si>
  <si>
    <t xml:space="preserve">Pedestrian </t>
  </si>
  <si>
    <t xml:space="preserve">N,P </t>
  </si>
  <si>
    <t xml:space="preserve">Rear end, crossing </t>
  </si>
  <si>
    <t xml:space="preserve">FB,FC,GD </t>
  </si>
  <si>
    <t xml:space="preserve">Rear end, queuing </t>
  </si>
  <si>
    <t xml:space="preserve">FD,FE,FF,FO </t>
  </si>
  <si>
    <t xml:space="preserve">Rear end, slow vehicle </t>
  </si>
  <si>
    <t xml:space="preserve">FA,GA-GC,GO </t>
  </si>
  <si>
    <t xml:space="preserve">Crossing, direct </t>
  </si>
  <si>
    <t xml:space="preserve">H </t>
  </si>
  <si>
    <t xml:space="preserve">Crossing, turning </t>
  </si>
  <si>
    <t xml:space="preserve">J,K,L,M </t>
  </si>
  <si>
    <t xml:space="preserve">All movements </t>
  </si>
  <si>
    <t>Table A6.19(b)</t>
  </si>
  <si>
    <t>Ratio of fatal to serious accident severities by movement for 70 km/h speed limit areas</t>
  </si>
  <si>
    <t xml:space="preserve">AB,B </t>
  </si>
  <si>
    <t xml:space="preserve">E </t>
  </si>
  <si>
    <t xml:space="preserve">Lost control off road </t>
  </si>
  <si>
    <t xml:space="preserve">AD,CB,CC,CO,D </t>
  </si>
  <si>
    <t xml:space="preserve">CA </t>
  </si>
  <si>
    <t xml:space="preserve">Q </t>
  </si>
  <si>
    <t>Table A6.19(c)</t>
  </si>
  <si>
    <t>Ratio of fatal to serious accident severities by movement for 100 km/h speed limit areas</t>
  </si>
  <si>
    <t>Fatal /</t>
  </si>
  <si>
    <t>Serious /</t>
  </si>
  <si>
    <t>AA,AC,AE-AO,GE</t>
  </si>
  <si>
    <t>N,P</t>
  </si>
  <si>
    <t>FB,FC,GD</t>
  </si>
  <si>
    <t>FD,FE,FF,FO</t>
  </si>
  <si>
    <t>FA,GA-GC,GO</t>
  </si>
  <si>
    <t>H</t>
  </si>
  <si>
    <t>J,K,L,M</t>
  </si>
  <si>
    <t>Table A6.20(a)</t>
  </si>
  <si>
    <t>Factors for converting from reported injury accidents to total injury accident</t>
  </si>
  <si>
    <t>100 km/h speed limit      remote rural area</t>
  </si>
  <si>
    <t>Table A6.20(b)</t>
  </si>
  <si>
    <t>Factor for converting from reported non-injury accidents to total non-injury accidents</t>
  </si>
  <si>
    <t>Table A6.21(a)</t>
  </si>
  <si>
    <t>Cost per accident by movement and vehicle involvement for fatal injury accidents in 50 km/h speed limit areas</t>
  </si>
  <si>
    <t>50 km/h speed limit fatal injury accidents</t>
  </si>
  <si>
    <t>Push cycle</t>
  </si>
  <si>
    <t>Motor cycle</t>
  </si>
  <si>
    <t>Bus</t>
  </si>
  <si>
    <t>Truck</t>
  </si>
  <si>
    <t>Car, van</t>
  </si>
  <si>
    <t>&amp; other</t>
  </si>
  <si>
    <t>Head on</t>
  </si>
  <si>
    <t>Hit object</t>
  </si>
  <si>
    <t>Lost control on road</t>
  </si>
  <si>
    <t>Miscellaneous</t>
  </si>
  <si>
    <t>Car, van &amp; other</t>
  </si>
  <si>
    <t>Overtaking</t>
  </si>
  <si>
    <t>Rear end, crossing</t>
  </si>
  <si>
    <t>Rear end, queuing</t>
  </si>
  <si>
    <t>Rear end, slow vehicle</t>
  </si>
  <si>
    <t>Crossing, direct</t>
  </si>
  <si>
    <t>Crossing, turning</t>
  </si>
  <si>
    <t>Table A6.21(b)</t>
  </si>
  <si>
    <t>Cost per accident by movement and vehicle involvement for serious injury accidents in 50 km/h speed limit areas</t>
  </si>
  <si>
    <t>50 km/h speed limit serious injury accidents</t>
  </si>
  <si>
    <t>Table A6.21(c)</t>
  </si>
  <si>
    <t>Cost per accident by movement and vehicle involvement for minor injury accidents in 50 km/h speed limit areas</t>
  </si>
  <si>
    <t>50 km/h speed limit</t>
  </si>
  <si>
    <t>minor injury accidents</t>
  </si>
  <si>
    <t>Table A6.21(d)</t>
  </si>
  <si>
    <t>Cost per accident by movement and vehicle involvement for non-injury accidents in 50 km/h speed limit areas</t>
  </si>
  <si>
    <t>50 km/h speed limit non-injury accidents</t>
  </si>
  <si>
    <t>Table A6.21(e)</t>
  </si>
  <si>
    <t>Cost per accident by movement and vehicle involvement for fatal injury accidents in 100 km/h speed limit areas</t>
  </si>
  <si>
    <t>100 km/h speed limit fatal injury accidents</t>
  </si>
  <si>
    <t>Movement codes</t>
  </si>
  <si>
    <t>Table A6.21(f)</t>
  </si>
  <si>
    <t>Cost per accident by movement and vehicle involvement for serious injury accidents in 100 km/h speed limit areas</t>
  </si>
  <si>
    <t>100 km/h speed limit serious injury accidents</t>
  </si>
  <si>
    <t>Table A6.21(g)</t>
  </si>
  <si>
    <t>Cost per accident by movement and vehicle involvement for minor injury accidents in 100 km/h speed limit areas</t>
  </si>
  <si>
    <t>100 km/h speed limit minor injury accidents</t>
  </si>
  <si>
    <t>Table A6.21(h)</t>
  </si>
  <si>
    <t>Cost per accident by movement and vehicle involvement for non-injury accidents in 100 km/h speed limit areas</t>
  </si>
  <si>
    <t>100 km/h speed limit non-injury accidents</t>
  </si>
  <si>
    <t>Step 1</t>
  </si>
  <si>
    <t>Step 2</t>
  </si>
  <si>
    <t>Step 3</t>
  </si>
  <si>
    <t>SPPWF(1)</t>
  </si>
  <si>
    <t>2009/10</t>
  </si>
  <si>
    <t>2010/11</t>
  </si>
  <si>
    <t>2011/12</t>
  </si>
  <si>
    <t>yr (n)</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</si>
  <si>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</si>
  <si>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</si>
  <si>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</si>
  <si>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</si>
  <si>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</si>
  <si>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</si>
  <si>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</si>
  <si>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</si>
  <si>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</si>
  <si>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</si>
  <si>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</si>
  <si>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</si>
  <si>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</si>
  <si>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</si>
  <si>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</si>
  <si>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</si>
  <si>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</si>
  <si>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</si>
  <si>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</si>
  <si>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</si>
  <si>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</si>
  <si>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</si>
  <si>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</si>
  <si>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</si>
  <si>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</si>
  <si>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</si>
  <si>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</si>
  <si>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</si>
  <si>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</si>
  <si>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</si>
  <si>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</si>
  <si>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</si>
  <si>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</si>
  <si>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</si>
  <si>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</si>
  <si>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</si>
  <si>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</si>
  <si>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</si>
  <si>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</si>
  <si>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2052/53</t>
  </si>
  <si>
    <t>2053/54</t>
  </si>
  <si>
    <t>2054/55</t>
  </si>
  <si>
    <t>2055/56</t>
  </si>
  <si>
    <t>2056/57</t>
  </si>
  <si>
    <t>2057/58</t>
  </si>
  <si>
    <t>2058/59</t>
  </si>
  <si>
    <t>2059/60</t>
  </si>
  <si>
    <t>Crash  cost savings</t>
  </si>
  <si>
    <t>Walking and cycling health benefits</t>
  </si>
  <si>
    <r>
      <rPr>
        <sz val="10"/>
        <color indexed="8"/>
        <rFont val="Arial"/>
        <family val="2"/>
      </rPr>
      <t xml:space="preserve">For more information please refer to section 4.1 of </t>
    </r>
    <r>
      <rPr>
        <u/>
        <sz val="10"/>
        <color indexed="12"/>
        <rFont val="Arial"/>
        <family val="2"/>
      </rPr>
      <t>Monetised benefits and Costs Manual.</t>
    </r>
  </si>
  <si>
    <t>Activity/package details</t>
  </si>
  <si>
    <t>Activity/package name</t>
  </si>
  <si>
    <t xml:space="preserve">
</t>
  </si>
  <si>
    <t>AADT at time zero</t>
  </si>
  <si>
    <t>Eval. Period (yrs)</t>
  </si>
  <si>
    <t>Traffic growth rate at time zero (%)</t>
  </si>
  <si>
    <t>IRI or NAASRA</t>
  </si>
  <si>
    <t>Length of road before works</t>
  </si>
  <si>
    <t>Length of road after works</t>
  </si>
  <si>
    <t>Existing traffic speed</t>
  </si>
  <si>
    <t>Predicted traffic speed</t>
  </si>
  <si>
    <t>W</t>
  </si>
  <si>
    <r>
      <t>PV VOC and CO</t>
    </r>
    <r>
      <rPr>
        <vertAlign val="subscript"/>
        <sz val="8"/>
        <rFont val="Verdana"/>
        <family val="2"/>
      </rPr>
      <t>2</t>
    </r>
    <r>
      <rPr>
        <sz val="8"/>
        <rFont val="Verdana"/>
        <family val="2"/>
      </rPr>
      <t xml:space="preserve"> savings  </t>
    </r>
  </si>
  <si>
    <r>
      <t>D</t>
    </r>
    <r>
      <rPr>
        <sz val="8"/>
        <rFont val="Verdana"/>
        <family val="2"/>
      </rPr>
      <t xml:space="preserve"> x Update factor </t>
    </r>
    <r>
      <rPr>
        <vertAlign val="superscript"/>
        <sz val="8"/>
        <rFont val="Verdana"/>
        <family val="2"/>
      </rPr>
      <t>VOC</t>
    </r>
  </si>
  <si>
    <t xml:space="preserve">PV crash cost savings   </t>
  </si>
  <si>
    <r>
      <t xml:space="preserve">E </t>
    </r>
    <r>
      <rPr>
        <sz val="8"/>
        <rFont val="Verdana"/>
        <family val="2"/>
      </rPr>
      <t xml:space="preserve">x Update factor </t>
    </r>
    <r>
      <rPr>
        <vertAlign val="superscript"/>
        <sz val="8"/>
        <rFont val="Verdana"/>
        <family val="2"/>
      </rPr>
      <t>ACC</t>
    </r>
  </si>
  <si>
    <t>PV net costs</t>
  </si>
  <si>
    <r>
      <t>PV 1</t>
    </r>
    <r>
      <rPr>
        <vertAlign val="superscript"/>
        <sz val="8"/>
        <rFont val="Verdana"/>
        <family val="2"/>
      </rPr>
      <t>st</t>
    </r>
    <r>
      <rPr>
        <sz val="8"/>
        <rFont val="Verdana"/>
        <family val="2"/>
      </rPr>
      <t xml:space="preserve"> year benefits</t>
    </r>
  </si>
  <si>
    <r>
      <t>B</t>
    </r>
    <r>
      <rPr>
        <sz val="8"/>
        <rFont val="Verdana"/>
        <family val="2"/>
      </rPr>
      <t xml:space="preserve"> - </t>
    </r>
    <r>
      <rPr>
        <b/>
        <sz val="8"/>
        <rFont val="Verdana"/>
        <family val="2"/>
      </rPr>
      <t>A</t>
    </r>
  </si>
  <si>
    <t>VOC</t>
  </si>
  <si>
    <t>Road category (Select)</t>
  </si>
  <si>
    <t>AADT (or the traffic volumes affected by the improvement)</t>
  </si>
  <si>
    <t>Traffic growth rate (per annum)</t>
  </si>
  <si>
    <t>$/hr</t>
  </si>
  <si>
    <t>Mean vehicle speed</t>
  </si>
  <si>
    <t>Annual travel time costs for the do-minimum</t>
  </si>
  <si>
    <t>Annual travel time costs for the option</t>
  </si>
  <si>
    <t>Value of annual travel time cost savings</t>
  </si>
  <si>
    <t>Worksheet 5 is used for calculating vehicle operating cost (VOC) savings.</t>
  </si>
  <si>
    <t>Base data</t>
  </si>
  <si>
    <t>Roughness (IRI/NAASRA)</t>
  </si>
  <si>
    <r>
      <t>CR</t>
    </r>
    <r>
      <rPr>
        <vertAlign val="superscript"/>
        <sz val="8"/>
        <rFont val="Verdana"/>
        <family val="2"/>
      </rPr>
      <t>dm</t>
    </r>
  </si>
  <si>
    <r>
      <t>CR</t>
    </r>
    <r>
      <rPr>
        <vertAlign val="superscript"/>
        <sz val="8"/>
        <rFont val="Verdana"/>
        <family val="2"/>
      </rPr>
      <t>opt</t>
    </r>
  </si>
  <si>
    <t>Gradient</t>
  </si>
  <si>
    <r>
      <t>CB</t>
    </r>
    <r>
      <rPr>
        <vertAlign val="superscript"/>
        <sz val="8"/>
        <rFont val="Verdana"/>
        <family val="2"/>
      </rPr>
      <t>dm</t>
    </r>
  </si>
  <si>
    <r>
      <t>CB</t>
    </r>
    <r>
      <rPr>
        <vertAlign val="superscript"/>
        <sz val="8"/>
        <rFont val="Verdana"/>
        <family val="2"/>
      </rPr>
      <t>opt</t>
    </r>
  </si>
  <si>
    <t>Annual vehicle operating cost for the do-minimum</t>
  </si>
  <si>
    <r>
      <t>L</t>
    </r>
    <r>
      <rPr>
        <vertAlign val="superscript"/>
        <sz val="8"/>
        <rFont val="Verdana"/>
        <family val="2"/>
      </rPr>
      <t>dm</t>
    </r>
    <r>
      <rPr>
        <sz val="8"/>
        <rFont val="Verdana"/>
        <family val="2"/>
      </rPr>
      <t xml:space="preserve"> x (CR</t>
    </r>
    <r>
      <rPr>
        <vertAlign val="superscript"/>
        <sz val="8"/>
        <rFont val="Verdana"/>
        <family val="2"/>
      </rPr>
      <t>dm</t>
    </r>
    <r>
      <rPr>
        <sz val="8"/>
        <rFont val="Verdana"/>
        <family val="2"/>
      </rPr>
      <t xml:space="preserve"> + CB</t>
    </r>
    <r>
      <rPr>
        <vertAlign val="superscript"/>
        <sz val="8"/>
        <rFont val="Verdana"/>
        <family val="2"/>
      </rPr>
      <t>dm</t>
    </r>
    <r>
      <rPr>
        <sz val="8"/>
        <rFont val="Verdana"/>
        <family val="2"/>
      </rPr>
      <t>) x AADT x 365</t>
    </r>
  </si>
  <si>
    <t>Annual vehicle operating cost for the option</t>
  </si>
  <si>
    <r>
      <t>L</t>
    </r>
    <r>
      <rPr>
        <vertAlign val="superscript"/>
        <sz val="8"/>
        <rFont val="Verdana"/>
        <family val="2"/>
      </rPr>
      <t>opt</t>
    </r>
    <r>
      <rPr>
        <sz val="8"/>
        <rFont val="Verdana"/>
        <family val="2"/>
      </rPr>
      <t xml:space="preserve"> x (CR</t>
    </r>
    <r>
      <rPr>
        <vertAlign val="superscript"/>
        <sz val="8"/>
        <rFont val="Verdana"/>
        <family val="2"/>
      </rPr>
      <t>opt</t>
    </r>
    <r>
      <rPr>
        <sz val="8"/>
        <rFont val="Verdana"/>
        <family val="2"/>
      </rPr>
      <t xml:space="preserve"> + CB</t>
    </r>
    <r>
      <rPr>
        <vertAlign val="superscript"/>
        <sz val="8"/>
        <rFont val="Verdana"/>
        <family val="2"/>
      </rPr>
      <t>opt</t>
    </r>
    <r>
      <rPr>
        <sz val="8"/>
        <rFont val="Verdana"/>
        <family val="2"/>
      </rPr>
      <t>) x AADT x 365</t>
    </r>
  </si>
  <si>
    <t>Value of annual vehicle operating cost savings</t>
  </si>
  <si>
    <r>
      <t xml:space="preserve">(a) - (b) </t>
    </r>
    <r>
      <rPr>
        <sz val="8"/>
        <rFont val="Verdana"/>
        <family val="2"/>
      </rPr>
      <t>= $</t>
    </r>
  </si>
  <si>
    <t xml:space="preserve">(c) </t>
  </si>
  <si>
    <t>PV of vehicle operating cost savings</t>
  </si>
  <si>
    <r>
      <t xml:space="preserve">(c) </t>
    </r>
    <r>
      <rPr>
        <sz val="8"/>
        <rFont val="Verdana"/>
        <family val="2"/>
      </rPr>
      <t>x DF</t>
    </r>
    <r>
      <rPr>
        <vertAlign val="superscript"/>
        <sz val="8"/>
        <rFont val="Verdana"/>
        <family val="2"/>
      </rPr>
      <t xml:space="preserve"> </t>
    </r>
    <r>
      <rPr>
        <sz val="8"/>
        <rFont val="Verdana"/>
        <family val="2"/>
      </rPr>
      <t>= $</t>
    </r>
  </si>
  <si>
    <t>D</t>
  </si>
  <si>
    <t>Worksheet 7 - BCR and incremental analysis</t>
  </si>
  <si>
    <r>
      <t>VOC and CO</t>
    </r>
    <r>
      <rPr>
        <vertAlign val="subscript"/>
        <sz val="8"/>
        <color indexed="8"/>
        <rFont val="Verdana"/>
        <family val="2"/>
      </rPr>
      <t>2</t>
    </r>
    <r>
      <rPr>
        <sz val="8"/>
        <color indexed="8"/>
        <rFont val="Verdana"/>
        <family val="2"/>
      </rPr>
      <t xml:space="preserve"> savings</t>
    </r>
  </si>
  <si>
    <t>Capital costs</t>
  </si>
  <si>
    <t>Maintenance costs</t>
  </si>
  <si>
    <t>% gradient</t>
  </si>
  <si>
    <r>
      <t>Mean vehicle speed</t>
    </r>
    <r>
      <rPr>
        <sz val="8"/>
        <rFont val="Verdana"/>
        <family val="2"/>
      </rPr>
      <t xml:space="preserve"> (over length of route)</t>
    </r>
  </si>
  <si>
    <t>0–30 km/h</t>
  </si>
  <si>
    <t>31-50 km/h</t>
  </si>
  <si>
    <t>51-70 km/h</t>
  </si>
  <si>
    <t>71-90 km/h</t>
  </si>
  <si>
    <t>91-105 km/h</t>
  </si>
  <si>
    <t>1 to 3</t>
  </si>
  <si>
    <t>4 to 6</t>
  </si>
  <si>
    <t>7 to 9</t>
  </si>
  <si>
    <t>10 to 12</t>
  </si>
  <si>
    <t>IRI</t>
  </si>
  <si>
    <t>NAASRA</t>
  </si>
  <si>
    <t>CR cents/km</t>
  </si>
  <si>
    <t>m/km</t>
  </si>
  <si>
    <t>counts/</t>
  </si>
  <si>
    <t>urban</t>
  </si>
  <si>
    <t>rural</t>
  </si>
  <si>
    <t>g</t>
  </si>
  <si>
    <t>Growth rate</t>
  </si>
  <si>
    <r>
      <t>Discount factor (DF</t>
    </r>
    <r>
      <rPr>
        <b/>
        <vertAlign val="superscript"/>
        <sz val="8"/>
        <rFont val="Verdana"/>
        <family val="2"/>
      </rPr>
      <t>VOC</t>
    </r>
    <r>
      <rPr>
        <b/>
        <sz val="8"/>
        <rFont val="Verdana"/>
        <family val="2"/>
      </rPr>
      <t>)</t>
    </r>
  </si>
  <si>
    <t>SP3-6 Cell J19</t>
  </si>
  <si>
    <t>≥ 70 km/h</t>
  </si>
  <si>
    <t>Total cost per accident ($ July 2015)</t>
  </si>
  <si>
    <t>Do minimum SP3-2</t>
  </si>
  <si>
    <t>Option 1 SP3-3</t>
  </si>
  <si>
    <t>Option 2 SP3-3</t>
  </si>
  <si>
    <t>Option 3 SP3-3</t>
  </si>
  <si>
    <t>discount rate</t>
  </si>
  <si>
    <t>2021 update using 2015 relative values to the value per injury</t>
  </si>
  <si>
    <t>Table A28: Cost per crash by movement and vehicle involvement for fatal injury crashes in 50km/h speed limit areas</t>
  </si>
  <si>
    <t>50km/h speed limit fatal injury crashes</t>
  </si>
  <si>
    <t>Total cost per crash by vehicle type ($M 2021)</t>
  </si>
  <si>
    <t>Cycle</t>
  </si>
  <si>
    <t>Motorcycle</t>
  </si>
  <si>
    <t>Car, van and other</t>
  </si>
  <si>
    <t>AB, B</t>
  </si>
  <si>
    <t>AD, CB, CC, CO, D</t>
  </si>
  <si>
    <t>AA, AC, AE-AO, GE</t>
  </si>
  <si>
    <t>N, P</t>
  </si>
  <si>
    <t>FB, FC, GD</t>
  </si>
  <si>
    <t>FD, FE, FF, FO</t>
  </si>
  <si>
    <t>FA, GA-GC, GO</t>
  </si>
  <si>
    <t>J, K, L, M</t>
  </si>
  <si>
    <t>Table A29: Cost per crash by movement and vehicle involvement for serious injury crashes in 50km/h speed limit areas</t>
  </si>
  <si>
    <t>50km/h speed limit serious injury crashes</t>
  </si>
  <si>
    <t>Total cost per crash by vehicle type ($000 2021)</t>
  </si>
  <si>
    <t>Table A30: Cost per crash by movement and vehicle involvement for minor injury crashes in 50km/h speed limit areas</t>
  </si>
  <si>
    <t xml:space="preserve">50km/h speed limit </t>
  </si>
  <si>
    <t>minor injury crashes</t>
  </si>
  <si>
    <t>Table A31: Cost per crash by movement and vehicle involvement for non-injury crashes in 50km/h speed limit areas</t>
  </si>
  <si>
    <t>50km/h speed limit non-injury crashes</t>
  </si>
  <si>
    <t>Table A32: Cost per crash by movement and vehicle involvement for fatal injury crashes in 100km/h speed limit areas</t>
  </si>
  <si>
    <t>100km/h speed limit fatal injury crashes</t>
  </si>
  <si>
    <t>Table A33: Cost per crash by movement and vehicle involvement for serious injury crashes in 100km/h speed limit areas</t>
  </si>
  <si>
    <t xml:space="preserve">100km/h speed limit </t>
  </si>
  <si>
    <t>serious injury crashes</t>
  </si>
  <si>
    <t>Table A34: Cost per crash by movement and vehicle involvement for minor injury crashes in 100km/h speed limit areas</t>
  </si>
  <si>
    <t>Table A35: Cost per crash by movement and vehicle involvement for non-injury crashes in 100km/h speed limit areas</t>
  </si>
  <si>
    <t>non-injury crashes</t>
  </si>
  <si>
    <t>Under-reporting factors (Tables A26 and A27)</t>
  </si>
  <si>
    <t>Two</t>
  </si>
  <si>
    <t>Three</t>
  </si>
  <si>
    <t>Benefits (Present Value)</t>
  </si>
  <si>
    <t xml:space="preserve">Total Benefits Present Value </t>
  </si>
  <si>
    <r>
      <t xml:space="preserve">- the procedure assumes that funded projects </t>
    </r>
    <r>
      <rPr>
        <b/>
        <sz val="10"/>
        <rFont val="Verdana"/>
        <family val="2"/>
      </rPr>
      <t>will be completed in the first year</t>
    </r>
    <r>
      <rPr>
        <sz val="10"/>
        <rFont val="Verdana"/>
        <family val="2"/>
      </rPr>
      <t xml:space="preserve"> and will be in service by the start of the year 2.</t>
    </r>
  </si>
  <si>
    <t>Recorded crashes in period (row 4 crash analysis)</t>
  </si>
  <si>
    <t>SP4 Seal Extension</t>
  </si>
  <si>
    <t xml:space="preserve">Designed for the appraisal of activities where the following assumptions apply: </t>
  </si>
  <si>
    <r>
      <t xml:space="preserve">- the activity is a seal extension and has an </t>
    </r>
    <r>
      <rPr>
        <b/>
        <sz val="10"/>
        <rFont val="Verdana"/>
        <family val="2"/>
      </rPr>
      <t xml:space="preserve">undiscounted whole-of-life cost  ≤$15,000,000 </t>
    </r>
    <r>
      <rPr>
        <sz val="10"/>
        <rFont val="Verdana"/>
        <family val="2"/>
      </rPr>
      <t>.</t>
    </r>
  </si>
  <si>
    <r>
      <t xml:space="preserve">- the procedure applies to activities in work category </t>
    </r>
    <r>
      <rPr>
        <b/>
        <sz val="10"/>
        <rFont val="Verdana"/>
        <family val="2"/>
      </rPr>
      <t>432</t>
    </r>
  </si>
  <si>
    <r>
      <t xml:space="preserve">- the evaluation period is </t>
    </r>
    <r>
      <rPr>
        <b/>
        <sz val="10"/>
        <rFont val="Verdana"/>
        <family val="2"/>
      </rPr>
      <t>40 years</t>
    </r>
  </si>
  <si>
    <t xml:space="preserve">  General cell guide </t>
  </si>
  <si>
    <r>
      <t>-</t>
    </r>
    <r>
      <rPr>
        <b/>
        <sz val="10"/>
        <rFont val="Verdana"/>
        <family val="2"/>
      </rPr>
      <t>orange, black bordered cells</t>
    </r>
    <r>
      <rPr>
        <sz val="10"/>
        <rFont val="Verdana"/>
        <family val="2"/>
      </rPr>
      <t xml:space="preserve"> navigate to a different worksheet in the workbook</t>
    </r>
  </si>
  <si>
    <t xml:space="preserve">   - This worksheet is used to calculate the PV costs of the do-minimum</t>
  </si>
  <si>
    <t xml:space="preserve">   - This worksheet is used for calculating the present value, whole-of-life cost of an investment option.</t>
  </si>
  <si>
    <t xml:space="preserve">   - This worksheet is used for calculating the present value, whole-of-life cost of an alternative option, if required.</t>
  </si>
  <si>
    <t>Travel time cost savings and seal extension benefits</t>
  </si>
  <si>
    <t xml:space="preserve">   - This worksheet is used to calculate the benefits of savings if travel time, and increased comfort from sealing</t>
  </si>
  <si>
    <t xml:space="preserve">   - This worksheet is used for calculating the reduction in vehicle operating costs</t>
  </si>
  <si>
    <t xml:space="preserve">   - This worksheet is used to calculate the difference in crash costs resulting from the investment.</t>
  </si>
  <si>
    <t>Step 1: Complete SP4-1 Evaluation Summary Items 1-6</t>
  </si>
  <si>
    <t>Step 2: Complete SP4-2 Cost of Do-minimum</t>
  </si>
  <si>
    <t>Step 3: Complete SP4-3 Cost of the options (2 available)</t>
  </si>
  <si>
    <t>Step 4: Complete SP 4-4 Travel time and seal extension benefits</t>
  </si>
  <si>
    <t>Step 5: Complete SP 4-5 Vehicle Operating Cost benefits</t>
  </si>
  <si>
    <t>Step 6: Complete SP 4-6 Crash cost savings</t>
  </si>
  <si>
    <t xml:space="preserve">Step 7: Complete the remainder of SP-1 </t>
  </si>
  <si>
    <t>SP4 Seal extensions</t>
  </si>
  <si>
    <t>Worksheet 1 provides a summary of the general data used for the evaluation as well as the results of the analysis. The information required is a subset of the information entered into Transport Investment Online.</t>
  </si>
  <si>
    <t>Existing roughness count</t>
  </si>
  <si>
    <t>Predicted roughness count</t>
  </si>
  <si>
    <t>Width of road before works</t>
  </si>
  <si>
    <t>m</t>
  </si>
  <si>
    <t>Width of road after works</t>
  </si>
  <si>
    <r>
      <t>PV Cost (</t>
    </r>
    <r>
      <rPr>
        <b/>
        <sz val="8"/>
        <rFont val="Verdana"/>
        <family val="2"/>
      </rPr>
      <t>A</t>
    </r>
    <r>
      <rPr>
        <sz val="8"/>
        <rFont val="Verdana"/>
        <family val="2"/>
      </rPr>
      <t xml:space="preserve"> / </t>
    </r>
    <r>
      <rPr>
        <b/>
        <sz val="8"/>
        <rFont val="Verdana"/>
        <family val="2"/>
      </rPr>
      <t>B</t>
    </r>
    <r>
      <rPr>
        <sz val="8"/>
        <rFont val="Verdana"/>
        <family val="2"/>
      </rPr>
      <t>)</t>
    </r>
  </si>
  <si>
    <t>SP4-2</t>
  </si>
  <si>
    <t>SP4-3 (1)</t>
  </si>
  <si>
    <t>SP4-3 (2)</t>
  </si>
  <si>
    <t>PV seal extension benefits</t>
  </si>
  <si>
    <r>
      <t>K</t>
    </r>
    <r>
      <rPr>
        <sz val="8"/>
        <rFont val="Verdana"/>
        <family val="2"/>
      </rPr>
      <t xml:space="preserve"> x Update factor </t>
    </r>
    <r>
      <rPr>
        <vertAlign val="superscript"/>
        <sz val="8"/>
        <rFont val="Verdana"/>
        <family val="2"/>
      </rPr>
      <t>TT</t>
    </r>
  </si>
  <si>
    <t>X</t>
  </si>
  <si>
    <t>Sensitivity</t>
  </si>
  <si>
    <t>W + X + Y + Z</t>
  </si>
  <si>
    <t xml:space="preserve">= </t>
  </si>
  <si>
    <r>
      <t>[(</t>
    </r>
    <r>
      <rPr>
        <b/>
        <sz val="7"/>
        <rFont val="Verdana"/>
        <family val="2"/>
      </rPr>
      <t>W</t>
    </r>
    <r>
      <rPr>
        <sz val="7"/>
        <rFont val="Verdana"/>
        <family val="2"/>
      </rPr>
      <t>+</t>
    </r>
    <r>
      <rPr>
        <b/>
        <sz val="7"/>
        <rFont val="Verdana"/>
        <family val="2"/>
      </rPr>
      <t>X</t>
    </r>
    <r>
      <rPr>
        <sz val="7"/>
        <rFont val="Verdana"/>
        <family val="2"/>
      </rPr>
      <t>+</t>
    </r>
    <r>
      <rPr>
        <b/>
        <sz val="7"/>
        <rFont val="Verdana"/>
        <family val="2"/>
      </rPr>
      <t>Y</t>
    </r>
    <r>
      <rPr>
        <sz val="7"/>
        <rFont val="Verdana"/>
        <family val="2"/>
      </rPr>
      <t xml:space="preserve">) / DF + ( </t>
    </r>
    <r>
      <rPr>
        <b/>
        <sz val="7"/>
        <rFont val="Verdana"/>
        <family val="2"/>
      </rPr>
      <t>Z</t>
    </r>
    <r>
      <rPr>
        <sz val="7"/>
        <rFont val="Verdana"/>
        <family val="2"/>
      </rPr>
      <t xml:space="preserve"> / DF</t>
    </r>
    <r>
      <rPr>
        <vertAlign val="subscript"/>
        <sz val="7"/>
        <rFont val="Verdana"/>
        <family val="2"/>
      </rPr>
      <t>acc</t>
    </r>
    <r>
      <rPr>
        <sz val="7"/>
        <rFont val="Verdana"/>
        <family val="2"/>
      </rPr>
      <t>)] x (1+growth) * 0.96</t>
    </r>
  </si>
  <si>
    <t>Worksheet 2 - Cost of do minimum</t>
  </si>
  <si>
    <t>Worksheet 2 is used to calculate the PV cost of the do minimum. The do minimum is the minimum level of expenditure necessary to keep a road open and the costs are generally maintenance grading and maintenance metal.</t>
  </si>
  <si>
    <t>Section maintenance data</t>
  </si>
  <si>
    <r>
      <t>Section length (</t>
    </r>
    <r>
      <rPr>
        <b/>
        <sz val="8"/>
        <rFont val="Verdana"/>
        <family val="2"/>
      </rPr>
      <t>L</t>
    </r>
    <r>
      <rPr>
        <sz val="8"/>
        <rFont val="Verdana"/>
        <family val="2"/>
      </rPr>
      <t>)</t>
    </r>
  </si>
  <si>
    <r>
      <t>No of gradings per year (</t>
    </r>
    <r>
      <rPr>
        <b/>
        <sz val="8"/>
        <rFont val="Verdana"/>
        <family val="2"/>
      </rPr>
      <t>G</t>
    </r>
    <r>
      <rPr>
        <sz val="8"/>
        <rFont val="Verdana"/>
        <family val="2"/>
      </rPr>
      <t>)</t>
    </r>
  </si>
  <si>
    <t>Maintenance grading costs per year</t>
  </si>
  <si>
    <r>
      <t xml:space="preserve">Length  </t>
    </r>
    <r>
      <rPr>
        <b/>
        <sz val="8"/>
        <rFont val="Verdana"/>
        <family val="2"/>
      </rPr>
      <t>L</t>
    </r>
  </si>
  <si>
    <r>
      <t xml:space="preserve">x gradings </t>
    </r>
    <r>
      <rPr>
        <b/>
        <sz val="8"/>
        <rFont val="Verdana"/>
        <family val="2"/>
      </rPr>
      <t>G</t>
    </r>
  </si>
  <si>
    <t>x rate/km</t>
  </si>
  <si>
    <t xml:space="preserve"> = $</t>
  </si>
  <si>
    <t>/year</t>
  </si>
  <si>
    <t>Maintenance metal costs per year</t>
  </si>
  <si>
    <t>Quantity</t>
  </si>
  <si>
    <r>
      <t>m</t>
    </r>
    <r>
      <rPr>
        <vertAlign val="superscript"/>
        <sz val="8"/>
        <rFont val="Verdana"/>
        <family val="2"/>
      </rPr>
      <t>3</t>
    </r>
    <r>
      <rPr>
        <sz val="8"/>
        <rFont val="Verdana"/>
        <family val="2"/>
      </rPr>
      <t xml:space="preserve"> x rate</t>
    </r>
  </si>
  <si>
    <t>PV of annual maintenance costs (years 1 to 40)</t>
  </si>
  <si>
    <r>
      <t>[</t>
    </r>
    <r>
      <rPr>
        <b/>
        <sz val="8"/>
        <rFont val="Verdana"/>
        <family val="2"/>
      </rPr>
      <t>(a)</t>
    </r>
    <r>
      <rPr>
        <sz val="8"/>
        <rFont val="Verdana"/>
        <family val="2"/>
      </rPr>
      <t xml:space="preserve"> + </t>
    </r>
    <r>
      <rPr>
        <b/>
        <sz val="8"/>
        <rFont val="Verdana"/>
        <family val="2"/>
      </rPr>
      <t>(b)</t>
    </r>
    <r>
      <rPr>
        <sz val="8"/>
        <rFont val="Verdana"/>
        <family val="2"/>
      </rPr>
      <t>] x</t>
    </r>
  </si>
  <si>
    <r>
      <t xml:space="preserve">(c) + (d) </t>
    </r>
    <r>
      <rPr>
        <sz val="8"/>
        <rFont val="Verdana"/>
        <family val="2"/>
      </rPr>
      <t>= $</t>
    </r>
  </si>
  <si>
    <r>
      <t xml:space="preserve">Transfer the PV cost of do-minimum </t>
    </r>
    <r>
      <rPr>
        <b/>
        <sz val="8"/>
        <rFont val="Verdana"/>
        <family val="2"/>
      </rPr>
      <t>A</t>
    </r>
    <r>
      <rPr>
        <sz val="8"/>
        <rFont val="Verdana"/>
        <family val="2"/>
      </rPr>
      <t xml:space="preserve">, to </t>
    </r>
    <r>
      <rPr>
        <b/>
        <sz val="8"/>
        <rFont val="Verdana"/>
        <family val="2"/>
      </rPr>
      <t>A</t>
    </r>
    <r>
      <rPr>
        <sz val="8"/>
        <rFont val="Verdana"/>
        <family val="2"/>
      </rPr>
      <t xml:space="preserve"> on worksheet 1</t>
    </r>
  </si>
  <si>
    <t>Worksheet 3 - Costs of the option(s)</t>
  </si>
  <si>
    <t>Worksheet 3 is used for calculating the PV cost of the seal extension works. Indicate if the option is with or without improvements and describe improvements (if any). These may be need to be evaluated separately using SP3 for road improvements.</t>
  </si>
  <si>
    <t>PV of estimated cost of proposed work (as per attached estimate sheets)</t>
  </si>
  <si>
    <t>Describe improvements included with option (if any)</t>
  </si>
  <si>
    <t>PV of annual maintenance following completion of the work</t>
  </si>
  <si>
    <t>inclusive) $</t>
  </si>
  <si>
    <t>x  10.74 =      $</t>
  </si>
  <si>
    <t>PV of total option costs</t>
  </si>
  <si>
    <r>
      <t xml:space="preserve">PV total costs </t>
    </r>
    <r>
      <rPr>
        <b/>
        <sz val="8"/>
        <rFont val="Verdana"/>
        <family val="2"/>
      </rPr>
      <t>(a)</t>
    </r>
    <r>
      <rPr>
        <sz val="8"/>
        <rFont val="Verdana"/>
        <family val="2"/>
      </rPr>
      <t xml:space="preserve"> </t>
    </r>
    <r>
      <rPr>
        <b/>
        <sz val="8"/>
        <rFont val="Verdana"/>
        <family val="2"/>
      </rPr>
      <t xml:space="preserve">+ (b) + (c) + (d) </t>
    </r>
    <r>
      <rPr>
        <sz val="8"/>
        <rFont val="Verdana"/>
        <family val="2"/>
      </rPr>
      <t>= $</t>
    </r>
  </si>
  <si>
    <r>
      <t xml:space="preserve">Transfer PV total costs for the preferred option to </t>
    </r>
    <r>
      <rPr>
        <b/>
        <sz val="8"/>
        <rFont val="Verdana"/>
        <family val="2"/>
      </rPr>
      <t>B</t>
    </r>
    <r>
      <rPr>
        <sz val="8"/>
        <rFont val="Verdana"/>
        <family val="2"/>
      </rPr>
      <t xml:space="preserve"> on worksheet 1</t>
    </r>
  </si>
  <si>
    <t>(years 2 to 40 inclusive) $</t>
  </si>
  <si>
    <t>Worksheet 4 - Travel time cost savings and seal extension benefits</t>
  </si>
  <si>
    <t>Worksheet 4 is used for calculating the travel time cost savings and the benefits for seal extensions.</t>
  </si>
  <si>
    <t xml:space="preserve">Travel time cost (TTC) </t>
  </si>
  <si>
    <r>
      <t>(c)</t>
    </r>
    <r>
      <rPr>
        <sz val="8"/>
        <rFont val="Verdana"/>
        <family val="2"/>
      </rPr>
      <t xml:space="preserve"> x DF</t>
    </r>
    <r>
      <rPr>
        <sz val="8"/>
        <rFont val="Verdana"/>
        <family val="2"/>
      </rPr>
      <t>= $</t>
    </r>
  </si>
  <si>
    <r>
      <t xml:space="preserve">Transfer PV of travel time cost savings, </t>
    </r>
    <r>
      <rPr>
        <b/>
        <sz val="8"/>
        <rFont val="Verdana"/>
        <family val="2"/>
      </rPr>
      <t>C</t>
    </r>
    <r>
      <rPr>
        <sz val="8"/>
        <rFont val="Verdana"/>
        <family val="2"/>
      </rPr>
      <t xml:space="preserve"> for the preferred option to </t>
    </r>
    <r>
      <rPr>
        <b/>
        <sz val="8"/>
        <rFont val="Verdana"/>
        <family val="2"/>
      </rPr>
      <t>C</t>
    </r>
    <r>
      <rPr>
        <sz val="8"/>
        <rFont val="Verdana"/>
        <family val="2"/>
      </rPr>
      <t xml:space="preserve"> on worksheet 1</t>
    </r>
  </si>
  <si>
    <t>Value of annual seal extension benefits</t>
  </si>
  <si>
    <t>Annual comfort benefit</t>
  </si>
  <si>
    <r>
      <t>AADT x 365 x L</t>
    </r>
    <r>
      <rPr>
        <vertAlign val="superscript"/>
        <sz val="8"/>
        <rFont val="Verdana"/>
        <family val="2"/>
      </rPr>
      <t>dm</t>
    </r>
    <r>
      <rPr>
        <sz val="8"/>
        <rFont val="Verdana"/>
        <family val="2"/>
      </rPr>
      <t xml:space="preserve"> x 0.10   = $</t>
    </r>
  </si>
  <si>
    <t>Annual productivity gain</t>
  </si>
  <si>
    <r>
      <t>L</t>
    </r>
    <r>
      <rPr>
        <vertAlign val="superscript"/>
        <sz val="8"/>
        <rFont val="Verdana"/>
        <family val="2"/>
      </rPr>
      <t>dm</t>
    </r>
    <r>
      <rPr>
        <sz val="8"/>
        <rFont val="Verdana"/>
        <family val="2"/>
      </rPr>
      <t xml:space="preserve"> x</t>
    </r>
  </si>
  <si>
    <t>productivity</t>
  </si>
  <si>
    <t>PV of seal extension benefits</t>
  </si>
  <si>
    <r>
      <t>[</t>
    </r>
    <r>
      <rPr>
        <b/>
        <sz val="8"/>
        <rFont val="Verdana"/>
        <family val="2"/>
      </rPr>
      <t xml:space="preserve">(d) </t>
    </r>
    <r>
      <rPr>
        <sz val="8"/>
        <rFont val="Verdana"/>
        <family val="2"/>
      </rPr>
      <t>+</t>
    </r>
    <r>
      <rPr>
        <b/>
        <sz val="8"/>
        <rFont val="Verdana"/>
        <family val="2"/>
      </rPr>
      <t xml:space="preserve"> (e)</t>
    </r>
    <r>
      <rPr>
        <sz val="8"/>
        <rFont val="Verdana"/>
        <family val="2"/>
      </rPr>
      <t>]</t>
    </r>
    <r>
      <rPr>
        <b/>
        <sz val="8"/>
        <rFont val="Verdana"/>
        <family val="2"/>
      </rPr>
      <t xml:space="preserve"> </t>
    </r>
    <r>
      <rPr>
        <sz val="8"/>
        <rFont val="Verdana"/>
        <family val="2"/>
      </rPr>
      <t>x DF</t>
    </r>
    <r>
      <rPr>
        <sz val="8"/>
        <rFont val="Verdana"/>
        <family val="2"/>
      </rPr>
      <t xml:space="preserve"> = $</t>
    </r>
  </si>
  <si>
    <t>K</t>
  </si>
  <si>
    <r>
      <t xml:space="preserve">Transfer PV of seal extension benefits, </t>
    </r>
    <r>
      <rPr>
        <b/>
        <sz val="8"/>
        <rFont val="Verdana"/>
        <family val="2"/>
      </rPr>
      <t>K</t>
    </r>
    <r>
      <rPr>
        <sz val="8"/>
        <rFont val="Verdana"/>
        <family val="2"/>
      </rPr>
      <t xml:space="preserve"> for the preferred option to </t>
    </r>
    <r>
      <rPr>
        <b/>
        <sz val="8"/>
        <rFont val="Verdana"/>
        <family val="2"/>
      </rPr>
      <t>K</t>
    </r>
    <r>
      <rPr>
        <sz val="8"/>
        <rFont val="Verdana"/>
        <family val="2"/>
      </rPr>
      <t xml:space="preserve"> on worksheet 1</t>
    </r>
  </si>
  <si>
    <t>Worksheet 5 - Vehicle operating cost savings</t>
  </si>
  <si>
    <t xml:space="preserve">Table SP4.1 - Roughness costs (CR) in cents/km (July 2015) </t>
  </si>
  <si>
    <t>Roughness cost (table SP4.1)</t>
  </si>
  <si>
    <t>Base cost (table SP4.2)</t>
  </si>
  <si>
    <t>Table SP4.2 - Base vehicle operating costs (CB) including CO2 – in cents/km (July 2015)</t>
  </si>
  <si>
    <r>
      <t xml:space="preserve">Transfer PV of vehicle operating cost savings, </t>
    </r>
    <r>
      <rPr>
        <b/>
        <sz val="8"/>
        <rFont val="Verdana"/>
        <family val="2"/>
      </rPr>
      <t>D</t>
    </r>
    <r>
      <rPr>
        <sz val="8"/>
        <rFont val="Verdana"/>
        <family val="2"/>
      </rPr>
      <t xml:space="preserve"> for the preferred option to </t>
    </r>
    <r>
      <rPr>
        <b/>
        <sz val="8"/>
        <rFont val="Verdana"/>
        <family val="2"/>
      </rPr>
      <t>D</t>
    </r>
    <r>
      <rPr>
        <sz val="8"/>
        <rFont val="Verdana"/>
        <family val="2"/>
      </rPr>
      <t xml:space="preserve"> on worksheet 1.</t>
    </r>
  </si>
  <si>
    <t xml:space="preserve">Crash Estimation Compendium </t>
  </si>
  <si>
    <t>Transfer PV of crash cost savings, E for the preferred option to E on worksheet 1.</t>
  </si>
  <si>
    <t>BCR calculations</t>
  </si>
  <si>
    <t>Option D</t>
  </si>
  <si>
    <t>PV total benefits</t>
  </si>
  <si>
    <t>PV total costs</t>
  </si>
  <si>
    <r>
      <t>BCR</t>
    </r>
    <r>
      <rPr>
        <b/>
        <vertAlign val="subscript"/>
        <sz val="8"/>
        <color indexed="8"/>
        <rFont val="Verdana"/>
        <family val="2"/>
      </rPr>
      <t xml:space="preserve">N </t>
    </r>
  </si>
  <si>
    <r>
      <t>Incremental BCR</t>
    </r>
    <r>
      <rPr>
        <vertAlign val="subscript"/>
        <sz val="8"/>
        <color indexed="8"/>
        <rFont val="Verdana"/>
        <family val="2"/>
      </rPr>
      <t>N</t>
    </r>
    <r>
      <rPr>
        <b/>
        <sz val="8"/>
        <color indexed="8"/>
        <rFont val="Verdana"/>
        <family val="2"/>
      </rPr>
      <t xml:space="preserve">
(7)=(6)</t>
    </r>
    <r>
      <rPr>
        <sz val="8"/>
        <color indexed="8"/>
        <rFont val="Verdana"/>
        <family val="2"/>
      </rPr>
      <t>/</t>
    </r>
    <r>
      <rPr>
        <b/>
        <sz val="8"/>
        <color indexed="8"/>
        <rFont val="Verdana"/>
        <family val="2"/>
      </rPr>
      <t xml:space="preserve"> (5)</t>
    </r>
  </si>
  <si>
    <t>Do minimum SP4-5</t>
  </si>
  <si>
    <t>Option SP4-5</t>
  </si>
  <si>
    <t>Benefits of sealed road</t>
  </si>
  <si>
    <t>SP4-1: 'Evaluation Summary</t>
  </si>
  <si>
    <t>SP4-2: 'Cost of the do-minimum</t>
  </si>
  <si>
    <t>SP4-3 (1): 'Cost of Option 1</t>
  </si>
  <si>
    <t>SP4-3 (2): 'Cost of Option 2</t>
  </si>
  <si>
    <t>SP4-4: 'Travel time cost savings and seal extension benefits</t>
  </si>
  <si>
    <t>SP4-5: Vehicle Operating Cost savings</t>
  </si>
  <si>
    <t>SP4-6: 'Crash Cost savings</t>
  </si>
  <si>
    <t>SP4-7: 'BCR and incremental analysis</t>
  </si>
  <si>
    <t xml:space="preserve">   - This worksheet is used for relative comparison of the options.</t>
  </si>
  <si>
    <t xml:space="preserve">Discount rate </t>
  </si>
  <si>
    <t>Base year</t>
  </si>
  <si>
    <t>DF</t>
  </si>
  <si>
    <t>Table A21: Crash trend adjustments factors</t>
  </si>
  <si>
    <t>50 and 60km/h</t>
  </si>
  <si>
    <t>70km/h and above</t>
  </si>
  <si>
    <t>Total Monetised Benefits</t>
  </si>
  <si>
    <t xml:space="preserve">BCR </t>
  </si>
  <si>
    <t>Spreadsheet released: 14-Apr-2023</t>
  </si>
  <si>
    <t>refer to Table 14</t>
  </si>
  <si>
    <r>
      <t xml:space="preserve">Percentage of crashes 'remaining' [1 - </t>
    </r>
    <r>
      <rPr>
        <b/>
        <sz val="8"/>
        <rFont val="Verdana"/>
        <family val="2"/>
      </rPr>
      <t>(18)</t>
    </r>
    <r>
      <rPr>
        <sz val="8"/>
        <rFont val="Verdana"/>
        <family val="2"/>
      </rPr>
      <t>]</t>
    </r>
  </si>
  <si>
    <r>
      <rPr>
        <sz val="8"/>
        <rFont val="Verdana"/>
        <family val="2"/>
      </rPr>
      <t xml:space="preserve">Visit </t>
    </r>
    <r>
      <rPr>
        <u/>
        <sz val="8"/>
        <color indexed="12"/>
        <rFont val="Verdana"/>
        <family val="2"/>
      </rPr>
      <t>MBCM web page</t>
    </r>
    <r>
      <rPr>
        <sz val="8"/>
        <rFont val="Verdana"/>
        <family val="2"/>
      </rPr>
      <t xml:space="preserve"> for the latest update factors.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</si>
</sst>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44" formatCode="_-&quot;$&quot;* #,##0.00_-;\-&quot;$&quot;* #,##0.00_-;_-&quot;$&quot;* &quot;-&quot;??_-;_-@_-"/>
    <numFmt numFmtId="43" formatCode="_-* #,##0.00_-;\-* #,##0.00_-;_-* &quot;-&quot;??_-;_-@_-"/>
    <numFmt numFmtId="164" formatCode="d/mm/yyyy;@"/>
    <numFmt numFmtId="165" formatCode="&quot;$&quot;#,##0;[Red]&quot;$&quot;#,##0"/>
    <numFmt numFmtId="166" formatCode="#,##0.0;[Red]#,##0.0"/>
    <numFmt numFmtId="167" formatCode="0.0%"/>
    <numFmt numFmtId="168" formatCode="0.0"/>
    <numFmt numFmtId="169" formatCode="0.000"/>
    <numFmt numFmtId="170" formatCode="#,##0_ ;\-#,##0\ "/>
    <numFmt numFmtId="171" formatCode="&quot;$&quot;#,##0"/>
    <numFmt numFmtId="172" formatCode="_-* #,##0_-;\-* #,##0_-;_-* &quot;-&quot;??_-;_-@_-"/>
    <numFmt numFmtId="173" formatCode="_-* #,##0.0_-;\-* #,##0.0_-;_-* &quot;-&quot;??_-;_-@_-"/>
    <numFmt numFmtId="174" formatCode="mm\-yyyy"/>
    <numFmt numFmtId="175" formatCode="mmm\-yyyy"/>
    <numFmt numFmtId="176" formatCode="0.0000"/>
  </numFmts>
  <fonts count="110">
    <font>
      <sz val="12"/>
      <color theme="1"/>
      <name val="Calibri"/>
      <family val="2"/>
      <scheme val="minor"/>
    </font>
    <font>
      <sz val="11"/>
      <color theme="1"/>
      <name val="Calibri"/>
      <family val="2"/>
      <scheme val="minor"/>
    </font>
    <font>
      <sz val="11"/>
      <color theme="1"/>
      <name val="Calibri"/>
      <family val="2"/>
      <scheme val="minor"/>
    </font>
    <font>
      <sz val="8"/>
      <name val="Calibri"/>
      <family val="2"/>
    </font>
    <font>
      <sz val="12"/>
      <color indexed="56"/>
      <name val="Whitney Semibold"/>
    </font>
    <font>
      <b/>
      <sz val="12"/>
      <color indexed="56"/>
      <name val="Calibri"/>
      <family val="2"/>
    </font>
    <font>
      <sz val="12"/>
      <color indexed="63"/>
      <name val="Calibri"/>
      <family val="2"/>
    </font>
    <font>
      <sz val="10"/>
      <color indexed="9"/>
      <name val="Calibri"/>
      <family val="2"/>
    </font>
    <font>
      <b/>
      <sz val="12"/>
      <color indexed="9"/>
      <name val="Calibri"/>
      <family val="2"/>
    </font>
    <font>
      <sz val="12"/>
      <color theme="1"/>
      <name val="Whitney Light"/>
    </font>
    <font>
      <sz val="12"/>
      <color theme="1"/>
      <name val="Whitney Book"/>
    </font>
    <font>
      <sz val="12"/>
      <color theme="1" tint="0.34998626667073579"/>
      <name val="Whitney Light"/>
    </font>
    <font>
      <b/>
      <sz val="12"/>
      <color rgb="FF043B61"/>
      <name val="Calibri"/>
      <family val="2"/>
    </font>
    <font>
      <sz val="12"/>
      <color theme="1"/>
      <name val="Calibri"/>
      <family val="2"/>
    </font>
    <font>
      <b/>
      <sz val="12"/>
      <color theme="1"/>
      <name val="Calibri"/>
      <family val="2"/>
    </font>
    <font>
      <sz val="12"/>
      <color theme="1" tint="0.34998626667073579"/>
      <name val="Calibri"/>
      <family val="2"/>
    </font>
    <font>
      <b/>
      <sz val="14"/>
      <color rgb="FF043B61"/>
      <name val="Calibri"/>
      <family val="2"/>
    </font>
    <font>
      <b/>
      <sz val="30"/>
      <color theme="0"/>
      <name val="Calibri"/>
      <family val="2"/>
    </font>
    <font>
      <b/>
      <sz val="28"/>
      <color theme="0"/>
      <name val="Calibri"/>
      <family val="2"/>
    </font>
    <font>
      <sz val="12"/>
      <color rgb="FF043B61"/>
      <name val="Whitney Semibold"/>
    </font>
    <font>
      <sz val="14"/>
      <color rgb="FF043B61"/>
      <name val="Calibri"/>
      <family val="2"/>
    </font>
    <font>
      <b/>
      <sz val="12"/>
      <color theme="1"/>
      <name val="Calibri"/>
      <family val="2"/>
      <scheme val="minor"/>
    </font>
    <font>
      <u/>
      <sz val="12"/>
      <color theme="10"/>
      <name val="Calibri"/>
      <family val="2"/>
      <scheme val="minor"/>
    </font>
    <font>
      <u/>
      <sz val="12"/>
      <color theme="11"/>
      <name val="Calibri"/>
      <family val="2"/>
      <scheme val="minor"/>
    </font>
    <font>
      <sz val="12"/>
      <color rgb="FF80A30A"/>
      <name val="Whitney Semibold"/>
    </font>
    <font>
      <b/>
      <sz val="12"/>
      <color indexed="50"/>
      <name val="Calibri"/>
      <family val="2"/>
    </font>
    <font>
      <sz val="12"/>
      <color indexed="50"/>
      <name val="Whitney Semibold"/>
    </font>
    <font>
      <i/>
      <sz val="12"/>
      <color indexed="63"/>
      <name val="Calibri"/>
      <family val="2"/>
    </font>
    <font>
      <sz val="12"/>
      <color theme="1" tint="0.249977111117893"/>
      <name val="Calibri"/>
      <family val="2"/>
    </font>
    <font>
      <b/>
      <sz val="12"/>
      <color indexed="52"/>
      <name val="Calibri"/>
      <family val="2"/>
    </font>
    <font>
      <sz val="12"/>
      <color indexed="53"/>
      <name val="Whitney Semibold"/>
    </font>
    <font>
      <b/>
      <sz val="12"/>
      <color indexed="53"/>
      <name val="Calibri"/>
      <family val="2"/>
    </font>
    <font>
      <b/>
      <sz val="12"/>
      <color indexed="17"/>
      <name val="Calibri"/>
      <family val="2"/>
    </font>
    <font>
      <i/>
      <sz val="12"/>
      <color indexed="50"/>
      <name val="Calibri"/>
      <family val="2"/>
    </font>
    <font>
      <b/>
      <sz val="12"/>
      <color indexed="57"/>
      <name val="Calibri"/>
      <family val="2"/>
    </font>
    <font>
      <i/>
      <sz val="12"/>
      <color indexed="57"/>
      <name val="Calibri"/>
      <family val="2"/>
    </font>
    <font>
      <sz val="12"/>
      <color rgb="FF80A30A"/>
      <name val="Whitney Semibold"/>
      <family val="2"/>
    </font>
    <font>
      <sz val="11"/>
      <color theme="0"/>
      <name val="Calibri"/>
      <family val="2"/>
    </font>
    <font>
      <sz val="12"/>
      <color theme="1"/>
      <name val="Calibri"/>
      <family val="2"/>
      <scheme val="minor"/>
    </font>
    <font>
      <sz val="12"/>
      <color rgb="FF80A30A"/>
      <name val="Calibri"/>
      <family val="2"/>
    </font>
    <font>
      <sz val="12"/>
      <color indexed="9"/>
      <name val="Calibri"/>
      <family val="2"/>
    </font>
    <font>
      <sz val="10"/>
      <color theme="0"/>
      <name val="Calibri"/>
      <family val="2"/>
    </font>
    <font>
      <sz val="12"/>
      <color indexed="57"/>
      <name val="Calibri"/>
      <family val="2"/>
    </font>
    <font>
      <sz val="10"/>
      <color theme="1"/>
      <name val="Lucida Sans"/>
      <family val="2"/>
    </font>
    <font>
      <b/>
      <sz val="11"/>
      <color theme="1"/>
      <name val="Calibri"/>
      <family val="2"/>
      <scheme val="minor"/>
    </font>
    <font>
      <i/>
      <sz val="12"/>
      <name val="Calibri"/>
      <family val="2"/>
    </font>
    <font>
      <sz val="10"/>
      <name val="Arial"/>
      <family val="2"/>
    </font>
    <font>
      <sz val="8"/>
      <name val="Lucida Sans"/>
      <family val="2"/>
    </font>
    <font>
      <sz val="9"/>
      <name val="Lucida Sans"/>
      <family val="2"/>
    </font>
    <font>
      <sz val="9"/>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6"/>
      <name val="Arial"/>
      <family val="2"/>
    </font>
    <font>
      <b/>
      <sz val="9"/>
      <name val="Lucida Sans"/>
      <family val="2"/>
    </font>
    <font>
      <sz val="10"/>
      <name val="Verdana"/>
      <family val="2"/>
    </font>
    <font>
      <u/>
      <sz val="10"/>
      <color indexed="12"/>
      <name val="Arial"/>
      <family val="2"/>
    </font>
    <font>
      <b/>
      <sz val="10"/>
      <name val="Verdana"/>
      <family val="2"/>
    </font>
    <font>
      <b/>
      <i/>
      <sz val="9"/>
      <name val="Verdana"/>
      <family val="2"/>
    </font>
    <font>
      <b/>
      <u/>
      <sz val="10"/>
      <name val="Verdana"/>
      <family val="2"/>
    </font>
    <font>
      <sz val="8"/>
      <name val="Verdana"/>
      <family val="2"/>
    </font>
    <font>
      <b/>
      <i/>
      <sz val="10"/>
      <name val="Verdana"/>
      <family val="2"/>
    </font>
    <font>
      <i/>
      <sz val="8"/>
      <name val="Verdana"/>
      <family val="2"/>
    </font>
    <font>
      <i/>
      <sz val="10"/>
      <name val="Verdana"/>
      <family val="2"/>
    </font>
    <font>
      <sz val="8"/>
      <color theme="3"/>
      <name val="Verdana"/>
      <family val="2"/>
    </font>
    <font>
      <sz val="10"/>
      <color indexed="8"/>
      <name val="Arial"/>
      <family val="2"/>
    </font>
    <font>
      <sz val="10"/>
      <color theme="3"/>
      <name val="Verdana"/>
      <family val="2"/>
    </font>
    <font>
      <b/>
      <u/>
      <sz val="10"/>
      <color theme="3"/>
      <name val="Verdana"/>
      <family val="2"/>
    </font>
    <font>
      <b/>
      <sz val="12"/>
      <name val="Verdana"/>
      <family val="2"/>
    </font>
    <font>
      <sz val="9"/>
      <name val="Verdana"/>
      <family val="2"/>
    </font>
    <font>
      <b/>
      <sz val="8"/>
      <name val="Verdana"/>
      <family val="2"/>
    </font>
    <font>
      <vertAlign val="superscript"/>
      <sz val="8"/>
      <name val="Verdana"/>
      <family val="2"/>
    </font>
    <font>
      <vertAlign val="subscript"/>
      <sz val="8"/>
      <name val="Verdana"/>
      <family val="2"/>
    </font>
    <font>
      <u/>
      <sz val="8"/>
      <color indexed="12"/>
      <name val="Verdana"/>
      <family val="2"/>
    </font>
    <font>
      <sz val="6"/>
      <name val="Verdana"/>
      <family val="2"/>
    </font>
    <font>
      <sz val="8"/>
      <color indexed="81"/>
      <name val="Verdana"/>
      <family val="2"/>
    </font>
    <font>
      <b/>
      <sz val="8"/>
      <color indexed="81"/>
      <name val="Verdana"/>
      <family val="2"/>
    </font>
    <font>
      <b/>
      <sz val="8"/>
      <color indexed="9"/>
      <name val="Verdana"/>
      <family val="2"/>
    </font>
    <font>
      <sz val="8"/>
      <color indexed="9"/>
      <name val="Verdana"/>
      <family val="2"/>
    </font>
    <font>
      <sz val="8"/>
      <color indexed="81"/>
      <name val="Tahoma"/>
      <family val="2"/>
    </font>
    <font>
      <b/>
      <sz val="8"/>
      <color indexed="8"/>
      <name val="Verdana"/>
      <family val="2"/>
    </font>
    <font>
      <sz val="8"/>
      <color indexed="8"/>
      <name val="Verdana"/>
      <family val="2"/>
    </font>
    <font>
      <vertAlign val="subscript"/>
      <sz val="8"/>
      <color indexed="8"/>
      <name val="Verdana"/>
      <family val="2"/>
    </font>
    <font>
      <sz val="10"/>
      <name val="Arial"/>
      <family val="2"/>
    </font>
    <font>
      <b/>
      <sz val="9"/>
      <name val="Verdana"/>
      <family val="2"/>
    </font>
    <font>
      <sz val="16"/>
      <name val="Verdana"/>
      <family val="2"/>
    </font>
    <font>
      <sz val="12"/>
      <name val="Palatino"/>
    </font>
    <font>
      <b/>
      <sz val="12"/>
      <color theme="1" tint="0.249977111117893"/>
      <name val="Calibri"/>
      <family val="2"/>
    </font>
    <font>
      <b/>
      <sz val="12"/>
      <color theme="1" tint="0.34998626667073579"/>
      <name val="Calibri"/>
      <family val="2"/>
    </font>
    <font>
      <sz val="8"/>
      <color theme="1"/>
      <name val="Calibri"/>
      <family val="2"/>
    </font>
    <font>
      <b/>
      <sz val="8"/>
      <color theme="1"/>
      <name val="Calibri"/>
      <family val="2"/>
    </font>
    <font>
      <u/>
      <sz val="10"/>
      <color theme="10"/>
      <name val="Arial"/>
      <family val="2"/>
    </font>
    <font>
      <b/>
      <sz val="11"/>
      <color theme="1"/>
      <name val="Arial"/>
      <family val="2"/>
    </font>
    <font>
      <sz val="11"/>
      <color theme="1"/>
      <name val="Arial"/>
      <family val="2"/>
    </font>
    <font>
      <sz val="11"/>
      <color rgb="FFFFFFFF"/>
      <name val="Arial"/>
      <family val="2"/>
    </font>
    <font>
      <sz val="12"/>
      <color rgb="FFFF0000"/>
      <name val="Calibri"/>
      <family val="2"/>
      <scheme val="minor"/>
    </font>
    <font>
      <b/>
      <sz val="15"/>
      <color theme="3"/>
      <name val="Calibri"/>
      <family val="2"/>
      <scheme val="minor"/>
    </font>
    <font>
      <b/>
      <sz val="11"/>
      <name val="Verdana"/>
      <family val="2"/>
    </font>
    <font>
      <vertAlign val="subscript"/>
      <sz val="8"/>
      <color indexed="81"/>
      <name val="Verdana"/>
      <family val="2"/>
    </font>
    <font>
      <b/>
      <vertAlign val="superscript"/>
      <sz val="8"/>
      <name val="Verdana"/>
      <family val="2"/>
    </font>
    <font>
      <u/>
      <sz val="8"/>
      <color theme="10"/>
      <name val="Verdana"/>
      <family val="2"/>
    </font>
    <font>
      <sz val="7"/>
      <name val="Verdana"/>
      <family val="2"/>
    </font>
    <font>
      <b/>
      <sz val="7"/>
      <name val="Verdana"/>
      <family val="2"/>
    </font>
    <font>
      <vertAlign val="subscript"/>
      <sz val="7"/>
      <name val="Verdana"/>
      <family val="2"/>
    </font>
    <font>
      <vertAlign val="superscript"/>
      <sz val="8"/>
      <color indexed="81"/>
      <name val="Verdana"/>
      <family val="2"/>
    </font>
    <font>
      <b/>
      <sz val="8"/>
      <color indexed="63"/>
      <name val="Verdana"/>
      <family val="2"/>
    </font>
    <font>
      <b/>
      <vertAlign val="subscript"/>
      <sz val="8"/>
      <color indexed="8"/>
      <name val="Verdana"/>
      <family val="2"/>
    </font>
  </fonts>
  <fills count="25">
    <fill>
      <patternFill patternType="none"/>
    </fill>
    <fill>
      <patternFill patternType="gray125"/>
    </fill>
    <fill>
      <patternFill patternType="solid">
        <fgColor rgb="FF043B6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indexed="22"/>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64"/>
      </patternFill>
    </fill>
    <fill>
      <patternFill patternType="solid">
        <fgColor indexed="26"/>
        <bgColor indexed="64"/>
      </patternFill>
    </fill>
    <fill>
      <patternFill patternType="solid">
        <fgColor theme="7" tint="0.59999389629810485"/>
        <bgColor indexed="64"/>
      </patternFill>
    </fill>
    <fill>
      <patternFill patternType="solid">
        <fgColor theme="9" tint="-0.249977111117893"/>
        <bgColor indexed="64"/>
      </patternFill>
    </fill>
    <fill>
      <patternFill patternType="gray125">
        <bgColor indexed="22"/>
      </patternFill>
    </fill>
    <fill>
      <patternFill patternType="solid">
        <fgColor indexed="14"/>
        <bgColor indexed="64"/>
      </patternFill>
    </fill>
    <fill>
      <patternFill patternType="solid">
        <fgColor indexed="53"/>
        <bgColor indexed="64"/>
      </patternFill>
    </fill>
    <fill>
      <patternFill patternType="solid">
        <fgColor rgb="FFFF00FF"/>
        <bgColor indexed="64"/>
      </patternFill>
    </fill>
    <fill>
      <patternFill patternType="solid">
        <fgColor rgb="FFFFFFCC"/>
        <bgColor indexed="64"/>
      </patternFill>
    </fill>
    <fill>
      <patternFill patternType="solid">
        <fgColor rgb="FF2575AE"/>
        <bgColor indexed="64"/>
      </patternFill>
    </fill>
    <fill>
      <patternFill patternType="solid">
        <fgColor theme="0" tint="-0.14999847407452621"/>
        <bgColor indexed="64"/>
      </patternFill>
    </fill>
    <fill>
      <patternFill patternType="solid">
        <fgColor indexed="47"/>
        <bgColor indexed="64"/>
      </patternFill>
    </fill>
  </fills>
  <borders count="127">
    <border>
      <left/>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theme="1" tint="0.249977111117893"/>
      </left>
      <right style="medium">
        <color indexed="64"/>
      </right>
      <top style="thin">
        <color theme="1" tint="0.249977111117893"/>
      </top>
      <bottom style="thin">
        <color theme="1" tint="0.249977111117893"/>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right/>
      <top style="thin">
        <color indexed="64"/>
      </top>
      <bottom/>
      <diagonal/>
    </border>
    <border>
      <left/>
      <right/>
      <top style="medium">
        <color theme="0" tint="-4.9989318521683403E-2"/>
      </top>
      <bottom style="medium">
        <color theme="0" tint="-4.9989318521683403E-2"/>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diagonal/>
    </border>
    <border>
      <left style="thin">
        <color indexed="9"/>
      </left>
      <right style="thin">
        <color indexed="9"/>
      </right>
      <top/>
      <bottom/>
      <diagonal/>
    </border>
    <border>
      <left/>
      <right style="thin">
        <color indexed="9"/>
      </right>
      <top/>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thin">
        <color theme="1" tint="0.249977111117893"/>
      </right>
      <top style="medium">
        <color theme="1"/>
      </top>
      <bottom style="thin">
        <color theme="1" tint="0.249977111117893"/>
      </bottom>
      <diagonal/>
    </border>
    <border>
      <left style="thin">
        <color theme="1" tint="0.249977111117893"/>
      </left>
      <right/>
      <top style="medium">
        <color theme="1"/>
      </top>
      <bottom style="thin">
        <color theme="1" tint="0.249977111117893"/>
      </bottom>
      <diagonal/>
    </border>
    <border>
      <left/>
      <right/>
      <top style="medium">
        <color theme="1"/>
      </top>
      <bottom style="thin">
        <color theme="1" tint="0.249977111117893"/>
      </bottom>
      <diagonal/>
    </border>
    <border>
      <left/>
      <right/>
      <top/>
      <bottom style="medium">
        <color rgb="FFFFFFFF"/>
      </bottom>
      <diagonal/>
    </border>
    <border>
      <left/>
      <right/>
      <top/>
      <bottom style="medium">
        <color rgb="FF2575AE"/>
      </bottom>
      <diagonal/>
    </border>
    <border>
      <left/>
      <right/>
      <top/>
      <bottom style="thick">
        <color theme="4"/>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top style="medium">
        <color theme="0" tint="-4.9989318521683403E-2"/>
      </top>
      <bottom style="medium">
        <color theme="0" tint="-4.9989318521683403E-2"/>
      </bottom>
      <diagonal/>
    </border>
    <border>
      <left style="medium">
        <color indexed="64"/>
      </left>
      <right style="medium">
        <color indexed="64"/>
      </right>
      <top/>
      <bottom/>
      <diagonal/>
    </border>
    <border>
      <left/>
      <right style="double">
        <color indexed="64"/>
      </right>
      <top/>
      <bottom style="medium">
        <color indexed="64"/>
      </bottom>
      <diagonal/>
    </border>
    <border>
      <left/>
      <right/>
      <top style="medium">
        <color rgb="FF2575AE"/>
      </top>
      <bottom style="medium">
        <color rgb="FFFFFFFF"/>
      </bottom>
      <diagonal/>
    </border>
    <border>
      <left/>
      <right/>
      <top style="medium">
        <color rgb="FF2575AE"/>
      </top>
      <bottom/>
      <diagonal/>
    </border>
    <border>
      <left style="medium">
        <color rgb="FFFFFFFF"/>
      </left>
      <right/>
      <top style="medium">
        <color rgb="FF2575AE"/>
      </top>
      <bottom/>
      <diagonal/>
    </border>
    <border>
      <left style="medium">
        <color rgb="FFFFFFFF"/>
      </left>
      <right/>
      <top/>
      <bottom style="medium">
        <color rgb="FFFFFFFF"/>
      </bottom>
      <diagonal/>
    </border>
    <border>
      <left style="medium">
        <color rgb="FFFFFFFF"/>
      </left>
      <right/>
      <top/>
      <bottom style="medium">
        <color rgb="FF2575AE"/>
      </bottom>
      <diagonal/>
    </border>
    <border>
      <left/>
      <right/>
      <top/>
      <bottom style="thin">
        <color theme="0"/>
      </bottom>
      <diagonal/>
    </border>
    <border>
      <left/>
      <right/>
      <top/>
      <bottom style="thin">
        <color indexed="9"/>
      </bottom>
      <diagonal/>
    </border>
    <border>
      <left/>
      <right/>
      <top style="thin">
        <color indexed="9"/>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right/>
      <top/>
      <bottom style="thick">
        <color indexed="45"/>
      </bottom>
      <diagonal/>
    </border>
    <border>
      <left/>
      <right/>
      <top style="thick">
        <color indexed="45"/>
      </top>
      <bottom/>
      <diagonal/>
    </border>
    <border>
      <left style="medium">
        <color indexed="64"/>
      </left>
      <right/>
      <top style="medium">
        <color indexed="64"/>
      </top>
      <bottom style="thick">
        <color indexed="45"/>
      </bottom>
      <diagonal/>
    </border>
    <border>
      <left/>
      <right style="medium">
        <color indexed="64"/>
      </right>
      <top style="medium">
        <color indexed="64"/>
      </top>
      <bottom style="thick">
        <color indexed="45"/>
      </bottom>
      <diagonal/>
    </border>
    <border>
      <left style="medium">
        <color indexed="64"/>
      </left>
      <right/>
      <top style="thick">
        <color indexed="45"/>
      </top>
      <bottom style="medium">
        <color indexed="64"/>
      </bottom>
      <diagonal/>
    </border>
    <border>
      <left/>
      <right style="medium">
        <color indexed="64"/>
      </right>
      <top style="thick">
        <color indexed="45"/>
      </top>
      <bottom style="medium">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style="medium">
        <color theme="0" tint="-4.9989318521683403E-2"/>
      </right>
      <top style="medium">
        <color theme="0" tint="-4.9989318521683403E-2"/>
      </top>
      <bottom/>
      <diagonal/>
    </border>
    <border>
      <left style="medium">
        <color theme="0" tint="-4.9989318521683403E-2"/>
      </left>
      <right/>
      <top style="medium">
        <color theme="0" tint="-4.9989318521683403E-2"/>
      </top>
      <bottom/>
      <diagonal/>
    </border>
    <border>
      <left style="medium">
        <color indexed="64"/>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indexed="45"/>
      </right>
      <top/>
      <bottom/>
      <diagonal/>
    </border>
    <border>
      <left style="thin">
        <color indexed="45"/>
      </left>
      <right style="thin">
        <color indexed="45"/>
      </right>
      <top/>
      <bottom/>
      <diagonal/>
    </border>
    <border>
      <left style="thin">
        <color indexed="45"/>
      </left>
      <right/>
      <top/>
      <bottom/>
      <diagonal/>
    </border>
    <border>
      <left style="thick">
        <color theme="0" tint="-0.14996795556505021"/>
      </left>
      <right/>
      <top style="thick">
        <color theme="0" tint="-0.14996795556505021"/>
      </top>
      <bottom style="thick">
        <color theme="0" tint="-0.14996795556505021"/>
      </bottom>
      <diagonal/>
    </border>
    <border>
      <left/>
      <right/>
      <top style="thick">
        <color theme="0" tint="-0.14996795556505021"/>
      </top>
      <bottom style="thick">
        <color theme="0" tint="-0.14996795556505021"/>
      </bottom>
      <diagonal/>
    </border>
    <border>
      <left/>
      <right style="thick">
        <color theme="0" tint="-0.14996795556505021"/>
      </right>
      <top style="thick">
        <color theme="0" tint="-0.14996795556505021"/>
      </top>
      <bottom style="thick">
        <color theme="0" tint="-0.14996795556505021"/>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top style="medium">
        <color theme="1"/>
      </top>
      <bottom style="thin">
        <color theme="1" tint="0.249977111117893"/>
      </bottom>
      <diagonal/>
    </border>
    <border>
      <left style="thin">
        <color theme="1" tint="0.249977111117893"/>
      </left>
      <right style="medium">
        <color indexed="64"/>
      </right>
      <top style="medium">
        <color theme="1"/>
      </top>
      <bottom style="thin">
        <color theme="1" tint="0.249977111117893"/>
      </bottom>
      <diagonal/>
    </border>
    <border>
      <left style="medium">
        <color indexed="64"/>
      </left>
      <right/>
      <top style="thin">
        <color theme="1" tint="0.249977111117893"/>
      </top>
      <bottom/>
      <diagonal/>
    </border>
    <border>
      <left/>
      <right style="medium">
        <color indexed="64"/>
      </right>
      <top style="thin">
        <color theme="1" tint="0.249977111117893"/>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theme="1" tint="0.249977111117893"/>
      </bottom>
      <diagonal/>
    </border>
    <border>
      <left/>
      <right style="medium">
        <color indexed="64"/>
      </right>
      <top/>
      <bottom style="thin">
        <color theme="1" tint="0.249977111117893"/>
      </bottom>
      <diagonal/>
    </border>
    <border>
      <left/>
      <right style="medium">
        <color indexed="64"/>
      </right>
      <top style="thin">
        <color theme="1" tint="0.249977111117893"/>
      </top>
      <bottom style="thin">
        <color theme="1" tint="0.249977111117893"/>
      </bottom>
      <diagonal/>
    </border>
    <border>
      <left style="medium">
        <color indexed="64"/>
      </left>
      <right style="thin">
        <color theme="1" tint="0.249977111117893"/>
      </right>
      <top style="thin">
        <color theme="1" tint="0.249977111117893"/>
      </top>
      <bottom style="thin">
        <color theme="1" tint="0.249977111117893"/>
      </bottom>
      <diagonal/>
    </border>
    <border>
      <left style="medium">
        <color indexed="64"/>
      </left>
      <right/>
      <top style="thin">
        <color theme="1" tint="0.249977111117893"/>
      </top>
      <bottom style="thin">
        <color theme="1" tint="0.249977111117893"/>
      </bottom>
      <diagonal/>
    </border>
    <border>
      <left style="thin">
        <color theme="1" tint="0.249977111117893"/>
      </left>
      <right style="medium">
        <color indexed="64"/>
      </right>
      <top style="thin">
        <color theme="1" tint="0.249977111117893"/>
      </top>
      <bottom style="thin">
        <color indexed="64"/>
      </bottom>
      <diagonal/>
    </border>
    <border>
      <left style="thin">
        <color theme="1" tint="0.249977111117893"/>
      </left>
      <right style="medium">
        <color indexed="64"/>
      </right>
      <top style="thin">
        <color theme="1" tint="0.249977111117893"/>
      </top>
      <bottom/>
      <diagonal/>
    </border>
    <border>
      <left style="medium">
        <color indexed="64"/>
      </left>
      <right style="thin">
        <color theme="1" tint="0.249977111117893"/>
      </right>
      <top/>
      <bottom style="thin">
        <color theme="1" tint="0.249977111117893"/>
      </bottom>
      <diagonal/>
    </border>
    <border>
      <left style="medium">
        <color indexed="64"/>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1" tint="0.249977111117893"/>
      </left>
      <right style="medium">
        <color indexed="64"/>
      </right>
      <top/>
      <bottom style="thin">
        <color theme="1" tint="0.249977111117893"/>
      </bottom>
      <diagonal/>
    </border>
  </borders>
  <cellStyleXfs count="98">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3" fillId="0" borderId="0"/>
    <xf numFmtId="9" fontId="38" fillId="0" borderId="0" applyFont="0" applyFill="0" applyBorder="0" applyAlignment="0" applyProtection="0"/>
    <xf numFmtId="0" fontId="46" fillId="0" borderId="0"/>
    <xf numFmtId="0" fontId="38" fillId="0" borderId="0"/>
    <xf numFmtId="44" fontId="46" fillId="0" borderId="0" applyFont="0" applyFill="0" applyBorder="0" applyAlignment="0" applyProtection="0"/>
    <xf numFmtId="0" fontId="47" fillId="0" borderId="0">
      <alignment vertical="top"/>
    </xf>
    <xf numFmtId="43" fontId="46" fillId="0" borderId="0" applyFont="0" applyFill="0" applyBorder="0" applyAlignment="0" applyProtection="0"/>
    <xf numFmtId="9" fontId="46" fillId="0" borderId="0" applyFont="0" applyFill="0" applyBorder="0" applyAlignment="0" applyProtection="0"/>
    <xf numFmtId="0" fontId="59" fillId="0" borderId="0" applyNumberFormat="0" applyFill="0" applyBorder="0" applyAlignment="0" applyProtection="0">
      <alignment vertical="top"/>
      <protection locked="0"/>
    </xf>
    <xf numFmtId="0" fontId="63" fillId="12" borderId="37">
      <alignment vertical="center"/>
    </xf>
    <xf numFmtId="0" fontId="86" fillId="0" borderId="0"/>
    <xf numFmtId="0" fontId="2" fillId="0" borderId="0"/>
    <xf numFmtId="0" fontId="46" fillId="0" borderId="0"/>
    <xf numFmtId="0" fontId="94" fillId="0" borderId="0" applyNumberFormat="0" applyFill="0" applyBorder="0" applyAlignment="0" applyProtection="0"/>
    <xf numFmtId="44" fontId="38" fillId="0" borderId="0" applyFont="0" applyFill="0" applyBorder="0" applyAlignment="0" applyProtection="0"/>
    <xf numFmtId="0" fontId="99" fillId="0" borderId="56" applyNumberFormat="0" applyFill="0" applyAlignment="0" applyProtection="0"/>
    <xf numFmtId="0" fontId="1" fillId="0" borderId="0"/>
  </cellStyleXfs>
  <cellXfs count="667">
    <xf numFmtId="0" fontId="0" fillId="0" borderId="0" xfId="0"/>
    <xf numFmtId="0" fontId="9" fillId="0" borderId="0" xfId="0" applyFont="1"/>
    <xf numFmtId="0" fontId="9" fillId="0" borderId="0" xfId="0" applyFont="1" applyAlignment="1">
      <alignment vertical="center"/>
    </xf>
    <xf numFmtId="0" fontId="0" fillId="0" borderId="0" xfId="0" applyAlignment="1">
      <alignment vertical="center"/>
    </xf>
    <xf numFmtId="0" fontId="13" fillId="0" borderId="0" xfId="0" applyFont="1"/>
    <xf numFmtId="0" fontId="12" fillId="0" borderId="5" xfId="0" applyFont="1" applyBorder="1"/>
    <xf numFmtId="0" fontId="14" fillId="0" borderId="0" xfId="0" applyFont="1"/>
    <xf numFmtId="0" fontId="13" fillId="0" borderId="0" xfId="0" applyFont="1" applyAlignment="1">
      <alignment vertical="top"/>
    </xf>
    <xf numFmtId="0" fontId="14" fillId="0" borderId="0" xfId="0" applyFont="1" applyAlignment="1">
      <alignment vertical="top"/>
    </xf>
    <xf numFmtId="0" fontId="15" fillId="0" borderId="0" xfId="0" applyFont="1"/>
    <xf numFmtId="0" fontId="21" fillId="3" borderId="15" xfId="0" applyFont="1" applyFill="1" applyBorder="1"/>
    <xf numFmtId="0" fontId="21" fillId="3" borderId="16" xfId="0" applyFont="1" applyFill="1" applyBorder="1"/>
    <xf numFmtId="0" fontId="13" fillId="0" borderId="0" xfId="0" applyFont="1" applyAlignment="1">
      <alignment wrapText="1"/>
    </xf>
    <xf numFmtId="0" fontId="15" fillId="0" borderId="5" xfId="0" applyFont="1" applyBorder="1" applyAlignment="1">
      <alignment wrapText="1"/>
    </xf>
    <xf numFmtId="0" fontId="10" fillId="0" borderId="0" xfId="0" applyFont="1" applyAlignment="1">
      <alignment vertical="center"/>
    </xf>
    <xf numFmtId="0" fontId="38" fillId="3" borderId="16" xfId="0" applyFont="1" applyFill="1" applyBorder="1"/>
    <xf numFmtId="0" fontId="12" fillId="0" borderId="0" xfId="0" applyFont="1"/>
    <xf numFmtId="0" fontId="15" fillId="0" borderId="5" xfId="0" applyFont="1" applyBorder="1" applyAlignment="1">
      <alignment horizontal="center" wrapText="1"/>
    </xf>
    <xf numFmtId="0" fontId="0" fillId="3" borderId="15" xfId="0" applyFill="1" applyBorder="1"/>
    <xf numFmtId="0" fontId="0" fillId="3" borderId="16" xfId="0" applyFill="1" applyBorder="1"/>
    <xf numFmtId="0" fontId="0" fillId="4" borderId="15" xfId="0" applyFill="1" applyBorder="1"/>
    <xf numFmtId="0" fontId="19" fillId="0" borderId="8" xfId="0" applyFont="1" applyBorder="1"/>
    <xf numFmtId="0" fontId="24" fillId="0" borderId="8" xfId="0" applyFont="1" applyBorder="1"/>
    <xf numFmtId="0" fontId="24" fillId="0" borderId="10" xfId="0" applyFont="1" applyBorder="1"/>
    <xf numFmtId="0" fontId="46" fillId="0" borderId="0" xfId="83"/>
    <xf numFmtId="0" fontId="46" fillId="6" borderId="0" xfId="83" applyFill="1" applyProtection="1">
      <protection locked="0"/>
    </xf>
    <xf numFmtId="3" fontId="48" fillId="5" borderId="0" xfId="86" applyNumberFormat="1" applyFont="1" applyFill="1" applyAlignment="1">
      <alignment horizontal="left" vertical="top"/>
    </xf>
    <xf numFmtId="0" fontId="48" fillId="5" borderId="0" xfId="86" applyFont="1" applyFill="1">
      <alignment vertical="top"/>
    </xf>
    <xf numFmtId="0" fontId="49" fillId="7" borderId="26" xfId="83" applyFont="1" applyFill="1" applyBorder="1"/>
    <xf numFmtId="2" fontId="50" fillId="7" borderId="26" xfId="83" applyNumberFormat="1" applyFont="1" applyFill="1" applyBorder="1" applyAlignment="1">
      <alignment horizontal="right" vertical="center"/>
    </xf>
    <xf numFmtId="0" fontId="46" fillId="5" borderId="0" xfId="83" applyFill="1" applyAlignment="1">
      <alignment wrapText="1"/>
    </xf>
    <xf numFmtId="2" fontId="48" fillId="5" borderId="0" xfId="86" applyNumberFormat="1" applyFont="1" applyFill="1" applyAlignment="1">
      <alignment horizontal="left" vertical="top"/>
    </xf>
    <xf numFmtId="3" fontId="50" fillId="7" borderId="26" xfId="83" applyNumberFormat="1" applyFont="1" applyFill="1" applyBorder="1" applyAlignment="1">
      <alignment horizontal="right" vertical="center"/>
    </xf>
    <xf numFmtId="0" fontId="51" fillId="6" borderId="0" xfId="83" applyFont="1" applyFill="1" applyAlignment="1" applyProtection="1">
      <alignment horizontal="left" vertical="center"/>
      <protection locked="0"/>
    </xf>
    <xf numFmtId="0" fontId="46" fillId="6" borderId="0" xfId="83" applyFill="1"/>
    <xf numFmtId="0" fontId="50" fillId="6" borderId="0" xfId="83" applyFont="1" applyFill="1" applyAlignment="1">
      <alignment horizontal="left" vertical="center"/>
    </xf>
    <xf numFmtId="168" fontId="48" fillId="5" borderId="0" xfId="86" applyNumberFormat="1" applyFont="1" applyFill="1" applyAlignment="1">
      <alignment horizontal="left" vertical="top"/>
    </xf>
    <xf numFmtId="168" fontId="50" fillId="7" borderId="26" xfId="83" applyNumberFormat="1" applyFont="1" applyFill="1" applyBorder="1" applyAlignment="1">
      <alignment horizontal="right" vertical="center"/>
    </xf>
    <xf numFmtId="0" fontId="50" fillId="7" borderId="26" xfId="83" applyFont="1" applyFill="1" applyBorder="1" applyAlignment="1">
      <alignment horizontal="right" vertical="center"/>
    </xf>
    <xf numFmtId="0" fontId="48" fillId="5" borderId="0" xfId="86" applyFont="1" applyFill="1" applyAlignment="1">
      <alignment horizontal="left" vertical="top"/>
    </xf>
    <xf numFmtId="49" fontId="48" fillId="5" borderId="0" xfId="86" applyNumberFormat="1" applyFont="1" applyFill="1" applyAlignment="1">
      <alignment horizontal="left" vertical="top"/>
    </xf>
    <xf numFmtId="1" fontId="48" fillId="5" borderId="0" xfId="86" applyNumberFormat="1" applyFont="1" applyFill="1" applyAlignment="1">
      <alignment horizontal="left" vertical="top"/>
    </xf>
    <xf numFmtId="1" fontId="50" fillId="7" borderId="26" xfId="83" applyNumberFormat="1" applyFont="1" applyFill="1" applyBorder="1" applyAlignment="1">
      <alignment horizontal="right" vertical="center"/>
    </xf>
    <xf numFmtId="0" fontId="50" fillId="7" borderId="26" xfId="83" applyFont="1" applyFill="1" applyBorder="1" applyAlignment="1">
      <alignment horizontal="left" vertical="center"/>
    </xf>
    <xf numFmtId="4" fontId="46" fillId="5" borderId="0" xfId="83" applyNumberFormat="1" applyFill="1" applyAlignment="1">
      <alignment horizontal="left"/>
    </xf>
    <xf numFmtId="0" fontId="46" fillId="5" borderId="0" xfId="83" applyFill="1"/>
    <xf numFmtId="170" fontId="48" fillId="5" borderId="0" xfId="86" applyNumberFormat="1" applyFont="1" applyFill="1" applyAlignment="1">
      <alignment horizontal="left" vertical="top"/>
    </xf>
    <xf numFmtId="0" fontId="56" fillId="6" borderId="0" xfId="83" applyFont="1" applyFill="1"/>
    <xf numFmtId="0" fontId="57" fillId="5" borderId="0" xfId="86" applyFont="1" applyFill="1" applyAlignment="1">
      <alignment horizontal="left" vertical="top"/>
    </xf>
    <xf numFmtId="0" fontId="57" fillId="5" borderId="0" xfId="86" applyFont="1" applyFill="1">
      <alignment vertical="top"/>
    </xf>
    <xf numFmtId="0" fontId="58" fillId="7" borderId="0" xfId="83" applyFont="1" applyFill="1"/>
    <xf numFmtId="0" fontId="58" fillId="0" borderId="0" xfId="83" applyFont="1"/>
    <xf numFmtId="0" fontId="58" fillId="8" borderId="0" xfId="83" applyFont="1" applyFill="1"/>
    <xf numFmtId="0" fontId="58" fillId="7" borderId="0" xfId="83" applyFont="1" applyFill="1" applyAlignment="1">
      <alignment vertical="center"/>
    </xf>
    <xf numFmtId="0" fontId="60" fillId="16" borderId="31" xfId="83" applyFont="1" applyFill="1" applyBorder="1"/>
    <xf numFmtId="0" fontId="58" fillId="13" borderId="0" xfId="83" applyFont="1" applyFill="1"/>
    <xf numFmtId="0" fontId="58" fillId="13" borderId="0" xfId="83" applyFont="1" applyFill="1" applyAlignment="1">
      <alignment horizontal="center"/>
    </xf>
    <xf numFmtId="0" fontId="63" fillId="13" borderId="0" xfId="83" applyFont="1" applyFill="1"/>
    <xf numFmtId="0" fontId="63" fillId="13" borderId="0" xfId="83" applyFont="1" applyFill="1" applyAlignment="1">
      <alignment horizontal="center"/>
    </xf>
    <xf numFmtId="0" fontId="63" fillId="13" borderId="0" xfId="83" applyFont="1" applyFill="1" applyAlignment="1">
      <alignment vertical="center"/>
    </xf>
    <xf numFmtId="0" fontId="72" fillId="13" borderId="0" xfId="83" applyFont="1" applyFill="1" applyAlignment="1">
      <alignment vertical="center"/>
    </xf>
    <xf numFmtId="0" fontId="63" fillId="6" borderId="0" xfId="83" applyFont="1" applyFill="1" applyAlignment="1">
      <alignment vertical="center"/>
    </xf>
    <xf numFmtId="0" fontId="73" fillId="13" borderId="0" xfId="83" applyFont="1" applyFill="1" applyAlignment="1">
      <alignment vertical="center"/>
    </xf>
    <xf numFmtId="0" fontId="63" fillId="7" borderId="0" xfId="83" applyFont="1" applyFill="1" applyAlignment="1">
      <alignment vertical="center"/>
    </xf>
    <xf numFmtId="0" fontId="71" fillId="7" borderId="0" xfId="83" applyFont="1" applyFill="1" applyAlignment="1">
      <alignment horizontal="left" vertical="center"/>
    </xf>
    <xf numFmtId="0" fontId="73" fillId="13" borderId="0" xfId="83" applyFont="1" applyFill="1" applyAlignment="1">
      <alignment horizontal="left" vertical="center"/>
    </xf>
    <xf numFmtId="0" fontId="58" fillId="13" borderId="0" xfId="83" applyFont="1" applyFill="1" applyAlignment="1">
      <alignment vertical="center"/>
    </xf>
    <xf numFmtId="0" fontId="71" fillId="13" borderId="0" xfId="83" applyFont="1" applyFill="1" applyAlignment="1">
      <alignment horizontal="left" vertical="center"/>
    </xf>
    <xf numFmtId="0" fontId="63" fillId="13" borderId="0" xfId="83" applyFont="1" applyFill="1" applyAlignment="1">
      <alignment horizontal="left" vertical="center"/>
    </xf>
    <xf numFmtId="0" fontId="63" fillId="0" borderId="0" xfId="83" applyFont="1" applyAlignment="1">
      <alignment vertical="center"/>
    </xf>
    <xf numFmtId="0" fontId="73" fillId="0" borderId="0" xfId="83" applyFont="1" applyAlignment="1">
      <alignment vertical="center"/>
    </xf>
    <xf numFmtId="0" fontId="48" fillId="0" borderId="0" xfId="86" applyFont="1">
      <alignment vertical="top"/>
    </xf>
    <xf numFmtId="1" fontId="15" fillId="0" borderId="5" xfId="0" applyNumberFormat="1" applyFont="1" applyBorder="1" applyAlignment="1">
      <alignment wrapText="1"/>
    </xf>
    <xf numFmtId="0" fontId="91" fillId="0" borderId="5" xfId="0" applyFont="1" applyBorder="1" applyAlignment="1">
      <alignment wrapText="1"/>
    </xf>
    <xf numFmtId="3" fontId="13" fillId="0" borderId="0" xfId="0" applyNumberFormat="1" applyFont="1"/>
    <xf numFmtId="0" fontId="12" fillId="0" borderId="0" xfId="0" applyFont="1" applyAlignment="1">
      <alignment horizontal="right" wrapText="1"/>
    </xf>
    <xf numFmtId="3" fontId="14" fillId="0" borderId="0" xfId="0" applyNumberFormat="1" applyFont="1"/>
    <xf numFmtId="0" fontId="92" fillId="0" borderId="0" xfId="0" applyFont="1" applyAlignment="1">
      <alignment wrapText="1"/>
    </xf>
    <xf numFmtId="2" fontId="13" fillId="0" borderId="0" xfId="0" applyNumberFormat="1" applyFont="1"/>
    <xf numFmtId="0" fontId="93" fillId="0" borderId="0" xfId="0" applyFont="1" applyAlignment="1">
      <alignment wrapText="1"/>
    </xf>
    <xf numFmtId="2" fontId="14" fillId="0" borderId="0" xfId="0" applyNumberFormat="1" applyFont="1"/>
    <xf numFmtId="0" fontId="63" fillId="0" borderId="45" xfId="83" applyFont="1" applyBorder="1" applyAlignment="1">
      <alignment horizontal="center" vertical="top" wrapText="1"/>
    </xf>
    <xf numFmtId="0" fontId="63" fillId="0" borderId="38" xfId="83" applyFont="1" applyBorder="1" applyAlignment="1">
      <alignment horizontal="center" vertical="top" wrapText="1"/>
    </xf>
    <xf numFmtId="0" fontId="73" fillId="17" borderId="46" xfId="83" applyFont="1" applyFill="1" applyBorder="1" applyAlignment="1">
      <alignment horizontal="center" wrapText="1"/>
    </xf>
    <xf numFmtId="0" fontId="73" fillId="17" borderId="47" xfId="83" applyFont="1" applyFill="1" applyBorder="1" applyAlignment="1">
      <alignment horizontal="center" wrapText="1"/>
    </xf>
    <xf numFmtId="0" fontId="46" fillId="0" borderId="0" xfId="83" applyAlignment="1">
      <alignment horizontal="center"/>
    </xf>
    <xf numFmtId="9" fontId="46" fillId="0" borderId="0" xfId="83" applyNumberFormat="1"/>
    <xf numFmtId="0" fontId="72" fillId="0" borderId="45" xfId="83" applyFont="1" applyBorder="1" applyAlignment="1">
      <alignment horizontal="center" vertical="top" wrapText="1"/>
    </xf>
    <xf numFmtId="0" fontId="72" fillId="0" borderId="38" xfId="83" applyFont="1" applyBorder="1" applyAlignment="1">
      <alignment vertical="top" wrapText="1"/>
    </xf>
    <xf numFmtId="0" fontId="87" fillId="10" borderId="38" xfId="83" applyFont="1" applyFill="1" applyBorder="1" applyAlignment="1">
      <alignment wrapText="1"/>
    </xf>
    <xf numFmtId="0" fontId="87" fillId="10" borderId="48" xfId="83" applyFont="1" applyFill="1" applyBorder="1" applyAlignment="1">
      <alignment wrapText="1"/>
    </xf>
    <xf numFmtId="0" fontId="87" fillId="0" borderId="0" xfId="83" applyFont="1" applyAlignment="1">
      <alignment horizontal="left" indent="9"/>
    </xf>
    <xf numFmtId="0" fontId="88" fillId="0" borderId="0" xfId="83" applyFont="1" applyAlignment="1">
      <alignment horizontal="left" indent="6"/>
    </xf>
    <xf numFmtId="0" fontId="89" fillId="0" borderId="45" xfId="83" applyFont="1" applyBorder="1" applyAlignment="1">
      <alignment horizontal="center" vertical="top" wrapText="1"/>
    </xf>
    <xf numFmtId="0" fontId="72" fillId="0" borderId="0" xfId="83" applyFont="1"/>
    <xf numFmtId="0" fontId="46" fillId="19" borderId="0" xfId="83" applyFill="1"/>
    <xf numFmtId="3" fontId="72" fillId="0" borderId="45" xfId="83" applyNumberFormat="1" applyFont="1" applyBorder="1" applyAlignment="1">
      <alignment horizontal="right" wrapText="1"/>
    </xf>
    <xf numFmtId="0" fontId="87" fillId="0" borderId="0" xfId="83" applyFont="1" applyAlignment="1">
      <alignment wrapText="1"/>
    </xf>
    <xf numFmtId="0" fontId="87" fillId="0" borderId="0" xfId="83" applyFont="1" applyAlignment="1">
      <alignment horizontal="center" wrapText="1"/>
    </xf>
    <xf numFmtId="0" fontId="87" fillId="10" borderId="21" xfId="83" applyFont="1" applyFill="1" applyBorder="1" applyAlignment="1">
      <alignment horizontal="center" wrapText="1"/>
    </xf>
    <xf numFmtId="0" fontId="72" fillId="0" borderId="45" xfId="83" applyFont="1" applyBorder="1" applyAlignment="1">
      <alignment horizontal="center" wrapText="1"/>
    </xf>
    <xf numFmtId="0" fontId="87" fillId="10" borderId="47" xfId="83" applyFont="1" applyFill="1" applyBorder="1" applyAlignment="1">
      <alignment horizontal="center" vertical="top" wrapText="1"/>
    </xf>
    <xf numFmtId="0" fontId="72" fillId="0" borderId="45" xfId="83" applyFont="1" applyBorder="1" applyAlignment="1">
      <alignment horizontal="center"/>
    </xf>
    <xf numFmtId="0" fontId="87" fillId="10" borderId="30" xfId="83" applyFont="1" applyFill="1" applyBorder="1" applyAlignment="1">
      <alignment horizontal="center"/>
    </xf>
    <xf numFmtId="0" fontId="72" fillId="10" borderId="30" xfId="83" applyFont="1" applyFill="1" applyBorder="1" applyAlignment="1">
      <alignment horizontal="center"/>
    </xf>
    <xf numFmtId="0" fontId="72" fillId="10" borderId="47" xfId="83" applyFont="1" applyFill="1" applyBorder="1" applyAlignment="1">
      <alignment horizontal="center"/>
    </xf>
    <xf numFmtId="0" fontId="46" fillId="20" borderId="0" xfId="83" applyFill="1"/>
    <xf numFmtId="10" fontId="46" fillId="0" borderId="0" xfId="83" applyNumberFormat="1"/>
    <xf numFmtId="0" fontId="87" fillId="10" borderId="0" xfId="83" applyFont="1" applyFill="1" applyAlignment="1">
      <alignment wrapText="1"/>
    </xf>
    <xf numFmtId="2" fontId="72" fillId="0" borderId="45" xfId="83" applyNumberFormat="1" applyFont="1" applyBorder="1" applyAlignment="1">
      <alignment horizontal="center" vertical="top" wrapText="1"/>
    </xf>
    <xf numFmtId="9" fontId="87" fillId="10" borderId="45" xfId="83" applyNumberFormat="1" applyFont="1" applyFill="1" applyBorder="1" applyAlignment="1">
      <alignment horizontal="center" vertical="top" wrapText="1"/>
    </xf>
    <xf numFmtId="10" fontId="87" fillId="10" borderId="45" xfId="83" applyNumberFormat="1" applyFont="1" applyFill="1" applyBorder="1" applyAlignment="1">
      <alignment horizontal="center" vertical="top" wrapText="1"/>
    </xf>
    <xf numFmtId="0" fontId="63" fillId="14" borderId="28" xfId="83" applyFont="1" applyFill="1" applyBorder="1" applyAlignment="1" applyProtection="1">
      <alignment vertical="center" wrapText="1" shrinkToFit="1"/>
      <protection locked="0"/>
    </xf>
    <xf numFmtId="164" fontId="15" fillId="0" borderId="51" xfId="0" applyNumberFormat="1" applyFont="1" applyBorder="1" applyAlignment="1">
      <alignment horizontal="left" vertical="center" wrapText="1"/>
    </xf>
    <xf numFmtId="0" fontId="12" fillId="0" borderId="52" xfId="0" applyFont="1" applyBorder="1" applyAlignment="1">
      <alignment horizontal="left" vertical="center" wrapText="1"/>
    </xf>
    <xf numFmtId="0" fontId="12" fillId="0" borderId="52" xfId="0" applyFont="1" applyBorder="1" applyAlignment="1">
      <alignment horizontal="left" vertical="center"/>
    </xf>
    <xf numFmtId="6" fontId="91" fillId="0" borderId="5" xfId="84" applyNumberFormat="1" applyFont="1" applyBorder="1" applyAlignment="1">
      <alignment horizontal="center" vertical="top" wrapText="1"/>
    </xf>
    <xf numFmtId="165" fontId="91" fillId="0" borderId="22" xfId="84" applyNumberFormat="1" applyFont="1" applyBorder="1" applyAlignment="1">
      <alignment horizontal="right" vertical="top" wrapText="1"/>
    </xf>
    <xf numFmtId="0" fontId="95" fillId="0" borderId="0" xfId="0" applyFont="1" applyAlignment="1">
      <alignment vertical="center"/>
    </xf>
    <xf numFmtId="0" fontId="96" fillId="0" borderId="55" xfId="0" applyFont="1" applyBorder="1" applyAlignment="1">
      <alignment vertical="center" wrapText="1"/>
    </xf>
    <xf numFmtId="0" fontId="98" fillId="3" borderId="16" xfId="0" applyFont="1" applyFill="1" applyBorder="1"/>
    <xf numFmtId="0" fontId="46" fillId="0" borderId="0" xfId="93"/>
    <xf numFmtId="44" fontId="9" fillId="0" borderId="0" xfId="95" applyFont="1"/>
    <xf numFmtId="0" fontId="63" fillId="13" borderId="0" xfId="83" applyFont="1" applyFill="1" applyAlignment="1">
      <alignment horizontal="center" vertical="center"/>
    </xf>
    <xf numFmtId="0" fontId="97" fillId="22" borderId="0" xfId="0" applyFont="1" applyFill="1" applyAlignment="1">
      <alignment vertical="center" wrapText="1"/>
    </xf>
    <xf numFmtId="0" fontId="97" fillId="22" borderId="54" xfId="0" applyFont="1" applyFill="1" applyBorder="1" applyAlignment="1">
      <alignment vertical="center" wrapText="1"/>
    </xf>
    <xf numFmtId="0" fontId="87" fillId="10" borderId="30" xfId="83" applyFont="1" applyFill="1" applyBorder="1" applyAlignment="1">
      <alignment horizontal="center" vertical="top" wrapText="1"/>
    </xf>
    <xf numFmtId="0" fontId="72" fillId="0" borderId="38" xfId="83" applyFont="1" applyBorder="1" applyAlignment="1">
      <alignment wrapText="1"/>
    </xf>
    <xf numFmtId="0" fontId="87" fillId="10" borderId="38" xfId="83" applyFont="1" applyFill="1" applyBorder="1" applyAlignment="1">
      <alignment horizontal="center" wrapText="1"/>
    </xf>
    <xf numFmtId="0" fontId="87" fillId="10" borderId="23" xfId="83" applyFont="1" applyFill="1" applyBorder="1" applyAlignment="1">
      <alignment horizontal="center" wrapText="1"/>
    </xf>
    <xf numFmtId="0" fontId="87" fillId="10" borderId="45" xfId="83" applyFont="1" applyFill="1" applyBorder="1" applyAlignment="1">
      <alignment horizontal="center" wrapText="1"/>
    </xf>
    <xf numFmtId="0" fontId="63" fillId="7" borderId="0" xfId="83" applyFont="1" applyFill="1"/>
    <xf numFmtId="0" fontId="72" fillId="13" borderId="0" xfId="83" applyFont="1" applyFill="1"/>
    <xf numFmtId="2" fontId="63" fillId="13" borderId="33" xfId="83" applyNumberFormat="1" applyFont="1" applyFill="1" applyBorder="1" applyAlignment="1">
      <alignment horizontal="center" vertical="center"/>
    </xf>
    <xf numFmtId="3" fontId="63" fillId="13" borderId="33" xfId="83" applyNumberFormat="1" applyFont="1" applyFill="1" applyBorder="1" applyAlignment="1">
      <alignment horizontal="center" vertical="center"/>
    </xf>
    <xf numFmtId="0" fontId="46" fillId="7" borderId="0" xfId="83" applyFill="1"/>
    <xf numFmtId="0" fontId="63" fillId="7" borderId="0" xfId="83" applyFont="1" applyFill="1" applyAlignment="1">
      <alignment horizontal="center" vertical="center"/>
    </xf>
    <xf numFmtId="0" fontId="73" fillId="7" borderId="0" xfId="83" applyFont="1" applyFill="1" applyAlignment="1">
      <alignment horizontal="center" vertical="center"/>
    </xf>
    <xf numFmtId="0" fontId="73" fillId="10" borderId="48" xfId="83" applyFont="1" applyFill="1" applyBorder="1" applyAlignment="1">
      <alignment wrapText="1"/>
    </xf>
    <xf numFmtId="0" fontId="73" fillId="10" borderId="38" xfId="83" applyFont="1" applyFill="1" applyBorder="1" applyAlignment="1">
      <alignment wrapText="1"/>
    </xf>
    <xf numFmtId="0" fontId="73" fillId="10" borderId="45" xfId="83" applyFont="1" applyFill="1" applyBorder="1" applyAlignment="1">
      <alignment horizontal="center" vertical="top" wrapText="1"/>
    </xf>
    <xf numFmtId="0" fontId="46" fillId="0" borderId="0" xfId="83" applyAlignment="1">
      <alignment horizontal="left"/>
    </xf>
    <xf numFmtId="0" fontId="73" fillId="10" borderId="48" xfId="83" applyFont="1" applyFill="1" applyBorder="1" applyAlignment="1">
      <alignment horizontal="center" vertical="top" wrapText="1"/>
    </xf>
    <xf numFmtId="0" fontId="73" fillId="10" borderId="23" xfId="83" applyFont="1" applyFill="1" applyBorder="1" applyAlignment="1">
      <alignment horizontal="center" vertical="top" wrapText="1"/>
    </xf>
    <xf numFmtId="0" fontId="73" fillId="10" borderId="24" xfId="83" applyFont="1" applyFill="1" applyBorder="1" applyAlignment="1">
      <alignment horizontal="center" vertical="top" wrapText="1"/>
    </xf>
    <xf numFmtId="0" fontId="63" fillId="0" borderId="0" xfId="83" applyFont="1" applyAlignment="1">
      <alignment horizontal="left" vertical="top" wrapText="1"/>
    </xf>
    <xf numFmtId="0" fontId="73" fillId="10" borderId="59" xfId="83" applyFont="1" applyFill="1" applyBorder="1" applyAlignment="1">
      <alignment horizontal="center" vertical="top" wrapText="1"/>
    </xf>
    <xf numFmtId="0" fontId="73" fillId="10" borderId="21" xfId="83" applyFont="1" applyFill="1" applyBorder="1" applyAlignment="1">
      <alignment horizontal="center" vertical="top" wrapText="1"/>
    </xf>
    <xf numFmtId="0" fontId="73" fillId="10" borderId="0" xfId="83" applyFont="1" applyFill="1" applyAlignment="1">
      <alignment horizontal="center" vertical="top" wrapText="1"/>
    </xf>
    <xf numFmtId="0" fontId="46" fillId="10" borderId="38" xfId="83" applyFill="1" applyBorder="1" applyAlignment="1">
      <alignment vertical="top" wrapText="1"/>
    </xf>
    <xf numFmtId="0" fontId="46" fillId="10" borderId="45" xfId="83" applyFill="1" applyBorder="1" applyAlignment="1">
      <alignment vertical="top" wrapText="1"/>
    </xf>
    <xf numFmtId="0" fontId="46" fillId="10" borderId="49" xfId="83" applyFill="1" applyBorder="1" applyAlignment="1">
      <alignment vertical="top" wrapText="1"/>
    </xf>
    <xf numFmtId="0" fontId="63" fillId="0" borderId="49" xfId="83" applyFont="1" applyBorder="1" applyAlignment="1">
      <alignment horizontal="center" vertical="top" wrapText="1"/>
    </xf>
    <xf numFmtId="0" fontId="73" fillId="10" borderId="47" xfId="83" applyFont="1" applyFill="1" applyBorder="1" applyAlignment="1">
      <alignment vertical="top" wrapText="1"/>
    </xf>
    <xf numFmtId="9" fontId="63" fillId="0" borderId="30" xfId="83" applyNumberFormat="1" applyFont="1" applyBorder="1" applyAlignment="1">
      <alignment horizontal="center" wrapText="1"/>
    </xf>
    <xf numFmtId="10" fontId="63" fillId="0" borderId="30" xfId="83" applyNumberFormat="1" applyFont="1" applyBorder="1" applyAlignment="1">
      <alignment horizontal="center" wrapText="1"/>
    </xf>
    <xf numFmtId="0" fontId="73" fillId="10" borderId="38" xfId="83" applyFont="1" applyFill="1" applyBorder="1" applyAlignment="1">
      <alignment vertical="top" wrapText="1"/>
    </xf>
    <xf numFmtId="2" fontId="63" fillId="0" borderId="45" xfId="83" applyNumberFormat="1" applyFont="1" applyBorder="1" applyAlignment="1">
      <alignment horizontal="center" wrapText="1"/>
    </xf>
    <xf numFmtId="0" fontId="73" fillId="10" borderId="47" xfId="83" applyFont="1" applyFill="1" applyBorder="1" applyAlignment="1">
      <alignment horizontal="center" wrapText="1"/>
    </xf>
    <xf numFmtId="0" fontId="63" fillId="0" borderId="45" xfId="83" applyFont="1" applyBorder="1" applyAlignment="1">
      <alignment horizontal="center" wrapText="1"/>
    </xf>
    <xf numFmtId="0" fontId="63" fillId="0" borderId="60" xfId="83" applyFont="1" applyBorder="1" applyAlignment="1">
      <alignment horizontal="center" vertical="top" wrapText="1"/>
    </xf>
    <xf numFmtId="0" fontId="46" fillId="18" borderId="0" xfId="83" applyFill="1"/>
    <xf numFmtId="4" fontId="50" fillId="0" borderId="0" xfId="0" applyNumberFormat="1" applyFont="1"/>
    <xf numFmtId="0" fontId="97" fillId="22" borderId="55" xfId="0" applyFont="1" applyFill="1" applyBorder="1" applyAlignment="1">
      <alignment vertical="center" wrapText="1"/>
    </xf>
    <xf numFmtId="168" fontId="96" fillId="0" borderId="55" xfId="0" applyNumberFormat="1" applyFont="1" applyBorder="1" applyAlignment="1">
      <alignment vertical="center" wrapText="1"/>
    </xf>
    <xf numFmtId="0" fontId="96" fillId="0" borderId="0" xfId="0" applyFont="1" applyAlignment="1">
      <alignment vertical="center" wrapText="1"/>
    </xf>
    <xf numFmtId="1" fontId="96" fillId="0" borderId="55" xfId="0" applyNumberFormat="1" applyFont="1" applyBorder="1" applyAlignment="1">
      <alignment vertical="center" wrapText="1"/>
    </xf>
    <xf numFmtId="0" fontId="97" fillId="22" borderId="61" xfId="0" applyFont="1" applyFill="1" applyBorder="1" applyAlignment="1">
      <alignment vertical="center" wrapText="1"/>
    </xf>
    <xf numFmtId="173" fontId="96" fillId="0" borderId="55" xfId="0" applyNumberFormat="1" applyFont="1" applyBorder="1" applyAlignment="1">
      <alignment vertical="center" wrapText="1"/>
    </xf>
    <xf numFmtId="0" fontId="97" fillId="22" borderId="65" xfId="0" applyFont="1" applyFill="1" applyBorder="1" applyAlignment="1">
      <alignment vertical="center" wrapText="1"/>
    </xf>
    <xf numFmtId="0" fontId="97" fillId="22" borderId="62" xfId="0" applyFont="1" applyFill="1" applyBorder="1" applyAlignment="1">
      <alignment vertical="center" wrapText="1"/>
    </xf>
    <xf numFmtId="0" fontId="97" fillId="22" borderId="63" xfId="0" applyFont="1" applyFill="1" applyBorder="1" applyAlignment="1">
      <alignment vertical="center" wrapText="1"/>
    </xf>
    <xf numFmtId="0" fontId="97" fillId="22" borderId="64" xfId="0" applyFont="1" applyFill="1" applyBorder="1" applyAlignment="1">
      <alignment vertical="center" wrapText="1"/>
    </xf>
    <xf numFmtId="4" fontId="99" fillId="0" borderId="56" xfId="96" applyNumberFormat="1" applyAlignment="1"/>
    <xf numFmtId="49" fontId="50" fillId="7" borderId="26" xfId="83" applyNumberFormat="1" applyFont="1" applyFill="1" applyBorder="1" applyAlignment="1" applyProtection="1">
      <alignment horizontal="right" vertical="center"/>
      <protection locked="0"/>
    </xf>
    <xf numFmtId="0" fontId="50" fillId="7" borderId="26" xfId="83" applyFont="1" applyFill="1" applyBorder="1" applyAlignment="1" applyProtection="1">
      <alignment horizontal="right" vertical="center"/>
      <protection locked="0"/>
    </xf>
    <xf numFmtId="3" fontId="50" fillId="7" borderId="26" xfId="83" applyNumberFormat="1" applyFont="1" applyFill="1" applyBorder="1" applyAlignment="1" applyProtection="1">
      <alignment horizontal="right" vertical="center"/>
      <protection locked="0"/>
    </xf>
    <xf numFmtId="0" fontId="58" fillId="13" borderId="0" xfId="83" applyFont="1" applyFill="1" applyAlignment="1">
      <alignment horizontal="center" vertical="center"/>
    </xf>
    <xf numFmtId="0" fontId="77" fillId="13" borderId="0" xfId="83" applyFont="1" applyFill="1" applyAlignment="1">
      <alignment horizontal="left" vertical="center"/>
    </xf>
    <xf numFmtId="0" fontId="72" fillId="13" borderId="67" xfId="83" applyFont="1" applyFill="1" applyBorder="1" applyAlignment="1">
      <alignment vertical="center"/>
    </xf>
    <xf numFmtId="0" fontId="72" fillId="13" borderId="68" xfId="83" applyFont="1" applyFill="1" applyBorder="1" applyAlignment="1">
      <alignment vertical="center"/>
    </xf>
    <xf numFmtId="0" fontId="72" fillId="13" borderId="0" xfId="83" applyFont="1" applyFill="1" applyAlignment="1">
      <alignment horizontal="center" vertical="center"/>
    </xf>
    <xf numFmtId="0" fontId="44" fillId="6" borderId="0" xfId="83" applyFont="1" applyFill="1"/>
    <xf numFmtId="0" fontId="53" fillId="6" borderId="0" xfId="83" applyFont="1" applyFill="1"/>
    <xf numFmtId="0" fontId="54" fillId="6" borderId="0" xfId="83" applyFont="1" applyFill="1"/>
    <xf numFmtId="0" fontId="55" fillId="6" borderId="0" xfId="83" applyFont="1" applyFill="1"/>
    <xf numFmtId="0" fontId="54" fillId="0" borderId="0" xfId="83" applyFont="1"/>
    <xf numFmtId="0" fontId="52" fillId="6" borderId="0" xfId="83" applyFont="1" applyFill="1" applyAlignment="1">
      <alignment vertical="center"/>
    </xf>
    <xf numFmtId="0" fontId="53" fillId="6" borderId="0" xfId="83" applyFont="1" applyFill="1" applyAlignment="1">
      <alignment vertical="center"/>
    </xf>
    <xf numFmtId="0" fontId="49" fillId="6" borderId="0" xfId="83" applyFont="1" applyFill="1"/>
    <xf numFmtId="0" fontId="50" fillId="6" borderId="0" xfId="83" applyFont="1" applyFill="1" applyAlignment="1">
      <alignment horizontal="right" vertical="center"/>
    </xf>
    <xf numFmtId="174" fontId="50" fillId="7" borderId="27" xfId="83" applyNumberFormat="1" applyFont="1" applyFill="1" applyBorder="1" applyAlignment="1">
      <alignment horizontal="right" vertical="center"/>
    </xf>
    <xf numFmtId="0" fontId="52" fillId="6" borderId="20" xfId="83" applyFont="1" applyFill="1" applyBorder="1" applyAlignment="1">
      <alignment vertical="center"/>
    </xf>
    <xf numFmtId="0" fontId="51" fillId="6" borderId="0" xfId="83" applyFont="1" applyFill="1" applyAlignment="1">
      <alignment horizontal="left" vertical="center"/>
    </xf>
    <xf numFmtId="170" fontId="50" fillId="7" borderId="26" xfId="87" applyNumberFormat="1" applyFont="1" applyFill="1" applyBorder="1" applyAlignment="1">
      <alignment horizontal="right" vertical="center"/>
    </xf>
    <xf numFmtId="2" fontId="50" fillId="7" borderId="26" xfId="88" applyNumberFormat="1" applyFont="1" applyFill="1" applyBorder="1" applyAlignment="1">
      <alignment horizontal="right" vertical="center"/>
    </xf>
    <xf numFmtId="0" fontId="52" fillId="6" borderId="0" xfId="83" applyFont="1" applyFill="1" applyAlignment="1">
      <alignment horizontal="left" vertical="center"/>
    </xf>
    <xf numFmtId="4" fontId="50" fillId="7" borderId="26" xfId="87" applyNumberFormat="1" applyFont="1" applyFill="1" applyBorder="1" applyAlignment="1">
      <alignment horizontal="right" vertical="center"/>
    </xf>
    <xf numFmtId="0" fontId="49" fillId="7" borderId="0" xfId="83" applyFont="1" applyFill="1"/>
    <xf numFmtId="1" fontId="50" fillId="7" borderId="26" xfId="87" applyNumberFormat="1" applyFont="1" applyFill="1" applyBorder="1" applyAlignment="1" applyProtection="1">
      <alignment horizontal="right" vertical="center"/>
    </xf>
    <xf numFmtId="0" fontId="50" fillId="6" borderId="0" xfId="83" applyFont="1" applyFill="1" applyAlignment="1">
      <alignment horizontal="left" vertical="center" indent="15"/>
    </xf>
    <xf numFmtId="0" fontId="58" fillId="7" borderId="0" xfId="93" applyFont="1" applyFill="1"/>
    <xf numFmtId="0" fontId="60" fillId="16" borderId="32" xfId="93" applyFont="1" applyFill="1" applyBorder="1"/>
    <xf numFmtId="0" fontId="71" fillId="16" borderId="31" xfId="93" applyFont="1" applyFill="1" applyBorder="1" applyAlignment="1">
      <alignment horizontal="left" vertical="center"/>
    </xf>
    <xf numFmtId="0" fontId="60" fillId="16" borderId="31" xfId="93" applyFont="1" applyFill="1" applyBorder="1"/>
    <xf numFmtId="0" fontId="46" fillId="16" borderId="30" xfId="83" applyFill="1" applyBorder="1"/>
    <xf numFmtId="0" fontId="70" fillId="15" borderId="0" xfId="93" applyFont="1" applyFill="1" applyAlignment="1">
      <alignment vertical="center"/>
    </xf>
    <xf numFmtId="0" fontId="67" fillId="15" borderId="0" xfId="93" applyFont="1" applyFill="1" applyAlignment="1">
      <alignment horizontal="left" vertical="top" wrapText="1"/>
    </xf>
    <xf numFmtId="0" fontId="61" fillId="7" borderId="0" xfId="93" applyFont="1" applyFill="1" applyAlignment="1">
      <alignment horizontal="left" vertical="center"/>
    </xf>
    <xf numFmtId="0" fontId="67" fillId="7" borderId="0" xfId="93" applyFont="1" applyFill="1" applyAlignment="1">
      <alignment horizontal="left" vertical="center" wrapText="1"/>
    </xf>
    <xf numFmtId="0" fontId="67" fillId="7" borderId="0" xfId="93" applyFont="1" applyFill="1" applyAlignment="1">
      <alignment horizontal="left" vertical="top" wrapText="1"/>
    </xf>
    <xf numFmtId="0" fontId="58" fillId="7" borderId="0" xfId="93" quotePrefix="1" applyFont="1" applyFill="1" applyAlignment="1">
      <alignment horizontal="left" vertical="center"/>
    </xf>
    <xf numFmtId="0" fontId="69" fillId="7" borderId="0" xfId="93" applyFont="1" applyFill="1" applyAlignment="1">
      <alignment horizontal="left" vertical="center"/>
    </xf>
    <xf numFmtId="0" fontId="69" fillId="7" borderId="0" xfId="93" applyFont="1" applyFill="1" applyAlignment="1">
      <alignment horizontal="left" vertical="top"/>
    </xf>
    <xf numFmtId="0" fontId="67" fillId="7" borderId="0" xfId="93" applyFont="1" applyFill="1" applyAlignment="1">
      <alignment horizontal="left" vertical="top"/>
    </xf>
    <xf numFmtId="0" fontId="58" fillId="7" borderId="0" xfId="93" applyFont="1" applyFill="1" applyAlignment="1">
      <alignment vertical="center" wrapText="1"/>
    </xf>
    <xf numFmtId="0" fontId="58" fillId="7" borderId="0" xfId="93" applyFont="1" applyFill="1" applyAlignment="1">
      <alignment vertical="top" wrapText="1"/>
    </xf>
    <xf numFmtId="0" fontId="63" fillId="7" borderId="0" xfId="93" applyFont="1" applyFill="1" applyAlignment="1">
      <alignment vertical="top" wrapText="1"/>
    </xf>
    <xf numFmtId="0" fontId="58" fillId="7" borderId="0" xfId="93" applyFont="1" applyFill="1" applyAlignment="1">
      <alignment vertical="center"/>
    </xf>
    <xf numFmtId="0" fontId="60" fillId="7" borderId="0" xfId="93" quotePrefix="1" applyFont="1" applyFill="1" applyAlignment="1">
      <alignment vertical="center"/>
    </xf>
    <xf numFmtId="0" fontId="66" fillId="7" borderId="0" xfId="93" applyFont="1" applyFill="1" applyAlignment="1">
      <alignment vertical="top" wrapText="1"/>
    </xf>
    <xf numFmtId="0" fontId="65" fillId="7" borderId="0" xfId="93" applyFont="1" applyFill="1" applyAlignment="1">
      <alignment vertical="top" wrapText="1"/>
    </xf>
    <xf numFmtId="0" fontId="64" fillId="7" borderId="0" xfId="93" applyFont="1" applyFill="1" applyAlignment="1">
      <alignment horizontal="left" vertical="center"/>
    </xf>
    <xf numFmtId="0" fontId="58" fillId="7" borderId="0" xfId="93" quotePrefix="1" applyFont="1" applyFill="1" applyAlignment="1">
      <alignment horizontal="left"/>
    </xf>
    <xf numFmtId="0" fontId="63" fillId="7" borderId="0" xfId="93" quotePrefix="1" applyFont="1" applyFill="1" applyAlignment="1">
      <alignment horizontal="left"/>
    </xf>
    <xf numFmtId="0" fontId="58" fillId="7" borderId="0" xfId="93" quotePrefix="1" applyFont="1" applyFill="1" applyAlignment="1">
      <alignment horizontal="left" vertical="top"/>
    </xf>
    <xf numFmtId="0" fontId="63" fillId="7" borderId="0" xfId="93" quotePrefix="1" applyFont="1" applyFill="1" applyAlignment="1">
      <alignment horizontal="left" vertical="top"/>
    </xf>
    <xf numFmtId="3" fontId="58" fillId="13" borderId="73" xfId="93" applyNumberFormat="1" applyFont="1" applyFill="1" applyBorder="1" applyAlignment="1">
      <alignment vertical="center"/>
    </xf>
    <xf numFmtId="3" fontId="58" fillId="13" borderId="74" xfId="93" applyNumberFormat="1" applyFont="1" applyFill="1" applyBorder="1" applyAlignment="1">
      <alignment vertical="center"/>
    </xf>
    <xf numFmtId="0" fontId="58" fillId="7" borderId="0" xfId="93" quotePrefix="1" applyFont="1" applyFill="1" applyAlignment="1">
      <alignment vertical="center"/>
    </xf>
    <xf numFmtId="0" fontId="58" fillId="12" borderId="17" xfId="93" applyFont="1" applyFill="1" applyBorder="1" applyAlignment="1">
      <alignment vertical="center"/>
    </xf>
    <xf numFmtId="0" fontId="58" fillId="12" borderId="19" xfId="93" applyFont="1" applyFill="1" applyBorder="1" applyAlignment="1">
      <alignment vertical="center"/>
    </xf>
    <xf numFmtId="0" fontId="58" fillId="7" borderId="0" xfId="93" quotePrefix="1" applyFont="1" applyFill="1" applyAlignment="1">
      <alignment vertical="top"/>
    </xf>
    <xf numFmtId="0" fontId="58" fillId="9" borderId="17" xfId="93" applyFont="1" applyFill="1" applyBorder="1"/>
    <xf numFmtId="0" fontId="46" fillId="9" borderId="19" xfId="83" applyFill="1" applyBorder="1"/>
    <xf numFmtId="0" fontId="62" fillId="11" borderId="0" xfId="93" applyFont="1" applyFill="1"/>
    <xf numFmtId="0" fontId="61" fillId="11" borderId="0" xfId="93" applyFont="1" applyFill="1"/>
    <xf numFmtId="0" fontId="58" fillId="11" borderId="0" xfId="93" applyFont="1" applyFill="1"/>
    <xf numFmtId="0" fontId="62" fillId="7" borderId="0" xfId="93" applyFont="1" applyFill="1"/>
    <xf numFmtId="0" fontId="61" fillId="7" borderId="0" xfId="93" applyFont="1" applyFill="1"/>
    <xf numFmtId="0" fontId="46" fillId="8" borderId="0" xfId="83" applyFill="1"/>
    <xf numFmtId="0" fontId="58" fillId="8" borderId="0" xfId="93" applyFont="1" applyFill="1"/>
    <xf numFmtId="0" fontId="94" fillId="7" borderId="0" xfId="94" applyFill="1"/>
    <xf numFmtId="0" fontId="63" fillId="0" borderId="0" xfId="83" applyFont="1"/>
    <xf numFmtId="0" fontId="63" fillId="13" borderId="67" xfId="83" applyFont="1" applyFill="1" applyBorder="1" applyAlignment="1">
      <alignment vertical="center"/>
    </xf>
    <xf numFmtId="0" fontId="63" fillId="6" borderId="67" xfId="83" applyFont="1" applyFill="1" applyBorder="1" applyAlignment="1">
      <alignment vertical="center"/>
    </xf>
    <xf numFmtId="0" fontId="63" fillId="13" borderId="68" xfId="83" applyFont="1" applyFill="1" applyBorder="1" applyAlignment="1">
      <alignment vertical="center"/>
    </xf>
    <xf numFmtId="0" fontId="63" fillId="6" borderId="68" xfId="83" applyFont="1" applyFill="1" applyBorder="1" applyAlignment="1">
      <alignment vertical="center"/>
    </xf>
    <xf numFmtId="3" fontId="63" fillId="6" borderId="0" xfId="83" applyNumberFormat="1" applyFont="1" applyFill="1" applyAlignment="1">
      <alignment vertical="center"/>
    </xf>
    <xf numFmtId="0" fontId="63" fillId="13" borderId="67" xfId="83" applyFont="1" applyFill="1" applyBorder="1" applyAlignment="1">
      <alignment horizontal="center" vertical="center"/>
    </xf>
    <xf numFmtId="3" fontId="63" fillId="6" borderId="67" xfId="83" applyNumberFormat="1" applyFont="1" applyFill="1" applyBorder="1" applyAlignment="1">
      <alignment vertical="center"/>
    </xf>
    <xf numFmtId="3" fontId="63" fillId="6" borderId="68" xfId="83" applyNumberFormat="1" applyFont="1" applyFill="1" applyBorder="1" applyAlignment="1">
      <alignment vertical="center"/>
    </xf>
    <xf numFmtId="0" fontId="72" fillId="8" borderId="0" xfId="83" applyFont="1" applyFill="1" applyAlignment="1">
      <alignment vertical="center"/>
    </xf>
    <xf numFmtId="0" fontId="63" fillId="8" borderId="66" xfId="83" applyFont="1" applyFill="1" applyBorder="1" applyAlignment="1">
      <alignment vertical="center"/>
    </xf>
    <xf numFmtId="0" fontId="63" fillId="8" borderId="67" xfId="83" applyFont="1" applyFill="1" applyBorder="1" applyAlignment="1">
      <alignment vertical="center"/>
    </xf>
    <xf numFmtId="0" fontId="63" fillId="13" borderId="67" xfId="83" applyFont="1" applyFill="1" applyBorder="1"/>
    <xf numFmtId="0" fontId="72" fillId="13" borderId="67" xfId="83" applyFont="1" applyFill="1" applyBorder="1"/>
    <xf numFmtId="0" fontId="63" fillId="13" borderId="0" xfId="83" applyFont="1" applyFill="1" applyAlignment="1">
      <alignment horizontal="right"/>
    </xf>
    <xf numFmtId="0" fontId="58" fillId="13" borderId="0" xfId="83" applyFont="1" applyFill="1" applyAlignment="1">
      <alignment horizontal="right"/>
    </xf>
    <xf numFmtId="0" fontId="63" fillId="13" borderId="0" xfId="83" applyFont="1" applyFill="1" applyAlignment="1">
      <alignment vertical="top"/>
    </xf>
    <xf numFmtId="0" fontId="72" fillId="7" borderId="0" xfId="83" applyFont="1" applyFill="1" applyAlignment="1">
      <alignment horizontal="center" vertical="center"/>
    </xf>
    <xf numFmtId="0" fontId="80" fillId="24" borderId="43" xfId="83" applyFont="1" applyFill="1" applyBorder="1" applyAlignment="1">
      <alignment horizontal="center" vertical="center"/>
    </xf>
    <xf numFmtId="0" fontId="80" fillId="24" borderId="42" xfId="83" applyFont="1" applyFill="1" applyBorder="1" applyAlignment="1">
      <alignment horizontal="center" vertical="center"/>
    </xf>
    <xf numFmtId="0" fontId="80" fillId="24" borderId="41" xfId="83" applyFont="1" applyFill="1" applyBorder="1" applyAlignment="1">
      <alignment horizontal="center" vertical="center" wrapText="1"/>
    </xf>
    <xf numFmtId="0" fontId="80" fillId="24" borderId="70" xfId="83" applyFont="1" applyFill="1" applyBorder="1" applyAlignment="1">
      <alignment horizontal="center" vertical="center" wrapText="1"/>
    </xf>
    <xf numFmtId="0" fontId="80" fillId="24" borderId="0" xfId="83" applyFont="1" applyFill="1" applyAlignment="1">
      <alignment vertical="center"/>
    </xf>
    <xf numFmtId="0" fontId="73" fillId="13" borderId="0" xfId="83" applyFont="1" applyFill="1" applyAlignment="1">
      <alignment horizontal="center"/>
    </xf>
    <xf numFmtId="0" fontId="63" fillId="7" borderId="0" xfId="83" applyFont="1" applyFill="1" applyAlignment="1">
      <alignment horizontal="center"/>
    </xf>
    <xf numFmtId="0" fontId="73" fillId="13" borderId="0" xfId="83" applyFont="1" applyFill="1"/>
    <xf numFmtId="0" fontId="63" fillId="0" borderId="38" xfId="83" applyFont="1" applyBorder="1" applyAlignment="1">
      <alignment vertical="top" wrapText="1"/>
    </xf>
    <xf numFmtId="0" fontId="63" fillId="13" borderId="0" xfId="83" applyFont="1" applyFill="1" applyAlignment="1">
      <alignment horizontal="center" wrapText="1"/>
    </xf>
    <xf numFmtId="0" fontId="63" fillId="13" borderId="0" xfId="83" applyFont="1" applyFill="1" applyAlignment="1">
      <alignment horizontal="center" vertical="top" wrapText="1"/>
    </xf>
    <xf numFmtId="0" fontId="63" fillId="13" borderId="0" xfId="83" applyFont="1" applyFill="1" applyAlignment="1">
      <alignment vertical="top" wrapText="1"/>
    </xf>
    <xf numFmtId="0" fontId="60" fillId="13" borderId="0" xfId="83" applyFont="1" applyFill="1"/>
    <xf numFmtId="0" fontId="63" fillId="6" borderId="33" xfId="83" applyFont="1" applyFill="1" applyBorder="1" applyAlignment="1">
      <alignment horizontal="center" vertical="center"/>
    </xf>
    <xf numFmtId="49" fontId="63" fillId="13" borderId="34" xfId="83" applyNumberFormat="1" applyFont="1" applyFill="1" applyBorder="1" applyAlignment="1">
      <alignment horizontal="center" vertical="center"/>
    </xf>
    <xf numFmtId="49" fontId="63" fillId="7" borderId="58" xfId="83" applyNumberFormat="1" applyFont="1" applyFill="1" applyBorder="1" applyAlignment="1">
      <alignment horizontal="center" vertical="center"/>
    </xf>
    <xf numFmtId="49" fontId="63" fillId="13" borderId="83" xfId="83" applyNumberFormat="1" applyFont="1" applyFill="1" applyBorder="1" applyAlignment="1">
      <alignment horizontal="center" vertical="center"/>
    </xf>
    <xf numFmtId="49" fontId="63" fillId="7" borderId="84" xfId="83" applyNumberFormat="1" applyFont="1" applyFill="1" applyBorder="1" applyAlignment="1">
      <alignment horizontal="center" vertical="center"/>
    </xf>
    <xf numFmtId="0" fontId="80" fillId="24" borderId="57" xfId="83" applyFont="1" applyFill="1" applyBorder="1" applyAlignment="1">
      <alignment horizontal="center" vertical="center" wrapText="1"/>
    </xf>
    <xf numFmtId="0" fontId="80" fillId="24" borderId="57" xfId="83" applyFont="1" applyFill="1" applyBorder="1" applyAlignment="1">
      <alignment horizontal="center" vertical="center"/>
    </xf>
    <xf numFmtId="0" fontId="83" fillId="6" borderId="33" xfId="83" applyFont="1" applyFill="1" applyBorder="1" applyAlignment="1">
      <alignment vertical="center" wrapText="1"/>
    </xf>
    <xf numFmtId="3" fontId="63" fillId="14" borderId="34" xfId="83" applyNumberFormat="1" applyFont="1" applyFill="1" applyBorder="1" applyAlignment="1" applyProtection="1">
      <alignment horizontal="center" vertical="center" shrinkToFit="1"/>
      <protection locked="0"/>
    </xf>
    <xf numFmtId="3" fontId="63" fillId="14" borderId="33" xfId="83" applyNumberFormat="1" applyFont="1" applyFill="1" applyBorder="1" applyAlignment="1" applyProtection="1">
      <alignment horizontal="center" vertical="center" shrinkToFit="1"/>
      <protection locked="0"/>
    </xf>
    <xf numFmtId="0" fontId="84" fillId="6" borderId="33" xfId="83" applyFont="1" applyFill="1" applyBorder="1" applyAlignment="1">
      <alignment vertical="center"/>
    </xf>
    <xf numFmtId="0" fontId="84" fillId="6" borderId="33" xfId="83" applyFont="1" applyFill="1" applyBorder="1" applyAlignment="1">
      <alignment vertical="center" wrapText="1"/>
    </xf>
    <xf numFmtId="0" fontId="84" fillId="6" borderId="33" xfId="83" applyFont="1" applyFill="1" applyBorder="1" applyAlignment="1">
      <alignment horizontal="left" vertical="center" wrapText="1"/>
    </xf>
    <xf numFmtId="3" fontId="63" fillId="13" borderId="83" xfId="83" applyNumberFormat="1" applyFont="1" applyFill="1" applyBorder="1" applyAlignment="1">
      <alignment horizontal="center" vertical="center" shrinkToFit="1"/>
    </xf>
    <xf numFmtId="0" fontId="84" fillId="6" borderId="33" xfId="83" applyFont="1" applyFill="1" applyBorder="1" applyAlignment="1">
      <alignment horizontal="left" vertical="center"/>
    </xf>
    <xf numFmtId="0" fontId="83" fillId="6" borderId="58" xfId="83" applyFont="1" applyFill="1" applyBorder="1" applyAlignment="1">
      <alignment vertical="center"/>
    </xf>
    <xf numFmtId="0" fontId="83" fillId="6" borderId="36" xfId="83" applyFont="1" applyFill="1" applyBorder="1" applyAlignment="1">
      <alignment vertical="center"/>
    </xf>
    <xf numFmtId="0" fontId="83" fillId="6" borderId="34" xfId="83" applyFont="1" applyFill="1" applyBorder="1" applyAlignment="1">
      <alignment vertical="center"/>
    </xf>
    <xf numFmtId="2" fontId="63" fillId="13" borderId="57" xfId="83" applyNumberFormat="1" applyFont="1" applyFill="1" applyBorder="1" applyAlignment="1">
      <alignment horizontal="center" vertical="center" shrinkToFit="1"/>
    </xf>
    <xf numFmtId="0" fontId="83" fillId="6" borderId="33" xfId="83" applyFont="1" applyFill="1" applyBorder="1" applyAlignment="1">
      <alignment horizontal="left" vertical="center"/>
    </xf>
    <xf numFmtId="0" fontId="83" fillId="21" borderId="33" xfId="83" applyFont="1" applyFill="1" applyBorder="1" applyAlignment="1" applyProtection="1">
      <alignment vertical="center" wrapText="1"/>
      <protection locked="0"/>
    </xf>
    <xf numFmtId="0" fontId="84" fillId="6" borderId="33" xfId="83" applyFont="1" applyFill="1" applyBorder="1" applyAlignment="1">
      <alignment horizontal="center" vertical="center" wrapText="1"/>
    </xf>
    <xf numFmtId="0" fontId="84" fillId="6" borderId="33" xfId="83" quotePrefix="1" applyFont="1" applyFill="1" applyBorder="1" applyAlignment="1">
      <alignment horizontal="center" vertical="center" wrapText="1"/>
    </xf>
    <xf numFmtId="0" fontId="63" fillId="14" borderId="33" xfId="83" applyFont="1" applyFill="1" applyBorder="1" applyAlignment="1" applyProtection="1">
      <alignment horizontal="center" vertical="center" shrinkToFit="1"/>
      <protection locked="0"/>
    </xf>
    <xf numFmtId="0" fontId="63" fillId="6" borderId="33" xfId="83" applyFont="1" applyFill="1" applyBorder="1" applyAlignment="1">
      <alignment horizontal="left" vertical="center"/>
    </xf>
    <xf numFmtId="0" fontId="63" fillId="7" borderId="0" xfId="83" applyFont="1" applyFill="1" applyAlignment="1">
      <alignment horizontal="left" vertical="center"/>
    </xf>
    <xf numFmtId="168" fontId="46" fillId="0" borderId="26" xfId="93" applyNumberFormat="1" applyBorder="1"/>
    <xf numFmtId="0" fontId="46" fillId="0" borderId="0" xfId="93" applyAlignment="1">
      <alignment horizontal="center" vertical="center" wrapText="1"/>
    </xf>
    <xf numFmtId="0" fontId="46" fillId="0" borderId="0" xfId="93" applyAlignment="1">
      <alignment horizontal="center"/>
    </xf>
    <xf numFmtId="0" fontId="46" fillId="5" borderId="0" xfId="93" applyFill="1"/>
    <xf numFmtId="0" fontId="15" fillId="0" borderId="14" xfId="0" applyFont="1" applyBorder="1" applyAlignment="1">
      <alignment horizontal="center" wrapText="1"/>
    </xf>
    <xf numFmtId="0" fontId="15" fillId="0" borderId="14" xfId="0" applyFont="1" applyBorder="1" applyAlignment="1">
      <alignment wrapText="1"/>
    </xf>
    <xf numFmtId="0" fontId="91" fillId="0" borderId="6" xfId="0" applyFont="1" applyBorder="1" applyAlignment="1">
      <alignment wrapText="1"/>
    </xf>
    <xf numFmtId="0" fontId="15" fillId="0" borderId="26" xfId="0" applyFont="1" applyBorder="1" applyAlignment="1">
      <alignment horizontal="center" wrapText="1"/>
    </xf>
    <xf numFmtId="0" fontId="15" fillId="0" borderId="26" xfId="0" applyFont="1" applyBorder="1" applyAlignment="1">
      <alignment wrapText="1"/>
    </xf>
    <xf numFmtId="0" fontId="91" fillId="0" borderId="14" xfId="0" applyFont="1" applyBorder="1" applyAlignment="1">
      <alignment wrapText="1"/>
    </xf>
    <xf numFmtId="0" fontId="63" fillId="23" borderId="0" xfId="83" applyFont="1" applyFill="1" applyAlignment="1">
      <alignment horizontal="center" vertical="center"/>
    </xf>
    <xf numFmtId="0" fontId="63" fillId="23" borderId="0" xfId="83" applyFont="1" applyFill="1" applyAlignment="1">
      <alignment vertical="center"/>
    </xf>
    <xf numFmtId="0" fontId="73" fillId="23" borderId="67" xfId="83" applyFont="1" applyFill="1" applyBorder="1" applyAlignment="1">
      <alignment horizontal="center" vertical="center"/>
    </xf>
    <xf numFmtId="0" fontId="63" fillId="23" borderId="67" xfId="83" applyFont="1" applyFill="1" applyBorder="1" applyAlignment="1">
      <alignment vertical="center"/>
    </xf>
    <xf numFmtId="0" fontId="63" fillId="23" borderId="67" xfId="83" applyFont="1" applyFill="1" applyBorder="1" applyAlignment="1">
      <alignment horizontal="center" vertical="center"/>
    </xf>
    <xf numFmtId="0" fontId="63" fillId="23" borderId="67" xfId="83" applyFont="1" applyFill="1" applyBorder="1" applyAlignment="1">
      <alignment horizontal="left" vertical="center"/>
    </xf>
    <xf numFmtId="0" fontId="73" fillId="23" borderId="68" xfId="83" applyFont="1" applyFill="1" applyBorder="1" applyAlignment="1">
      <alignment horizontal="center" vertical="center"/>
    </xf>
    <xf numFmtId="0" fontId="63" fillId="23" borderId="68" xfId="83" applyFont="1" applyFill="1" applyBorder="1" applyAlignment="1">
      <alignment vertical="center"/>
    </xf>
    <xf numFmtId="0" fontId="63" fillId="23" borderId="68" xfId="83" applyFont="1" applyFill="1" applyBorder="1" applyAlignment="1">
      <alignment horizontal="center" vertical="center"/>
    </xf>
    <xf numFmtId="0" fontId="63" fillId="23" borderId="68" xfId="83" applyFont="1" applyFill="1" applyBorder="1" applyAlignment="1">
      <alignment horizontal="left" vertical="center"/>
    </xf>
    <xf numFmtId="2" fontId="63" fillId="23" borderId="0" xfId="83" applyNumberFormat="1" applyFont="1" applyFill="1" applyAlignment="1">
      <alignment horizontal="left" vertical="center"/>
    </xf>
    <xf numFmtId="0" fontId="63" fillId="23" borderId="0" xfId="83" applyFont="1" applyFill="1" applyAlignment="1">
      <alignment horizontal="left" vertical="center"/>
    </xf>
    <xf numFmtId="0" fontId="73" fillId="23" borderId="0" xfId="83" applyFont="1" applyFill="1" applyAlignment="1">
      <alignment horizontal="left" vertical="center"/>
    </xf>
    <xf numFmtId="49" fontId="63" fillId="23" borderId="0" xfId="83" applyNumberFormat="1" applyFont="1" applyFill="1" applyAlignment="1">
      <alignment horizontal="right" vertical="center"/>
    </xf>
    <xf numFmtId="0" fontId="73" fillId="23" borderId="0" xfId="83" applyFont="1" applyFill="1" applyAlignment="1">
      <alignment vertical="center"/>
    </xf>
    <xf numFmtId="0" fontId="63" fillId="23" borderId="0" xfId="83" applyFont="1" applyFill="1" applyAlignment="1">
      <alignment horizontal="right" vertical="center"/>
    </xf>
    <xf numFmtId="0" fontId="73" fillId="23" borderId="0" xfId="83" applyFont="1" applyFill="1" applyAlignment="1">
      <alignment horizontal="center" vertical="center"/>
    </xf>
    <xf numFmtId="0" fontId="63" fillId="23" borderId="67" xfId="83" applyFont="1" applyFill="1" applyBorder="1" applyAlignment="1">
      <alignment horizontal="right" vertical="center"/>
    </xf>
    <xf numFmtId="0" fontId="73" fillId="23" borderId="0" xfId="83" applyFont="1" applyFill="1" applyAlignment="1">
      <alignment horizontal="right" vertical="center"/>
    </xf>
    <xf numFmtId="2" fontId="63" fillId="23" borderId="67" xfId="83" applyNumberFormat="1" applyFont="1" applyFill="1" applyBorder="1" applyAlignment="1">
      <alignment vertical="center"/>
    </xf>
    <xf numFmtId="1" fontId="63" fillId="23" borderId="67" xfId="83" applyNumberFormat="1" applyFont="1" applyFill="1" applyBorder="1" applyAlignment="1">
      <alignment horizontal="center" vertical="center"/>
    </xf>
    <xf numFmtId="2" fontId="63" fillId="23" borderId="0" xfId="83" applyNumberFormat="1" applyFont="1" applyFill="1" applyAlignment="1">
      <alignment vertical="center"/>
    </xf>
    <xf numFmtId="0" fontId="73" fillId="23" borderId="67" xfId="83" applyFont="1" applyFill="1" applyBorder="1" applyAlignment="1">
      <alignment horizontal="right" vertical="center"/>
    </xf>
    <xf numFmtId="0" fontId="80" fillId="24" borderId="86" xfId="83" applyFont="1" applyFill="1" applyBorder="1" applyAlignment="1">
      <alignment horizontal="center" vertical="center"/>
    </xf>
    <xf numFmtId="0" fontId="63" fillId="14" borderId="86" xfId="83" applyFont="1" applyFill="1" applyBorder="1" applyAlignment="1" applyProtection="1">
      <alignment horizontal="center" vertical="center" wrapText="1"/>
      <protection locked="0"/>
    </xf>
    <xf numFmtId="49" fontId="63" fillId="23" borderId="0" xfId="83" applyNumberFormat="1" applyFont="1" applyFill="1" applyAlignment="1">
      <alignment vertical="center"/>
    </xf>
    <xf numFmtId="0" fontId="63" fillId="23" borderId="0" xfId="83" applyFont="1" applyFill="1" applyAlignment="1">
      <alignment vertical="center" wrapText="1"/>
    </xf>
    <xf numFmtId="49" fontId="63" fillId="23" borderId="0" xfId="83" applyNumberFormat="1" applyFont="1" applyFill="1" applyAlignment="1">
      <alignment horizontal="left" vertical="center"/>
    </xf>
    <xf numFmtId="0" fontId="63" fillId="23" borderId="68" xfId="83" applyFont="1" applyFill="1" applyBorder="1" applyAlignment="1">
      <alignment horizontal="right" vertical="center"/>
    </xf>
    <xf numFmtId="49" fontId="63" fillId="23" borderId="67" xfId="83" applyNumberFormat="1" applyFont="1" applyFill="1" applyBorder="1" applyAlignment="1">
      <alignment horizontal="left" vertical="center"/>
    </xf>
    <xf numFmtId="49" fontId="63" fillId="23" borderId="68" xfId="83" applyNumberFormat="1" applyFont="1" applyFill="1" applyBorder="1" applyAlignment="1">
      <alignment horizontal="left" vertical="center"/>
    </xf>
    <xf numFmtId="0" fontId="63" fillId="23" borderId="67" xfId="83" applyFont="1" applyFill="1" applyBorder="1" applyAlignment="1">
      <alignment horizontal="left" vertical="center" wrapText="1"/>
    </xf>
    <xf numFmtId="0" fontId="73" fillId="23" borderId="67" xfId="83" applyFont="1" applyFill="1" applyBorder="1" applyAlignment="1">
      <alignment horizontal="left" vertical="center"/>
    </xf>
    <xf numFmtId="0" fontId="73" fillId="23" borderId="68" xfId="83" applyFont="1" applyFill="1" applyBorder="1" applyAlignment="1">
      <alignment horizontal="left" vertical="center"/>
    </xf>
    <xf numFmtId="0" fontId="73" fillId="23" borderId="68" xfId="83" applyFont="1" applyFill="1" applyBorder="1" applyAlignment="1">
      <alignment horizontal="right" vertical="center"/>
    </xf>
    <xf numFmtId="0" fontId="63" fillId="23" borderId="67" xfId="83" applyFont="1" applyFill="1" applyBorder="1" applyAlignment="1">
      <alignment vertical="center" wrapText="1"/>
    </xf>
    <xf numFmtId="0" fontId="63" fillId="23" borderId="41" xfId="83" applyFont="1" applyFill="1" applyBorder="1" applyAlignment="1">
      <alignment horizontal="center" vertical="center"/>
    </xf>
    <xf numFmtId="0" fontId="63" fillId="23" borderId="40" xfId="83" applyFont="1" applyFill="1" applyBorder="1" applyAlignment="1">
      <alignment horizontal="center" vertical="center"/>
    </xf>
    <xf numFmtId="0" fontId="63" fillId="23" borderId="40" xfId="83" applyFont="1" applyFill="1" applyBorder="1" applyAlignment="1">
      <alignment vertical="center" wrapText="1"/>
    </xf>
    <xf numFmtId="0" fontId="15" fillId="0" borderId="53" xfId="84" applyFont="1" applyBorder="1" applyAlignment="1">
      <alignment horizontal="left" vertical="center" wrapText="1"/>
    </xf>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12" fillId="0" borderId="105" xfId="0" applyFont="1" applyBorder="1" applyAlignment="1">
      <alignment vertical="center"/>
    </xf>
    <xf numFmtId="0" fontId="15" fillId="0" borderId="110" xfId="0" applyFont="1" applyBorder="1" applyAlignment="1">
      <alignment horizontal="left" vertical="top" wrapText="1"/>
    </xf>
    <xf numFmtId="0" fontId="15" fillId="0" borderId="111" xfId="0" applyFont="1" applyBorder="1" applyAlignment="1">
      <alignment horizontal="left" vertical="top" wrapText="1"/>
    </xf>
    <xf numFmtId="0" fontId="13" fillId="0" borderId="21" xfId="0" applyFont="1" applyBorder="1"/>
    <xf numFmtId="0" fontId="12" fillId="0" borderId="22" xfId="0" applyFont="1" applyBorder="1"/>
    <xf numFmtId="0" fontId="36" fillId="0" borderId="112" xfId="0" quotePrefix="1" applyFont="1" applyBorder="1" applyAlignment="1">
      <alignment horizontal="left"/>
    </xf>
    <xf numFmtId="0" fontId="9" fillId="0" borderId="21" xfId="0" applyFont="1" applyBorder="1"/>
    <xf numFmtId="165" fontId="15" fillId="0" borderId="22" xfId="84" applyNumberFormat="1" applyFont="1" applyBorder="1" applyAlignment="1">
      <alignment horizontal="right" wrapText="1"/>
    </xf>
    <xf numFmtId="0" fontId="11" fillId="0" borderId="0" xfId="0" applyFont="1"/>
    <xf numFmtId="0" fontId="11" fillId="0" borderId="21" xfId="0" applyFont="1" applyBorder="1"/>
    <xf numFmtId="0" fontId="39" fillId="0" borderId="116" xfId="0" quotePrefix="1" applyFont="1" applyBorder="1" applyAlignment="1">
      <alignment horizontal="left"/>
    </xf>
    <xf numFmtId="0" fontId="39" fillId="0" borderId="112" xfId="0" quotePrefix="1" applyFont="1" applyBorder="1" applyAlignment="1">
      <alignment horizontal="left"/>
    </xf>
    <xf numFmtId="165" fontId="15" fillId="0" borderId="117" xfId="84" applyNumberFormat="1" applyFont="1" applyBorder="1" applyAlignment="1">
      <alignment horizontal="right" wrapText="1"/>
    </xf>
    <xf numFmtId="165" fontId="15" fillId="0" borderId="118" xfId="84" applyNumberFormat="1" applyFont="1" applyBorder="1" applyAlignment="1">
      <alignment horizontal="right" wrapText="1"/>
    </xf>
    <xf numFmtId="0" fontId="15" fillId="0" borderId="121" xfId="0" applyFont="1" applyBorder="1" applyAlignment="1">
      <alignment wrapText="1"/>
    </xf>
    <xf numFmtId="0" fontId="15" fillId="0" borderId="121" xfId="0" applyFont="1" applyBorder="1" applyAlignment="1">
      <alignment horizontal="center" wrapText="1"/>
    </xf>
    <xf numFmtId="0" fontId="63" fillId="13" borderId="123" xfId="83" applyFont="1" applyFill="1" applyBorder="1" applyAlignment="1">
      <alignment vertical="center" wrapText="1"/>
    </xf>
    <xf numFmtId="9" fontId="63" fillId="13" borderId="123" xfId="83" applyNumberFormat="1" applyFont="1" applyFill="1" applyBorder="1" applyAlignment="1">
      <alignment vertical="center"/>
    </xf>
    <xf numFmtId="0" fontId="63" fillId="13" borderId="123" xfId="83" applyFont="1" applyFill="1" applyBorder="1" applyAlignment="1">
      <alignment vertical="center"/>
    </xf>
    <xf numFmtId="10" fontId="63" fillId="13" borderId="123" xfId="83" applyNumberFormat="1" applyFont="1" applyFill="1" applyBorder="1" applyAlignment="1">
      <alignment vertical="center"/>
    </xf>
    <xf numFmtId="0" fontId="46" fillId="0" borderId="123" xfId="83" applyBorder="1"/>
    <xf numFmtId="176" fontId="63" fillId="0" borderId="123" xfId="83" applyNumberFormat="1" applyFont="1" applyBorder="1" applyAlignment="1">
      <alignment vertical="center"/>
    </xf>
    <xf numFmtId="9" fontId="97" fillId="22" borderId="0" xfId="0" applyNumberFormat="1" applyFont="1" applyFill="1" applyAlignment="1">
      <alignment vertical="center" wrapText="1"/>
    </xf>
    <xf numFmtId="165" fontId="91" fillId="0" borderId="118" xfId="0" applyNumberFormat="1" applyFont="1" applyBorder="1" applyAlignment="1">
      <alignment horizontal="right" vertical="top" wrapText="1"/>
    </xf>
    <xf numFmtId="165" fontId="15" fillId="0" borderId="126" xfId="0" applyNumberFormat="1" applyFont="1" applyBorder="1" applyAlignment="1">
      <alignment horizontal="right" vertical="top" wrapText="1"/>
    </xf>
    <xf numFmtId="166" fontId="15" fillId="0" borderId="126" xfId="0" applyNumberFormat="1" applyFont="1" applyBorder="1" applyAlignment="1">
      <alignment horizontal="right" vertical="top" wrapText="1"/>
    </xf>
    <xf numFmtId="166" fontId="91" fillId="0" borderId="118" xfId="0" applyNumberFormat="1" applyFont="1" applyBorder="1" applyAlignment="1">
      <alignment horizontal="right" vertical="top" wrapText="1"/>
    </xf>
    <xf numFmtId="168" fontId="63" fillId="0" borderId="123" xfId="83" applyNumberFormat="1" applyFont="1" applyBorder="1" applyAlignment="1">
      <alignment vertical="center"/>
    </xf>
    <xf numFmtId="0" fontId="63" fillId="14" borderId="86" xfId="83" applyFont="1" applyFill="1" applyBorder="1" applyAlignment="1" applyProtection="1">
      <alignment horizontal="center" vertical="center" wrapText="1"/>
      <protection locked="0"/>
    </xf>
    <xf numFmtId="0" fontId="0" fillId="0" borderId="0" xfId="0" quotePrefix="1" applyFill="1"/>
    <xf numFmtId="0" fontId="58" fillId="7" borderId="0" xfId="93" applyFont="1" applyFill="1" applyBorder="1"/>
    <xf numFmtId="0" fontId="58" fillId="7" borderId="0" xfId="93" applyFont="1" applyFill="1" applyBorder="1" applyAlignment="1">
      <alignment vertical="center"/>
    </xf>
    <xf numFmtId="0" fontId="0" fillId="0" borderId="0" xfId="0" quotePrefix="1" applyFill="1" applyBorder="1"/>
    <xf numFmtId="0" fontId="0" fillId="0" borderId="0" xfId="0" applyFill="1" applyBorder="1"/>
    <xf numFmtId="171" fontId="63" fillId="13" borderId="0" xfId="83" applyNumberFormat="1" applyFont="1" applyFill="1" applyAlignment="1">
      <alignment vertical="center"/>
    </xf>
    <xf numFmtId="171" fontId="58" fillId="13" borderId="0" xfId="83" applyNumberFormat="1" applyFont="1" applyFill="1" applyAlignment="1">
      <alignment vertical="center"/>
    </xf>
    <xf numFmtId="0" fontId="17" fillId="2" borderId="102" xfId="0" applyFont="1" applyFill="1" applyBorder="1" applyAlignment="1">
      <alignment vertical="center"/>
    </xf>
    <xf numFmtId="0" fontId="18" fillId="2" borderId="103" xfId="0" applyFont="1" applyFill="1" applyBorder="1" applyAlignment="1">
      <alignment vertical="center"/>
    </xf>
    <xf numFmtId="0" fontId="18" fillId="2" borderId="104" xfId="0" applyFont="1" applyFill="1" applyBorder="1" applyAlignment="1">
      <alignment vertical="center"/>
    </xf>
    <xf numFmtId="0" fontId="12" fillId="0" borderId="107"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08" xfId="0" applyFont="1" applyBorder="1" applyAlignment="1">
      <alignment horizontal="left" vertical="center"/>
    </xf>
    <xf numFmtId="0" fontId="15" fillId="0" borderId="107" xfId="0" applyFont="1" applyBorder="1" applyAlignment="1">
      <alignment vertical="top" wrapText="1"/>
    </xf>
    <xf numFmtId="0" fontId="15" fillId="0" borderId="9" xfId="0" applyFont="1" applyBorder="1" applyAlignment="1">
      <alignment vertical="top" wrapText="1"/>
    </xf>
    <xf numFmtId="0" fontId="15" fillId="0" borderId="12" xfId="0" applyFont="1" applyBorder="1" applyAlignment="1">
      <alignment vertical="top" wrapText="1"/>
    </xf>
    <xf numFmtId="0" fontId="15" fillId="0" borderId="109" xfId="0" applyFont="1" applyBorder="1" applyAlignment="1">
      <alignment vertical="top" wrapText="1"/>
    </xf>
    <xf numFmtId="0" fontId="15" fillId="0" borderId="0" xfId="0" applyFont="1" applyAlignment="1">
      <alignment vertical="top" wrapText="1"/>
    </xf>
    <xf numFmtId="0" fontId="15" fillId="0" borderId="2" xfId="0" applyFont="1" applyBorder="1" applyAlignment="1">
      <alignment vertical="top" wrapText="1"/>
    </xf>
    <xf numFmtId="0" fontId="15" fillId="0" borderId="112" xfId="0" applyFont="1" applyBorder="1" applyAlignment="1">
      <alignment vertical="top" wrapText="1"/>
    </xf>
    <xf numFmtId="0" fontId="15" fillId="0" borderId="8" xfId="0" applyFont="1" applyBorder="1" applyAlignment="1">
      <alignment vertical="top" wrapText="1"/>
    </xf>
    <xf numFmtId="0" fontId="15" fillId="0" borderId="4" xfId="0" applyFont="1" applyBorder="1" applyAlignment="1">
      <alignment vertical="top" wrapText="1"/>
    </xf>
    <xf numFmtId="0" fontId="15" fillId="0" borderId="14" xfId="0" applyFont="1" applyBorder="1" applyAlignment="1">
      <alignment horizontal="left" vertical="top" wrapText="1"/>
    </xf>
    <xf numFmtId="0" fontId="15" fillId="0" borderId="5" xfId="0" applyFont="1" applyBorder="1" applyAlignment="1">
      <alignment horizontal="left" vertical="top" wrapText="1"/>
    </xf>
    <xf numFmtId="0" fontId="15" fillId="0" borderId="13"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5" fillId="0" borderId="11" xfId="0" applyFont="1" applyBorder="1" applyAlignment="1">
      <alignment horizontal="left" vertical="top" wrapText="1"/>
    </xf>
    <xf numFmtId="0" fontId="15" fillId="0" borderId="3" xfId="0" applyFont="1" applyBorder="1" applyAlignment="1">
      <alignment horizontal="left" vertical="top" wrapText="1"/>
    </xf>
    <xf numFmtId="6" fontId="91" fillId="0" borderId="13" xfId="84" applyNumberFormat="1" applyFont="1" applyBorder="1" applyAlignment="1">
      <alignment horizontal="center" vertical="top" wrapText="1"/>
    </xf>
    <xf numFmtId="6" fontId="91" fillId="0" borderId="14" xfId="84" applyNumberFormat="1" applyFont="1" applyBorder="1" applyAlignment="1">
      <alignment horizontal="center" vertical="top" wrapText="1"/>
    </xf>
    <xf numFmtId="0" fontId="12" fillId="0" borderId="8" xfId="0" applyFont="1" applyBorder="1" applyAlignment="1">
      <alignment horizontal="left" vertical="top" wrapText="1"/>
    </xf>
    <xf numFmtId="0" fontId="12" fillId="0" borderId="113" xfId="0" applyFont="1" applyBorder="1" applyAlignment="1">
      <alignment horizontal="left" vertical="top" wrapText="1"/>
    </xf>
    <xf numFmtId="0" fontId="12" fillId="0" borderId="112" xfId="0" applyFont="1" applyBorder="1" applyAlignment="1">
      <alignment vertical="top"/>
    </xf>
    <xf numFmtId="0" fontId="12" fillId="0" borderId="8" xfId="0" applyFont="1" applyBorder="1" applyAlignment="1">
      <alignment vertical="top"/>
    </xf>
    <xf numFmtId="0" fontId="12" fillId="0" borderId="4" xfId="0" applyFont="1" applyBorder="1" applyAlignment="1">
      <alignment vertical="top"/>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20" fillId="0" borderId="107" xfId="0" applyFont="1" applyBorder="1" applyAlignment="1">
      <alignment horizontal="left" vertical="center"/>
    </xf>
    <xf numFmtId="0" fontId="20" fillId="0" borderId="9" xfId="0" applyFont="1" applyBorder="1" applyAlignment="1">
      <alignment horizontal="left" vertical="center"/>
    </xf>
    <xf numFmtId="0" fontId="12" fillId="0" borderId="20" xfId="0" applyFont="1" applyBorder="1" applyAlignment="1">
      <alignment horizontal="left"/>
    </xf>
    <xf numFmtId="0" fontId="28" fillId="0" borderId="120" xfId="0" applyFont="1" applyBorder="1" applyAlignment="1">
      <alignment wrapText="1"/>
    </xf>
    <xf numFmtId="0" fontId="28" fillId="0" borderId="121" xfId="0" applyFont="1" applyBorder="1" applyAlignment="1">
      <alignment wrapText="1"/>
    </xf>
    <xf numFmtId="0" fontId="28" fillId="0" borderId="115" xfId="0" applyFont="1" applyBorder="1"/>
    <xf numFmtId="0" fontId="28" fillId="0" borderId="5" xfId="0" applyFont="1" applyBorder="1"/>
    <xf numFmtId="0" fontId="90" fillId="0" borderId="119" xfId="0" applyFont="1" applyBorder="1"/>
    <xf numFmtId="0" fontId="90" fillId="0" borderId="14" xfId="0" applyFont="1" applyBorder="1"/>
    <xf numFmtId="0" fontId="90" fillId="0" borderId="115" xfId="0" applyFont="1" applyBorder="1"/>
    <xf numFmtId="0" fontId="90" fillId="0" borderId="5" xfId="0" applyFont="1" applyBorder="1"/>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19" fillId="0" borderId="6" xfId="0" applyFont="1" applyBorder="1" applyAlignment="1">
      <alignment horizontal="center" vertical="center" wrapText="1"/>
    </xf>
    <xf numFmtId="0" fontId="19" fillId="0" borderId="114" xfId="0" applyFont="1" applyBorder="1" applyAlignment="1">
      <alignment horizontal="center" vertical="center" wrapText="1"/>
    </xf>
    <xf numFmtId="0" fontId="12" fillId="0" borderId="109" xfId="0" applyFont="1" applyBorder="1"/>
    <xf numFmtId="0" fontId="12" fillId="0" borderId="2" xfId="0" applyFont="1" applyBorder="1"/>
    <xf numFmtId="0" fontId="16" fillId="0" borderId="109" xfId="0" applyFont="1" applyBorder="1" applyAlignment="1">
      <alignment horizontal="left"/>
    </xf>
    <xf numFmtId="0" fontId="16" fillId="0" borderId="2" xfId="0" applyFont="1" applyBorder="1" applyAlignment="1">
      <alignment horizontal="left"/>
    </xf>
    <xf numFmtId="0" fontId="28" fillId="0" borderId="85" xfId="0" applyFont="1" applyBorder="1" applyAlignment="1">
      <alignment wrapText="1"/>
    </xf>
    <xf numFmtId="0" fontId="28" fillId="0" borderId="26" xfId="0" applyFont="1" applyBorder="1" applyAlignment="1">
      <alignment wrapText="1"/>
    </xf>
    <xf numFmtId="0" fontId="42" fillId="0" borderId="109" xfId="0" quotePrefix="1" applyFont="1" applyBorder="1" applyAlignment="1">
      <alignment horizontal="left"/>
    </xf>
    <xf numFmtId="0" fontId="42" fillId="0" borderId="0" xfId="0" quotePrefix="1" applyFont="1" applyAlignment="1">
      <alignment horizontal="left"/>
    </xf>
    <xf numFmtId="0" fontId="42" fillId="0" borderId="21" xfId="0" quotePrefix="1" applyFont="1" applyBorder="1" applyAlignment="1">
      <alignment horizontal="left"/>
    </xf>
    <xf numFmtId="0" fontId="50" fillId="7" borderId="26" xfId="83" applyFont="1" applyFill="1" applyBorder="1" applyAlignment="1">
      <alignment horizontal="left" vertical="center" wrapText="1"/>
    </xf>
    <xf numFmtId="0" fontId="50" fillId="7" borderId="17" xfId="83" applyFont="1" applyFill="1" applyBorder="1" applyAlignment="1">
      <alignment horizontal="left" vertical="center" wrapText="1"/>
    </xf>
    <xf numFmtId="0" fontId="50" fillId="7" borderId="18" xfId="83" applyFont="1" applyFill="1" applyBorder="1" applyAlignment="1">
      <alignment horizontal="left" vertical="center" wrapText="1"/>
    </xf>
    <xf numFmtId="0" fontId="50" fillId="7" borderId="19" xfId="83" applyFont="1" applyFill="1" applyBorder="1" applyAlignment="1">
      <alignment horizontal="left" vertical="center" wrapText="1"/>
    </xf>
    <xf numFmtId="0" fontId="58" fillId="7" borderId="0" xfId="93" applyFont="1" applyFill="1" applyBorder="1" applyAlignment="1">
      <alignment horizontal="left" vertical="center" wrapText="1"/>
    </xf>
    <xf numFmtId="0" fontId="59" fillId="7" borderId="0" xfId="89" quotePrefix="1" applyFill="1" applyAlignment="1" applyProtection="1">
      <alignment horizontal="left" vertical="center"/>
    </xf>
    <xf numFmtId="2" fontId="58" fillId="14" borderId="29" xfId="93" applyNumberFormat="1" applyFont="1" applyFill="1" applyBorder="1" applyAlignment="1" applyProtection="1">
      <alignment horizontal="center" vertical="center"/>
      <protection locked="0"/>
    </xf>
    <xf numFmtId="2" fontId="58" fillId="14" borderId="28" xfId="93" applyNumberFormat="1" applyFont="1" applyFill="1" applyBorder="1" applyAlignment="1" applyProtection="1">
      <alignment horizontal="center" vertical="center"/>
      <protection locked="0"/>
    </xf>
    <xf numFmtId="167" fontId="63" fillId="13" borderId="75" xfId="83" applyNumberFormat="1" applyFont="1" applyFill="1" applyBorder="1" applyAlignment="1">
      <alignment horizontal="center" vertical="center"/>
    </xf>
    <xf numFmtId="167" fontId="63" fillId="13" borderId="76" xfId="83" applyNumberFormat="1" applyFont="1" applyFill="1" applyBorder="1" applyAlignment="1">
      <alignment horizontal="center" vertical="center"/>
    </xf>
    <xf numFmtId="0" fontId="63" fillId="23" borderId="0" xfId="83" applyFont="1" applyFill="1" applyAlignment="1">
      <alignment horizontal="left" vertical="center"/>
    </xf>
    <xf numFmtId="0" fontId="63" fillId="23" borderId="0" xfId="83" applyFont="1" applyFill="1" applyAlignment="1">
      <alignment horizontal="center" vertical="center"/>
    </xf>
    <xf numFmtId="0" fontId="73" fillId="23" borderId="35" xfId="83" applyFont="1" applyFill="1" applyBorder="1" applyAlignment="1">
      <alignment horizontal="center" vertical="center"/>
    </xf>
    <xf numFmtId="0" fontId="73" fillId="23" borderId="0" xfId="83" applyFont="1" applyFill="1" applyAlignment="1">
      <alignment horizontal="center" vertical="center"/>
    </xf>
    <xf numFmtId="0" fontId="63" fillId="6" borderId="0" xfId="83" applyFont="1" applyFill="1" applyAlignment="1">
      <alignment horizontal="center" vertical="center"/>
    </xf>
    <xf numFmtId="0" fontId="63" fillId="23" borderId="20" xfId="83" applyFont="1" applyFill="1" applyBorder="1" applyAlignment="1">
      <alignment horizontal="center" vertical="center"/>
    </xf>
    <xf numFmtId="0" fontId="104" fillId="23" borderId="20" xfId="83" applyFont="1" applyFill="1" applyBorder="1" applyAlignment="1">
      <alignment horizontal="center" vertical="center"/>
    </xf>
    <xf numFmtId="49" fontId="63" fillId="23" borderId="0" xfId="83" applyNumberFormat="1" applyFont="1" applyFill="1" applyAlignment="1">
      <alignment horizontal="center" vertical="center"/>
    </xf>
    <xf numFmtId="168" fontId="100" fillId="8" borderId="0" xfId="83" applyNumberFormat="1" applyFont="1" applyFill="1" applyAlignment="1">
      <alignment horizontal="center" vertical="center"/>
    </xf>
    <xf numFmtId="168" fontId="100" fillId="8" borderId="67" xfId="83" applyNumberFormat="1" applyFont="1" applyFill="1" applyBorder="1" applyAlignment="1">
      <alignment horizontal="center" vertical="center"/>
    </xf>
    <xf numFmtId="3" fontId="63" fillId="13" borderId="35" xfId="83" applyNumberFormat="1" applyFont="1" applyFill="1" applyBorder="1" applyAlignment="1">
      <alignment horizontal="center" vertical="center"/>
    </xf>
    <xf numFmtId="170" fontId="63" fillId="13" borderId="87" xfId="87" applyNumberFormat="1" applyFont="1" applyFill="1" applyBorder="1" applyAlignment="1" applyProtection="1">
      <alignment horizontal="center" vertical="center" shrinkToFit="1"/>
    </xf>
    <xf numFmtId="170" fontId="63" fillId="13" borderId="89" xfId="87" applyNumberFormat="1" applyFont="1" applyFill="1" applyBorder="1" applyAlignment="1" applyProtection="1">
      <alignment horizontal="center" vertical="center" shrinkToFit="1"/>
    </xf>
    <xf numFmtId="2" fontId="63" fillId="14" borderId="87" xfId="83" applyNumberFormat="1" applyFont="1" applyFill="1" applyBorder="1" applyAlignment="1" applyProtection="1">
      <alignment horizontal="center" vertical="center"/>
      <protection locked="0"/>
    </xf>
    <xf numFmtId="2" fontId="63" fillId="14" borderId="89" xfId="83" applyNumberFormat="1" applyFont="1" applyFill="1" applyBorder="1" applyAlignment="1" applyProtection="1">
      <alignment horizontal="center" vertical="center"/>
      <protection locked="0"/>
    </xf>
    <xf numFmtId="170" fontId="63" fillId="13" borderId="87" xfId="87" applyNumberFormat="1" applyFont="1" applyFill="1" applyBorder="1" applyAlignment="1" applyProtection="1">
      <alignment horizontal="center" vertical="center"/>
    </xf>
    <xf numFmtId="170" fontId="63" fillId="13" borderId="89" xfId="87" applyNumberFormat="1" applyFont="1" applyFill="1" applyBorder="1" applyAlignment="1" applyProtection="1">
      <alignment horizontal="center" vertical="center"/>
    </xf>
    <xf numFmtId="0" fontId="73" fillId="23" borderId="20" xfId="83" applyFont="1" applyFill="1" applyBorder="1" applyAlignment="1">
      <alignment horizontal="center" vertical="center"/>
    </xf>
    <xf numFmtId="3" fontId="63" fillId="13" borderId="20" xfId="83" applyNumberFormat="1" applyFont="1" applyFill="1" applyBorder="1" applyAlignment="1">
      <alignment horizontal="center" vertical="center"/>
    </xf>
    <xf numFmtId="168" fontId="71" fillId="13" borderId="77" xfId="83" applyNumberFormat="1" applyFont="1" applyFill="1" applyBorder="1" applyAlignment="1">
      <alignment horizontal="center" vertical="center"/>
    </xf>
    <xf numFmtId="168" fontId="71" fillId="13" borderId="78" xfId="83" applyNumberFormat="1" applyFont="1" applyFill="1" applyBorder="1" applyAlignment="1">
      <alignment horizontal="center" vertical="center"/>
    </xf>
    <xf numFmtId="168" fontId="71" fillId="13" borderId="79" xfId="83" applyNumberFormat="1" applyFont="1" applyFill="1" applyBorder="1" applyAlignment="1">
      <alignment horizontal="center" vertical="center"/>
    </xf>
    <xf numFmtId="168" fontId="71" fillId="13" borderId="80" xfId="83" applyNumberFormat="1" applyFont="1" applyFill="1" applyBorder="1" applyAlignment="1">
      <alignment horizontal="center" vertical="center"/>
    </xf>
    <xf numFmtId="0" fontId="103" fillId="12" borderId="26" xfId="94" applyFont="1" applyFill="1" applyBorder="1" applyAlignment="1" applyProtection="1">
      <alignment horizontal="left" vertical="center"/>
    </xf>
    <xf numFmtId="0" fontId="72" fillId="8" borderId="0" xfId="83" applyFont="1" applyFill="1" applyAlignment="1">
      <alignment horizontal="center" vertical="center"/>
    </xf>
    <xf numFmtId="170" fontId="63" fillId="21" borderId="0" xfId="87" applyNumberFormat="1" applyFont="1" applyFill="1" applyBorder="1" applyAlignment="1" applyProtection="1">
      <alignment horizontal="center" vertical="center"/>
      <protection locked="0"/>
    </xf>
    <xf numFmtId="4" fontId="63" fillId="14" borderId="87" xfId="83" applyNumberFormat="1" applyFont="1" applyFill="1" applyBorder="1" applyAlignment="1" applyProtection="1">
      <alignment horizontal="center" vertical="center"/>
      <protection locked="0"/>
    </xf>
    <xf numFmtId="4" fontId="63" fillId="14" borderId="89" xfId="83" applyNumberFormat="1" applyFont="1" applyFill="1" applyBorder="1" applyAlignment="1" applyProtection="1">
      <alignment horizontal="center" vertical="center"/>
      <protection locked="0"/>
    </xf>
    <xf numFmtId="170" fontId="63" fillId="13" borderId="0" xfId="87" applyNumberFormat="1" applyFont="1" applyFill="1" applyBorder="1" applyAlignment="1" applyProtection="1">
      <alignment horizontal="center" vertical="center"/>
    </xf>
    <xf numFmtId="0" fontId="63" fillId="14" borderId="87" xfId="83" applyFont="1" applyFill="1" applyBorder="1" applyAlignment="1" applyProtection="1">
      <alignment horizontal="left" vertical="center" wrapText="1" shrinkToFit="1"/>
      <protection locked="0"/>
    </xf>
    <xf numFmtId="0" fontId="63" fillId="14" borderId="88" xfId="83" applyFont="1" applyFill="1" applyBorder="1" applyAlignment="1" applyProtection="1">
      <alignment horizontal="left" vertical="center" wrapText="1" shrinkToFit="1"/>
      <protection locked="0"/>
    </xf>
    <xf numFmtId="0" fontId="63" fillId="14" borderId="89" xfId="83" applyFont="1" applyFill="1" applyBorder="1" applyAlignment="1" applyProtection="1">
      <alignment horizontal="left" vertical="center" wrapText="1" shrinkToFit="1"/>
      <protection locked="0"/>
    </xf>
    <xf numFmtId="9" fontId="63" fillId="23" borderId="0" xfId="82" applyFont="1" applyFill="1" applyAlignment="1">
      <alignment horizontal="center" vertical="center"/>
    </xf>
    <xf numFmtId="0" fontId="63" fillId="14" borderId="87" xfId="83" applyFont="1" applyFill="1" applyBorder="1" applyAlignment="1" applyProtection="1">
      <alignment horizontal="center" vertical="center"/>
      <protection locked="0"/>
    </xf>
    <xf numFmtId="0" fontId="63" fillId="14" borderId="88" xfId="83" applyFont="1" applyFill="1" applyBorder="1" applyAlignment="1" applyProtection="1">
      <alignment horizontal="center" vertical="center"/>
      <protection locked="0"/>
    </xf>
    <xf numFmtId="0" fontId="63" fillId="14" borderId="89" xfId="83" applyFont="1" applyFill="1" applyBorder="1" applyAlignment="1" applyProtection="1">
      <alignment horizontal="center" vertical="center"/>
      <protection locked="0"/>
    </xf>
    <xf numFmtId="49" fontId="63" fillId="14" borderId="87" xfId="83" applyNumberFormat="1" applyFont="1" applyFill="1" applyBorder="1" applyAlignment="1" applyProtection="1">
      <alignment horizontal="center" vertical="center"/>
      <protection locked="0"/>
    </xf>
    <xf numFmtId="49" fontId="63" fillId="14" borderId="88" xfId="83" applyNumberFormat="1" applyFont="1" applyFill="1" applyBorder="1" applyAlignment="1" applyProtection="1">
      <alignment horizontal="center" vertical="center"/>
      <protection locked="0"/>
    </xf>
    <xf numFmtId="49" fontId="63" fillId="14" borderId="89" xfId="83" applyNumberFormat="1" applyFont="1" applyFill="1" applyBorder="1" applyAlignment="1" applyProtection="1">
      <alignment horizontal="center" vertical="center"/>
      <protection locked="0"/>
    </xf>
    <xf numFmtId="3" fontId="63" fillId="14" borderId="87" xfId="83" applyNumberFormat="1" applyFont="1" applyFill="1" applyBorder="1" applyAlignment="1" applyProtection="1">
      <alignment horizontal="center" vertical="center"/>
      <protection locked="0"/>
    </xf>
    <xf numFmtId="3" fontId="63" fillId="14" borderId="88" xfId="83" applyNumberFormat="1" applyFont="1" applyFill="1" applyBorder="1" applyAlignment="1" applyProtection="1">
      <alignment horizontal="center" vertical="center"/>
      <protection locked="0"/>
    </xf>
    <xf numFmtId="3" fontId="63" fillId="14" borderId="89" xfId="83" applyNumberFormat="1" applyFont="1" applyFill="1" applyBorder="1" applyAlignment="1" applyProtection="1">
      <alignment horizontal="center" vertical="center"/>
      <protection locked="0"/>
    </xf>
    <xf numFmtId="10" fontId="63" fillId="14" borderId="87" xfId="83" applyNumberFormat="1" applyFont="1" applyFill="1" applyBorder="1" applyAlignment="1" applyProtection="1">
      <alignment horizontal="center" vertical="center"/>
      <protection locked="0"/>
    </xf>
    <xf numFmtId="10" fontId="63" fillId="14" borderId="88" xfId="83" applyNumberFormat="1" applyFont="1" applyFill="1" applyBorder="1" applyAlignment="1" applyProtection="1">
      <alignment horizontal="center" vertical="center"/>
      <protection locked="0"/>
    </xf>
    <xf numFmtId="10" fontId="63" fillId="14" borderId="89" xfId="83" applyNumberFormat="1" applyFont="1" applyFill="1" applyBorder="1" applyAlignment="1" applyProtection="1">
      <alignment horizontal="center" vertical="center"/>
      <protection locked="0"/>
    </xf>
    <xf numFmtId="0" fontId="63" fillId="23" borderId="68" xfId="83" applyFont="1" applyFill="1" applyBorder="1" applyAlignment="1">
      <alignment horizontal="left" vertical="center"/>
    </xf>
    <xf numFmtId="175" fontId="63" fillId="14" borderId="87" xfId="83" applyNumberFormat="1" applyFont="1" applyFill="1" applyBorder="1" applyAlignment="1" applyProtection="1">
      <alignment horizontal="center" vertical="center"/>
      <protection locked="0"/>
    </xf>
    <xf numFmtId="175" fontId="63" fillId="14" borderId="88" xfId="83" applyNumberFormat="1" applyFont="1" applyFill="1" applyBorder="1" applyAlignment="1" applyProtection="1">
      <alignment horizontal="center" vertical="center"/>
      <protection locked="0"/>
    </xf>
    <xf numFmtId="175" fontId="63" fillId="14" borderId="89" xfId="83" applyNumberFormat="1" applyFont="1" applyFill="1" applyBorder="1" applyAlignment="1" applyProtection="1">
      <alignment horizontal="center" vertical="center"/>
      <protection locked="0"/>
    </xf>
    <xf numFmtId="0" fontId="63" fillId="0" borderId="0" xfId="83" applyFont="1" applyAlignment="1">
      <alignment horizontal="left" wrapText="1"/>
    </xf>
    <xf numFmtId="0" fontId="0" fillId="0" borderId="0" xfId="0" applyFill="1"/>
    <xf numFmtId="3" fontId="63" fillId="13" borderId="0" xfId="83" applyNumberFormat="1" applyFont="1" applyFill="1" applyAlignment="1">
      <alignment horizontal="center" vertical="center"/>
    </xf>
    <xf numFmtId="0" fontId="63" fillId="14" borderId="86" xfId="83" applyFont="1" applyFill="1" applyBorder="1" applyAlignment="1" applyProtection="1">
      <alignment horizontal="center" vertical="center"/>
      <protection locked="0"/>
    </xf>
    <xf numFmtId="3" fontId="63" fillId="14" borderId="86" xfId="83" applyNumberFormat="1" applyFont="1" applyFill="1" applyBorder="1" applyAlignment="1" applyProtection="1">
      <alignment horizontal="center" vertical="center"/>
      <protection locked="0"/>
    </xf>
    <xf numFmtId="2" fontId="63" fillId="13" borderId="86" xfId="83" applyNumberFormat="1" applyFont="1" applyFill="1" applyBorder="1" applyAlignment="1">
      <alignment horizontal="center" vertical="center"/>
    </xf>
    <xf numFmtId="3" fontId="63" fillId="13" borderId="86" xfId="83" applyNumberFormat="1" applyFont="1" applyFill="1" applyBorder="1" applyAlignment="1">
      <alignment horizontal="center" vertical="center"/>
    </xf>
    <xf numFmtId="3" fontId="63" fillId="13" borderId="90" xfId="83" applyNumberFormat="1" applyFont="1" applyFill="1" applyBorder="1" applyAlignment="1">
      <alignment horizontal="center" vertical="center"/>
    </xf>
    <xf numFmtId="3" fontId="63" fillId="13" borderId="91" xfId="83" applyNumberFormat="1" applyFont="1" applyFill="1" applyBorder="1" applyAlignment="1">
      <alignment horizontal="center" vertical="center"/>
    </xf>
    <xf numFmtId="3" fontId="63" fillId="13" borderId="92" xfId="83" applyNumberFormat="1" applyFont="1" applyFill="1" applyBorder="1" applyAlignment="1">
      <alignment horizontal="center" vertical="center"/>
    </xf>
    <xf numFmtId="0" fontId="63" fillId="7" borderId="0" xfId="83" applyFont="1" applyFill="1" applyAlignment="1">
      <alignment horizontal="center" vertical="center"/>
    </xf>
    <xf numFmtId="0" fontId="80" fillId="24" borderId="86" xfId="83" applyFont="1" applyFill="1" applyBorder="1" applyAlignment="1">
      <alignment horizontal="center" vertical="center"/>
    </xf>
    <xf numFmtId="4" fontId="63" fillId="14" borderId="0" xfId="83" applyNumberFormat="1" applyFont="1" applyFill="1" applyAlignment="1" applyProtection="1">
      <alignment horizontal="center" vertical="center"/>
      <protection locked="0"/>
    </xf>
    <xf numFmtId="0" fontId="63" fillId="13" borderId="0" xfId="83" applyFont="1" applyFill="1" applyAlignment="1">
      <alignment horizontal="left" vertical="center" wrapText="1"/>
    </xf>
    <xf numFmtId="2" fontId="63" fillId="14" borderId="86" xfId="83" applyNumberFormat="1" applyFont="1" applyFill="1" applyBorder="1" applyAlignment="1" applyProtection="1">
      <alignment horizontal="center" vertical="center"/>
      <protection locked="0"/>
    </xf>
    <xf numFmtId="1" fontId="63" fillId="14" borderId="86" xfId="83" applyNumberFormat="1" applyFont="1" applyFill="1" applyBorder="1" applyAlignment="1" applyProtection="1">
      <alignment horizontal="center" vertical="center"/>
      <protection locked="0"/>
    </xf>
    <xf numFmtId="3" fontId="63" fillId="13" borderId="86" xfId="83" applyNumberFormat="1" applyFont="1" applyFill="1" applyBorder="1" applyAlignment="1">
      <alignment horizontal="center" vertical="center" wrapText="1"/>
    </xf>
    <xf numFmtId="0" fontId="63" fillId="14" borderId="86" xfId="83" applyFont="1" applyFill="1" applyBorder="1" applyAlignment="1" applyProtection="1">
      <alignment horizontal="center" vertical="center" wrapText="1"/>
      <protection locked="0"/>
    </xf>
    <xf numFmtId="3" fontId="63" fillId="14" borderId="86" xfId="83" applyNumberFormat="1" applyFont="1" applyFill="1" applyBorder="1" applyAlignment="1" applyProtection="1">
      <alignment horizontal="center" vertical="center" wrapText="1"/>
      <protection locked="0"/>
    </xf>
    <xf numFmtId="3" fontId="63" fillId="14" borderId="0" xfId="83" applyNumberFormat="1" applyFont="1" applyFill="1" applyAlignment="1" applyProtection="1">
      <alignment horizontal="center" vertical="center"/>
      <protection locked="0"/>
    </xf>
    <xf numFmtId="0" fontId="63" fillId="7" borderId="86" xfId="83" applyFont="1" applyFill="1" applyBorder="1" applyAlignment="1">
      <alignment horizontal="center" vertical="center"/>
    </xf>
    <xf numFmtId="0" fontId="63" fillId="21" borderId="0" xfId="83" applyFont="1" applyFill="1" applyAlignment="1" applyProtection="1">
      <alignment horizontal="left" vertical="top" wrapText="1"/>
      <protection locked="0"/>
    </xf>
    <xf numFmtId="3" fontId="63" fillId="13" borderId="93" xfId="83" applyNumberFormat="1" applyFont="1" applyFill="1" applyBorder="1" applyAlignment="1">
      <alignment horizontal="center" vertical="center"/>
    </xf>
    <xf numFmtId="3" fontId="63" fillId="13" borderId="94" xfId="83" applyNumberFormat="1" applyFont="1" applyFill="1" applyBorder="1" applyAlignment="1">
      <alignment horizontal="center" vertical="center"/>
    </xf>
    <xf numFmtId="3" fontId="63" fillId="13" borderId="95" xfId="83" applyNumberFormat="1" applyFont="1" applyFill="1" applyBorder="1" applyAlignment="1">
      <alignment horizontal="center" vertical="center"/>
    </xf>
    <xf numFmtId="0" fontId="63" fillId="13" borderId="0" xfId="83" applyFont="1" applyFill="1" applyAlignment="1">
      <alignment horizontal="center"/>
    </xf>
    <xf numFmtId="2" fontId="63" fillId="13" borderId="0" xfId="83" applyNumberFormat="1" applyFont="1" applyFill="1" applyAlignment="1">
      <alignment horizontal="center"/>
    </xf>
    <xf numFmtId="0" fontId="63" fillId="23" borderId="0" xfId="83" quotePrefix="1" applyFont="1" applyFill="1" applyAlignment="1">
      <alignment horizontal="right" vertical="center"/>
    </xf>
    <xf numFmtId="0" fontId="63" fillId="23" borderId="0" xfId="83" applyFont="1" applyFill="1" applyAlignment="1">
      <alignment horizontal="right" vertical="center"/>
    </xf>
    <xf numFmtId="0" fontId="63" fillId="23" borderId="40" xfId="83" applyFont="1" applyFill="1" applyBorder="1" applyAlignment="1">
      <alignment horizontal="left" vertical="center" wrapText="1"/>
    </xf>
    <xf numFmtId="0" fontId="63" fillId="23" borderId="40" xfId="83" applyFont="1" applyFill="1" applyBorder="1" applyAlignment="1">
      <alignment horizontal="center" vertical="center" wrapText="1"/>
    </xf>
    <xf numFmtId="0" fontId="63" fillId="23" borderId="81" xfId="83" applyFont="1" applyFill="1" applyBorder="1" applyAlignment="1">
      <alignment horizontal="center" vertical="center" wrapText="1"/>
    </xf>
    <xf numFmtId="4" fontId="63" fillId="14" borderId="96" xfId="83" applyNumberFormat="1" applyFont="1" applyFill="1" applyBorder="1" applyAlignment="1" applyProtection="1">
      <alignment horizontal="center" vertical="center" wrapText="1"/>
      <protection locked="0"/>
    </xf>
    <xf numFmtId="0" fontId="63" fillId="23" borderId="96" xfId="83" applyFont="1" applyFill="1" applyBorder="1" applyAlignment="1">
      <alignment horizontal="center" vertical="center" wrapText="1"/>
    </xf>
    <xf numFmtId="3" fontId="63" fillId="7" borderId="93" xfId="83" applyNumberFormat="1" applyFont="1" applyFill="1" applyBorder="1" applyAlignment="1">
      <alignment horizontal="center" vertical="center"/>
    </xf>
    <xf numFmtId="3" fontId="63" fillId="7" borderId="94" xfId="83" applyNumberFormat="1" applyFont="1" applyFill="1" applyBorder="1" applyAlignment="1">
      <alignment horizontal="center" vertical="center"/>
    </xf>
    <xf numFmtId="3" fontId="63" fillId="7" borderId="95" xfId="83" applyNumberFormat="1" applyFont="1" applyFill="1" applyBorder="1" applyAlignment="1">
      <alignment horizontal="center" vertical="center"/>
    </xf>
    <xf numFmtId="167" fontId="63" fillId="7" borderId="93" xfId="83" applyNumberFormat="1" applyFont="1" applyFill="1" applyBorder="1" applyAlignment="1">
      <alignment horizontal="center" vertical="center"/>
    </xf>
    <xf numFmtId="167" fontId="63" fillId="7" borderId="94" xfId="83" applyNumberFormat="1" applyFont="1" applyFill="1" applyBorder="1" applyAlignment="1">
      <alignment horizontal="center" vertical="center"/>
    </xf>
    <xf numFmtId="167" fontId="63" fillId="7" borderId="95" xfId="83" applyNumberFormat="1" applyFont="1" applyFill="1" applyBorder="1" applyAlignment="1">
      <alignment horizontal="center" vertical="center"/>
    </xf>
    <xf numFmtId="4" fontId="63" fillId="14" borderId="93" xfId="83" applyNumberFormat="1" applyFont="1" applyFill="1" applyBorder="1" applyAlignment="1" applyProtection="1">
      <alignment horizontal="center" vertical="center"/>
      <protection locked="0"/>
    </xf>
    <xf numFmtId="4" fontId="63" fillId="14" borderId="94" xfId="83" applyNumberFormat="1" applyFont="1" applyFill="1" applyBorder="1" applyAlignment="1" applyProtection="1">
      <alignment horizontal="center" vertical="center"/>
      <protection locked="0"/>
    </xf>
    <xf numFmtId="4" fontId="63" fillId="14" borderId="95" xfId="83" applyNumberFormat="1" applyFont="1" applyFill="1" applyBorder="1" applyAlignment="1" applyProtection="1">
      <alignment horizontal="center" vertical="center"/>
      <protection locked="0"/>
    </xf>
    <xf numFmtId="0" fontId="63" fillId="24" borderId="44" xfId="83" applyFont="1" applyFill="1" applyBorder="1" applyAlignment="1">
      <alignment horizontal="center" vertical="center" wrapText="1"/>
    </xf>
    <xf numFmtId="0" fontId="63" fillId="24" borderId="43" xfId="83" applyFont="1" applyFill="1" applyBorder="1" applyAlignment="1">
      <alignment horizontal="center" vertical="center" wrapText="1"/>
    </xf>
    <xf numFmtId="0" fontId="80" fillId="24" borderId="43" xfId="83" applyFont="1" applyFill="1" applyBorder="1" applyAlignment="1">
      <alignment horizontal="center" vertical="center" wrapText="1"/>
    </xf>
    <xf numFmtId="0" fontId="80" fillId="24" borderId="42" xfId="83" applyFont="1" applyFill="1" applyBorder="1" applyAlignment="1">
      <alignment horizontal="center" vertical="center" wrapText="1"/>
    </xf>
    <xf numFmtId="0" fontId="63" fillId="0" borderId="0" xfId="83" applyFont="1" applyAlignment="1">
      <alignment horizontal="left"/>
    </xf>
    <xf numFmtId="0" fontId="63" fillId="14" borderId="0" xfId="83" applyFont="1" applyFill="1" applyAlignment="1" applyProtection="1">
      <alignment horizontal="center" vertical="center"/>
      <protection locked="0"/>
    </xf>
    <xf numFmtId="0" fontId="63" fillId="23" borderId="67" xfId="83" applyFont="1" applyFill="1" applyBorder="1" applyAlignment="1">
      <alignment horizontal="center" vertical="center"/>
    </xf>
    <xf numFmtId="9" fontId="63" fillId="7" borderId="0" xfId="83" applyNumberFormat="1" applyFont="1" applyFill="1" applyAlignment="1">
      <alignment horizontal="center" vertical="center"/>
    </xf>
    <xf numFmtId="0" fontId="63" fillId="23" borderId="35" xfId="83" applyFont="1" applyFill="1" applyBorder="1" applyAlignment="1">
      <alignment horizontal="center" vertical="center"/>
    </xf>
    <xf numFmtId="10" fontId="63" fillId="14" borderId="97" xfId="83" applyNumberFormat="1" applyFont="1" applyFill="1" applyBorder="1" applyAlignment="1" applyProtection="1">
      <alignment horizontal="center" vertical="center" wrapText="1"/>
      <protection locked="0"/>
    </xf>
    <xf numFmtId="10" fontId="63" fillId="14" borderId="98" xfId="83" applyNumberFormat="1" applyFont="1" applyFill="1" applyBorder="1" applyAlignment="1" applyProtection="1">
      <alignment horizontal="center" vertical="center" wrapText="1"/>
      <protection locked="0"/>
    </xf>
    <xf numFmtId="10" fontId="63" fillId="14" borderId="99" xfId="83" applyNumberFormat="1" applyFont="1" applyFill="1" applyBorder="1" applyAlignment="1" applyProtection="1">
      <alignment horizontal="center" vertical="center" wrapText="1"/>
      <protection locked="0"/>
    </xf>
    <xf numFmtId="2" fontId="63" fillId="13" borderId="100" xfId="83" applyNumberFormat="1" applyFont="1" applyFill="1" applyBorder="1" applyAlignment="1">
      <alignment horizontal="center" vertical="center" wrapText="1"/>
    </xf>
    <xf numFmtId="2" fontId="63" fillId="13" borderId="15" xfId="83" applyNumberFormat="1" applyFont="1" applyFill="1" applyBorder="1" applyAlignment="1">
      <alignment horizontal="center" vertical="center" wrapText="1"/>
    </xf>
    <xf numFmtId="2" fontId="63" fillId="13" borderId="101" xfId="83" applyNumberFormat="1" applyFont="1" applyFill="1" applyBorder="1" applyAlignment="1">
      <alignment horizontal="center" vertical="center" wrapText="1"/>
    </xf>
    <xf numFmtId="0" fontId="63" fillId="23" borderId="82" xfId="83" applyFont="1" applyFill="1" applyBorder="1" applyAlignment="1">
      <alignment horizontal="center" vertical="center" wrapText="1"/>
    </xf>
    <xf numFmtId="2" fontId="63" fillId="14" borderId="97" xfId="83" applyNumberFormat="1" applyFont="1" applyFill="1" applyBorder="1" applyAlignment="1" applyProtection="1">
      <alignment horizontal="center" vertical="center" wrapText="1"/>
      <protection locked="0"/>
    </xf>
    <xf numFmtId="2" fontId="63" fillId="14" borderId="98" xfId="83" applyNumberFormat="1" applyFont="1" applyFill="1" applyBorder="1" applyAlignment="1" applyProtection="1">
      <alignment horizontal="center" vertical="center" wrapText="1"/>
      <protection locked="0"/>
    </xf>
    <xf numFmtId="2" fontId="63" fillId="14" borderId="99" xfId="83" applyNumberFormat="1" applyFont="1" applyFill="1" applyBorder="1" applyAlignment="1" applyProtection="1">
      <alignment horizontal="center" vertical="center" wrapText="1"/>
      <protection locked="0"/>
    </xf>
    <xf numFmtId="0" fontId="63" fillId="23" borderId="41" xfId="83" applyFont="1" applyFill="1" applyBorder="1" applyAlignment="1">
      <alignment horizontal="left" vertical="center" wrapText="1"/>
    </xf>
    <xf numFmtId="0" fontId="63" fillId="23" borderId="41" xfId="83" applyFont="1" applyFill="1" applyBorder="1" applyAlignment="1">
      <alignment horizontal="center" vertical="center" wrapText="1"/>
    </xf>
    <xf numFmtId="0" fontId="63" fillId="23" borderId="70" xfId="83" applyFont="1" applyFill="1" applyBorder="1" applyAlignment="1">
      <alignment horizontal="center" vertical="center" wrapText="1"/>
    </xf>
    <xf numFmtId="0" fontId="63" fillId="23" borderId="69" xfId="83" applyFont="1" applyFill="1" applyBorder="1" applyAlignment="1">
      <alignment horizontal="center" vertical="center" wrapText="1"/>
    </xf>
    <xf numFmtId="9" fontId="63" fillId="7" borderId="93" xfId="88" applyFont="1" applyFill="1" applyBorder="1" applyAlignment="1" applyProtection="1">
      <alignment horizontal="center" vertical="center"/>
    </xf>
    <xf numFmtId="9" fontId="63" fillId="7" borderId="94" xfId="88" applyFont="1" applyFill="1" applyBorder="1" applyAlignment="1" applyProtection="1">
      <alignment horizontal="center" vertical="center"/>
    </xf>
    <xf numFmtId="9" fontId="63" fillId="7" borderId="95" xfId="88" applyFont="1" applyFill="1" applyBorder="1" applyAlignment="1" applyProtection="1">
      <alignment horizontal="center" vertical="center"/>
    </xf>
    <xf numFmtId="0" fontId="81" fillId="24" borderId="44" xfId="83" applyFont="1" applyFill="1" applyBorder="1" applyAlignment="1">
      <alignment horizontal="center" vertical="center" wrapText="1"/>
    </xf>
    <xf numFmtId="0" fontId="81" fillId="24" borderId="43" xfId="83" applyFont="1" applyFill="1" applyBorder="1" applyAlignment="1">
      <alignment horizontal="center" vertical="center" wrapText="1"/>
    </xf>
    <xf numFmtId="0" fontId="46" fillId="0" borderId="124" xfId="83" applyBorder="1" applyAlignment="1">
      <alignment horizontal="center"/>
    </xf>
    <xf numFmtId="0" fontId="46" fillId="0" borderId="125" xfId="83" applyBorder="1" applyAlignment="1">
      <alignment horizontal="center"/>
    </xf>
    <xf numFmtId="176" fontId="63" fillId="13" borderId="124" xfId="83" applyNumberFormat="1" applyFont="1" applyFill="1" applyBorder="1" applyAlignment="1">
      <alignment horizontal="center" vertical="center"/>
    </xf>
    <xf numFmtId="176" fontId="63" fillId="13" borderId="125" xfId="83" applyNumberFormat="1" applyFont="1" applyFill="1" applyBorder="1" applyAlignment="1">
      <alignment horizontal="center" vertical="center"/>
    </xf>
    <xf numFmtId="0" fontId="97" fillId="22" borderId="0" xfId="0" applyFont="1" applyFill="1" applyAlignment="1">
      <alignment vertical="center" wrapText="1"/>
    </xf>
    <xf numFmtId="0" fontId="97" fillId="22" borderId="54" xfId="0" applyFont="1" applyFill="1" applyBorder="1" applyAlignment="1">
      <alignment vertical="center" wrapText="1"/>
    </xf>
    <xf numFmtId="0" fontId="63" fillId="23" borderId="40" xfId="83" applyFont="1" applyFill="1" applyBorder="1" applyAlignment="1">
      <alignment horizontal="left" vertical="center"/>
    </xf>
    <xf numFmtId="0" fontId="63" fillId="23" borderId="81" xfId="83" applyFont="1" applyFill="1" applyBorder="1" applyAlignment="1">
      <alignment horizontal="left" vertical="center"/>
    </xf>
    <xf numFmtId="171" fontId="63" fillId="13" borderId="86" xfId="83" applyNumberFormat="1" applyFont="1" applyFill="1" applyBorder="1" applyAlignment="1">
      <alignment horizontal="center" vertical="center"/>
    </xf>
    <xf numFmtId="0" fontId="108" fillId="0" borderId="0" xfId="83" applyFont="1"/>
    <xf numFmtId="172" fontId="63" fillId="13" borderId="86" xfId="87" applyNumberFormat="1" applyFont="1" applyFill="1" applyBorder="1" applyAlignment="1" applyProtection="1">
      <alignment horizontal="center" vertical="center"/>
    </xf>
    <xf numFmtId="0" fontId="63" fillId="23" borderId="81" xfId="83" applyFont="1" applyFill="1" applyBorder="1" applyAlignment="1">
      <alignment horizontal="left" vertical="center" wrapText="1"/>
    </xf>
    <xf numFmtId="0" fontId="63" fillId="13" borderId="86" xfId="83" applyFont="1" applyFill="1" applyBorder="1" applyAlignment="1">
      <alignment horizontal="center" vertical="center"/>
    </xf>
    <xf numFmtId="0" fontId="94" fillId="12" borderId="17" xfId="94" applyFill="1" applyBorder="1" applyAlignment="1" applyProtection="1">
      <alignment horizontal="left" vertical="center"/>
    </xf>
    <xf numFmtId="0" fontId="94" fillId="12" borderId="18" xfId="94" applyFill="1" applyBorder="1" applyAlignment="1" applyProtection="1">
      <alignment horizontal="left" vertical="center"/>
    </xf>
    <xf numFmtId="0" fontId="94" fillId="12" borderId="19" xfId="94" applyFill="1" applyBorder="1" applyAlignment="1" applyProtection="1">
      <alignment horizontal="left" vertical="center"/>
    </xf>
    <xf numFmtId="169" fontId="63" fillId="13" borderId="86" xfId="83" applyNumberFormat="1" applyFont="1" applyFill="1" applyBorder="1" applyAlignment="1">
      <alignment horizontal="center" vertical="center"/>
    </xf>
    <xf numFmtId="9" fontId="63" fillId="14" borderId="86" xfId="82" applyFont="1" applyFill="1" applyBorder="1" applyAlignment="1" applyProtection="1">
      <alignment horizontal="center" vertical="center"/>
      <protection locked="0"/>
    </xf>
    <xf numFmtId="9" fontId="63" fillId="13" borderId="86" xfId="82" applyFont="1" applyFill="1" applyBorder="1" applyAlignment="1">
      <alignment horizontal="center" vertical="center"/>
    </xf>
    <xf numFmtId="0" fontId="63" fillId="23" borderId="39" xfId="83" applyFont="1" applyFill="1" applyBorder="1" applyAlignment="1">
      <alignment horizontal="left" vertical="center" wrapText="1"/>
    </xf>
    <xf numFmtId="0" fontId="63" fillId="23" borderId="72" xfId="83" applyFont="1" applyFill="1" applyBorder="1" applyAlignment="1">
      <alignment horizontal="left" vertical="center" wrapText="1"/>
    </xf>
    <xf numFmtId="0" fontId="63" fillId="23" borderId="39" xfId="83" applyFont="1" applyFill="1" applyBorder="1" applyAlignment="1">
      <alignment horizontal="center" vertical="center" wrapText="1"/>
    </xf>
    <xf numFmtId="0" fontId="63" fillId="23" borderId="41" xfId="83" applyFont="1" applyFill="1" applyBorder="1" applyAlignment="1">
      <alignment horizontal="left" vertical="center"/>
    </xf>
    <xf numFmtId="0" fontId="63" fillId="23" borderId="70" xfId="83" applyFont="1" applyFill="1" applyBorder="1" applyAlignment="1">
      <alignment horizontal="left" vertical="center"/>
    </xf>
    <xf numFmtId="0" fontId="63" fillId="23" borderId="40" xfId="83" applyFont="1" applyFill="1" applyBorder="1" applyAlignment="1">
      <alignment horizontal="center" vertical="center"/>
    </xf>
    <xf numFmtId="0" fontId="63" fillId="23" borderId="40" xfId="83" applyFont="1" applyFill="1" applyBorder="1" applyAlignment="1">
      <alignment vertical="center" wrapText="1"/>
    </xf>
    <xf numFmtId="0" fontId="63" fillId="23" borderId="41" xfId="83" applyFont="1" applyFill="1" applyBorder="1" applyAlignment="1">
      <alignment horizontal="center" vertical="center"/>
    </xf>
    <xf numFmtId="0" fontId="80" fillId="24" borderId="0" xfId="83" applyFont="1" applyFill="1" applyAlignment="1">
      <alignment horizontal="center" vertical="center"/>
    </xf>
    <xf numFmtId="0" fontId="80" fillId="24" borderId="44" xfId="83" applyFont="1" applyFill="1" applyBorder="1" applyAlignment="1">
      <alignment horizontal="center" vertical="center"/>
    </xf>
    <xf numFmtId="168" fontId="63" fillId="23" borderId="86" xfId="83" applyNumberFormat="1" applyFont="1" applyFill="1" applyBorder="1" applyAlignment="1">
      <alignment horizontal="center" vertical="center"/>
    </xf>
    <xf numFmtId="0" fontId="63" fillId="23" borderId="41" xfId="83" applyFont="1" applyFill="1" applyBorder="1" applyAlignment="1">
      <alignment vertical="center" wrapText="1"/>
    </xf>
    <xf numFmtId="0" fontId="63" fillId="14" borderId="93" xfId="83" applyFont="1" applyFill="1" applyBorder="1" applyAlignment="1" applyProtection="1">
      <alignment horizontal="center" vertical="center"/>
      <protection locked="0"/>
    </xf>
    <xf numFmtId="0" fontId="63" fillId="14" borderId="94" xfId="83" applyFont="1" applyFill="1" applyBorder="1" applyAlignment="1" applyProtection="1">
      <alignment horizontal="center" vertical="center"/>
      <protection locked="0"/>
    </xf>
    <xf numFmtId="0" fontId="63" fillId="14" borderId="95" xfId="83" applyFont="1" applyFill="1" applyBorder="1" applyAlignment="1" applyProtection="1">
      <alignment horizontal="center" vertical="center"/>
      <protection locked="0"/>
    </xf>
    <xf numFmtId="0" fontId="80" fillId="24" borderId="69" xfId="83" applyFont="1" applyFill="1" applyBorder="1" applyAlignment="1">
      <alignment horizontal="left" vertical="center"/>
    </xf>
    <xf numFmtId="0" fontId="80" fillId="24" borderId="41" xfId="83" applyFont="1" applyFill="1" applyBorder="1" applyAlignment="1">
      <alignment horizontal="left" vertical="center"/>
    </xf>
    <xf numFmtId="0" fontId="80" fillId="24" borderId="71" xfId="83" applyFont="1" applyFill="1" applyBorder="1" applyAlignment="1">
      <alignment horizontal="left" vertical="center"/>
    </xf>
    <xf numFmtId="0" fontId="80" fillId="24" borderId="39" xfId="83" applyFont="1" applyFill="1" applyBorder="1" applyAlignment="1">
      <alignment horizontal="left" vertical="center"/>
    </xf>
    <xf numFmtId="0" fontId="80" fillId="24" borderId="41" xfId="83" applyFont="1" applyFill="1" applyBorder="1" applyAlignment="1">
      <alignment horizontal="center" vertical="center"/>
    </xf>
    <xf numFmtId="0" fontId="80" fillId="24" borderId="70" xfId="83" applyFont="1" applyFill="1" applyBorder="1" applyAlignment="1">
      <alignment horizontal="center" vertical="center"/>
    </xf>
    <xf numFmtId="0" fontId="80" fillId="24" borderId="39" xfId="83" applyFont="1" applyFill="1" applyBorder="1" applyAlignment="1">
      <alignment horizontal="center" vertical="center"/>
    </xf>
    <xf numFmtId="0" fontId="80" fillId="24" borderId="39" xfId="83" applyFont="1" applyFill="1" applyBorder="1" applyAlignment="1">
      <alignment horizontal="center" vertical="center" wrapText="1"/>
    </xf>
    <xf numFmtId="0" fontId="80" fillId="24" borderId="72" xfId="83" applyFont="1" applyFill="1" applyBorder="1" applyAlignment="1">
      <alignment horizontal="center" vertical="center" wrapText="1"/>
    </xf>
    <xf numFmtId="0" fontId="63" fillId="12" borderId="26" xfId="83" applyFont="1" applyFill="1" applyBorder="1" applyAlignment="1">
      <alignment horizontal="left" vertical="top" wrapText="1"/>
    </xf>
    <xf numFmtId="0" fontId="63" fillId="7" borderId="93" xfId="83" applyFont="1" applyFill="1" applyBorder="1" applyAlignment="1">
      <alignment horizontal="center" vertical="center"/>
    </xf>
    <xf numFmtId="0" fontId="63" fillId="7" borderId="94" xfId="83" applyFont="1" applyFill="1" applyBorder="1" applyAlignment="1">
      <alignment horizontal="center" vertical="center"/>
    </xf>
    <xf numFmtId="0" fontId="63" fillId="7" borderId="95" xfId="83" applyFont="1" applyFill="1" applyBorder="1" applyAlignment="1">
      <alignment horizontal="center" vertical="center"/>
    </xf>
    <xf numFmtId="0" fontId="73" fillId="23" borderId="33" xfId="83" applyFont="1" applyFill="1" applyBorder="1" applyAlignment="1">
      <alignment horizontal="center" vertical="center"/>
    </xf>
    <xf numFmtId="0" fontId="63" fillId="12" borderId="35" xfId="83" applyFont="1" applyFill="1" applyBorder="1" applyAlignment="1">
      <alignment horizontal="left" vertical="center" wrapText="1"/>
    </xf>
    <xf numFmtId="0" fontId="63" fillId="12" borderId="0" xfId="83" applyFont="1" applyFill="1" applyAlignment="1">
      <alignment horizontal="left" vertical="center" wrapText="1"/>
    </xf>
    <xf numFmtId="0" fontId="80" fillId="24" borderId="57" xfId="83" quotePrefix="1" applyFont="1" applyFill="1" applyBorder="1" applyAlignment="1">
      <alignment horizontal="left" vertical="center"/>
    </xf>
    <xf numFmtId="0" fontId="84" fillId="6" borderId="58" xfId="83" applyFont="1" applyFill="1" applyBorder="1" applyAlignment="1">
      <alignment horizontal="left" vertical="center" wrapText="1"/>
    </xf>
    <xf numFmtId="0" fontId="84" fillId="6" borderId="36" xfId="83" applyFont="1" applyFill="1" applyBorder="1" applyAlignment="1">
      <alignment horizontal="left" vertical="center" wrapText="1"/>
    </xf>
    <xf numFmtId="0" fontId="84" fillId="6" borderId="34" xfId="83" applyFont="1" applyFill="1" applyBorder="1" applyAlignment="1">
      <alignment horizontal="left" vertical="center" wrapText="1"/>
    </xf>
    <xf numFmtId="0" fontId="84" fillId="6" borderId="33" xfId="83" applyFont="1" applyFill="1" applyBorder="1" applyAlignment="1">
      <alignment horizontal="left" vertical="center" wrapText="1"/>
    </xf>
    <xf numFmtId="0" fontId="76" fillId="12" borderId="26" xfId="89" applyFont="1" applyFill="1" applyBorder="1" applyAlignment="1" applyProtection="1">
      <alignment horizontal="left" vertical="center"/>
    </xf>
    <xf numFmtId="0" fontId="87" fillId="10" borderId="32" xfId="83" applyFont="1" applyFill="1" applyBorder="1" applyAlignment="1">
      <alignment horizontal="center" wrapText="1"/>
    </xf>
    <xf numFmtId="0" fontId="87" fillId="10" borderId="31" xfId="83" applyFont="1" applyFill="1" applyBorder="1" applyAlignment="1">
      <alignment horizontal="center" wrapText="1"/>
    </xf>
    <xf numFmtId="0" fontId="87" fillId="10" borderId="30" xfId="83" applyFont="1" applyFill="1" applyBorder="1" applyAlignment="1">
      <alignment horizontal="center" wrapText="1"/>
    </xf>
    <xf numFmtId="0" fontId="87" fillId="10" borderId="25" xfId="83" applyFont="1" applyFill="1" applyBorder="1" applyAlignment="1">
      <alignment horizontal="center" wrapText="1"/>
    </xf>
    <xf numFmtId="0" fontId="87" fillId="10" borderId="23" xfId="83" applyFont="1" applyFill="1" applyBorder="1" applyAlignment="1">
      <alignment horizontal="center" wrapText="1"/>
    </xf>
    <xf numFmtId="0" fontId="87" fillId="10" borderId="24" xfId="83" applyFont="1" applyFill="1" applyBorder="1" applyAlignment="1">
      <alignment horizontal="center" wrapText="1"/>
    </xf>
    <xf numFmtId="0" fontId="87" fillId="10" borderId="50" xfId="83" applyFont="1" applyFill="1" applyBorder="1" applyAlignment="1">
      <alignment horizontal="center" wrapText="1"/>
    </xf>
    <xf numFmtId="0" fontId="87" fillId="10" borderId="49" xfId="83" applyFont="1" applyFill="1" applyBorder="1" applyAlignment="1">
      <alignment horizontal="center" wrapText="1"/>
    </xf>
    <xf numFmtId="0" fontId="87" fillId="10" borderId="45" xfId="83" applyFont="1" applyFill="1" applyBorder="1" applyAlignment="1">
      <alignment horizontal="center" wrapText="1"/>
    </xf>
    <xf numFmtId="0" fontId="72" fillId="0" borderId="48" xfId="83" applyFont="1" applyBorder="1" applyAlignment="1">
      <alignment wrapText="1"/>
    </xf>
    <xf numFmtId="0" fontId="72" fillId="0" borderId="38" xfId="83" applyFont="1" applyBorder="1" applyAlignment="1">
      <alignment wrapText="1"/>
    </xf>
    <xf numFmtId="0" fontId="72" fillId="0" borderId="48" xfId="83" applyFont="1" applyBorder="1" applyAlignment="1">
      <alignment horizontal="center"/>
    </xf>
    <xf numFmtId="0" fontId="72" fillId="0" borderId="38" xfId="83" applyFont="1" applyBorder="1" applyAlignment="1">
      <alignment horizontal="center"/>
    </xf>
    <xf numFmtId="0" fontId="87" fillId="10" borderId="48" xfId="83" applyFont="1" applyFill="1" applyBorder="1" applyAlignment="1">
      <alignment horizontal="center" wrapText="1"/>
    </xf>
    <xf numFmtId="0" fontId="87" fillId="10" borderId="38" xfId="83" applyFont="1" applyFill="1" applyBorder="1" applyAlignment="1">
      <alignment horizontal="center" wrapText="1"/>
    </xf>
    <xf numFmtId="0" fontId="73" fillId="10" borderId="32" xfId="83" applyFont="1" applyFill="1" applyBorder="1" applyAlignment="1">
      <alignment horizontal="center" vertical="top" wrapText="1"/>
    </xf>
    <xf numFmtId="0" fontId="73" fillId="10" borderId="31" xfId="83" applyFont="1" applyFill="1" applyBorder="1" applyAlignment="1">
      <alignment horizontal="center" vertical="top" wrapText="1"/>
    </xf>
    <xf numFmtId="0" fontId="73" fillId="10" borderId="30" xfId="83" applyFont="1" applyFill="1" applyBorder="1" applyAlignment="1">
      <alignment horizontal="center" vertical="top" wrapText="1"/>
    </xf>
    <xf numFmtId="0" fontId="87" fillId="10" borderId="32" xfId="83" applyFont="1" applyFill="1" applyBorder="1" applyAlignment="1">
      <alignment horizontal="center" vertical="top" wrapText="1"/>
    </xf>
    <xf numFmtId="0" fontId="87" fillId="10" borderId="31" xfId="83" applyFont="1" applyFill="1" applyBorder="1" applyAlignment="1">
      <alignment horizontal="center" vertical="top" wrapText="1"/>
    </xf>
    <xf numFmtId="0" fontId="87" fillId="10" borderId="30" xfId="83" applyFont="1" applyFill="1" applyBorder="1" applyAlignment="1">
      <alignment horizontal="center" vertical="top" wrapText="1"/>
    </xf>
    <xf numFmtId="0" fontId="15" fillId="0" borderId="53" xfId="84" applyFont="1" applyBorder="1" applyAlignment="1" applyProtection="1">
      <alignment horizontal="left" vertical="center" wrapText="1"/>
      <protection locked="0"/>
    </xf>
    <xf numFmtId="0" fontId="12" fillId="0" borderId="106" xfId="0" applyFont="1" applyBorder="1" applyAlignment="1" applyProtection="1">
      <alignment horizontal="left" vertical="top"/>
      <protection locked="0"/>
    </xf>
    <xf numFmtId="0" fontId="15" fillId="0" borderId="1"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109" xfId="0" applyFont="1" applyBorder="1" applyAlignment="1" applyProtection="1">
      <alignment horizontal="left" vertical="top" wrapText="1"/>
      <protection locked="0"/>
    </xf>
    <xf numFmtId="0" fontId="15" fillId="0" borderId="26" xfId="0" applyFont="1" applyBorder="1" applyAlignment="1" applyProtection="1">
      <alignment wrapText="1"/>
      <protection locked="0"/>
    </xf>
    <xf numFmtId="0" fontId="15" fillId="0" borderId="14" xfId="0" applyFont="1" applyBorder="1" applyAlignment="1" applyProtection="1">
      <alignment wrapText="1"/>
      <protection locked="0"/>
    </xf>
    <xf numFmtId="0" fontId="15" fillId="0" borderId="121" xfId="0" applyFont="1" applyBorder="1" applyAlignment="1" applyProtection="1">
      <alignment wrapText="1"/>
      <protection locked="0"/>
    </xf>
    <xf numFmtId="165" fontId="15" fillId="0" borderId="122" xfId="84" applyNumberFormat="1" applyFont="1" applyBorder="1" applyAlignment="1" applyProtection="1">
      <alignment horizontal="right" wrapText="1"/>
      <protection locked="0"/>
    </xf>
    <xf numFmtId="0" fontId="15" fillId="0" borderId="5" xfId="0" applyFont="1" applyBorder="1" applyAlignment="1" applyProtection="1">
      <alignment wrapText="1"/>
      <protection locked="0"/>
    </xf>
    <xf numFmtId="1" fontId="15" fillId="0" borderId="5" xfId="0" applyNumberFormat="1" applyFont="1" applyBorder="1" applyAlignment="1" applyProtection="1">
      <alignment wrapText="1"/>
      <protection locked="0"/>
    </xf>
    <xf numFmtId="165" fontId="15" fillId="0" borderId="22" xfId="84" applyNumberFormat="1" applyFont="1" applyBorder="1" applyAlignment="1" applyProtection="1">
      <alignment horizontal="right" wrapText="1"/>
      <protection locked="0"/>
    </xf>
  </cellXfs>
  <cellStyles count="98">
    <cellStyle name="Comma 2" xfId="87" xr:uid="{A12BBEAD-BCF8-49CE-B705-0DF73C2E90BA}"/>
    <cellStyle name="Currency" xfId="95" builtinId="4"/>
    <cellStyle name="Currency 2" xfId="85" xr:uid="{48E9535A-4BBB-4913-A356-80C910C0DABD}"/>
    <cellStyle name="Followed Hyperlink" xfId="72" builtinId="9" hidden="1"/>
    <cellStyle name="Followed Hyperlink" xfId="76" builtinId="9" hidden="1"/>
    <cellStyle name="Followed Hyperlink" xfId="80" builtinId="9" hidden="1"/>
    <cellStyle name="Followed Hyperlink" xfId="78" builtinId="9" hidden="1"/>
    <cellStyle name="Followed Hyperlink" xfId="74" builtinId="9" hidden="1"/>
    <cellStyle name="Followed Hyperlink" xfId="70" builtinId="9" hidden="1"/>
    <cellStyle name="Followed Hyperlink" xfId="24"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Guide 2" xfId="90" xr:uid="{DC938552-4938-476D-9EEF-8BB3938764CC}"/>
    <cellStyle name="Heading 1" xfId="96" builtinId="16"/>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75" builtinId="8" hidden="1"/>
    <cellStyle name="Hyperlink" xfId="67" builtinId="8" hidden="1"/>
    <cellStyle name="Hyperlink" xfId="59"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43" builtinId="8" hidden="1"/>
    <cellStyle name="Hyperlink" xfId="2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2" xfId="89" xr:uid="{D80E7DEB-BF43-4C40-B277-BD69021E181E}"/>
    <cellStyle name="Hyperlink 3" xfId="94" xr:uid="{AE1CE98B-9FF5-4206-8045-ED5AEF4BF1F6}"/>
    <cellStyle name="Normal" xfId="0" builtinId="0"/>
    <cellStyle name="Normal 2" xfId="81" xr:uid="{9536E22F-F561-47B5-B69F-4DEF154759D8}"/>
    <cellStyle name="Normal 2 2" xfId="83" xr:uid="{5749FFBF-9983-4708-946C-EFFF6D9E8AC1}"/>
    <cellStyle name="Normal 2 3" xfId="86" xr:uid="{235FE15D-5045-40A8-89CD-F9E09DB4D66E}"/>
    <cellStyle name="Normal 3" xfId="91" xr:uid="{1D643F36-E354-418C-98F2-521475E2B5E9}"/>
    <cellStyle name="Normal 3 2" xfId="92" xr:uid="{DDAC7F30-9272-45E8-9346-AFDE749BD2D6}"/>
    <cellStyle name="Normal 3 3" xfId="93" xr:uid="{C29FE08E-AA36-4563-BD16-CDD3C0284C31}"/>
    <cellStyle name="Normal 3 4" xfId="97" xr:uid="{7CCD4969-16D9-4283-AB2E-6EE0057CD867}"/>
    <cellStyle name="Normal 4" xfId="84" xr:uid="{2B503718-233B-4094-8BC1-130161330E56}"/>
    <cellStyle name="Percent" xfId="82" builtinId="5"/>
    <cellStyle name="Percent 2" xfId="88" xr:uid="{26281F73-04E5-448F-AAE2-179826EC63C2}"/>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1818640</xdr:colOff>
      <xdr:row>14</xdr:row>
      <xdr:rowOff>375920</xdr:rowOff>
    </xdr:from>
    <xdr:to>
      <xdr:col>2</xdr:col>
      <xdr:colOff>1158240</xdr:colOff>
      <xdr:row>15</xdr:row>
      <xdr:rowOff>0</xdr:rowOff>
    </xdr:to>
    <xdr:sp macro="[0]!InsertCopyRow1" textlink="">
      <xdr:nvSpPr>
        <xdr:cNvPr id="3" name="TextBox 2">
          <a:extLst>
            <a:ext uri="{FF2B5EF4-FFF2-40B4-BE49-F238E27FC236}">
              <a16:creationId xmlns:a16="http://schemas.microsoft.com/office/drawing/2014/main" id="{00000000-0008-0000-0000-000003000000}"/>
            </a:ext>
          </a:extLst>
        </xdr:cNvPr>
        <xdr:cNvSpPr txBox="1"/>
      </xdr:nvSpPr>
      <xdr:spPr>
        <a:xfrm>
          <a:off x="2052320" y="2956560"/>
          <a:ext cx="1320800" cy="51816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mc:AlternateContent xmlns:mc="http://schemas.openxmlformats.org/markup-compatibility/2006">
    <mc:Choice xmlns:a14="http://schemas.microsoft.com/office/drawing/2010/main" Requires="a14">
      <xdr:twoCellAnchor editAs="oneCell">
        <xdr:from>
          <xdr:col>8</xdr:col>
          <xdr:colOff>831850</xdr:colOff>
          <xdr:row>2</xdr:row>
          <xdr:rowOff>285750</xdr:rowOff>
        </xdr:from>
        <xdr:to>
          <xdr:col>8</xdr:col>
          <xdr:colOff>1219200</xdr:colOff>
          <xdr:row>2</xdr:row>
          <xdr:rowOff>609600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180975</xdr:rowOff>
    </xdr:to>
    <xdr:sp macro="" textlink="">
      <xdr:nvSpPr>
        <xdr:cNvPr id="2" name="Line 15">
          <a:extLst>
            <a:ext uri="{FF2B5EF4-FFF2-40B4-BE49-F238E27FC236}">
              <a16:creationId xmlns:a16="http://schemas.microsoft.com/office/drawing/2014/main" id="{00000000-0008-0000-0600-000002000000}"/>
            </a:ext>
          </a:extLst>
        </xdr:cNvPr>
        <xdr:cNvSpPr>
          <a:spLocks noChangeShapeType="1"/>
        </xdr:cNvSpPr>
      </xdr:nvSpPr>
      <xdr:spPr bwMode="auto">
        <a:xfrm>
          <a:off x="0" y="457200"/>
          <a:ext cx="0" cy="14287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180975</xdr:rowOff>
    </xdr:to>
    <xdr:sp macro="" textlink="">
      <xdr:nvSpPr>
        <xdr:cNvPr id="2" name="Line 15">
          <a:extLst>
            <a:ext uri="{FF2B5EF4-FFF2-40B4-BE49-F238E27FC236}">
              <a16:creationId xmlns:a16="http://schemas.microsoft.com/office/drawing/2014/main" id="{00000000-0008-0000-0700-000002000000}"/>
            </a:ext>
          </a:extLst>
        </xdr:cNvPr>
        <xdr:cNvSpPr>
          <a:spLocks noChangeShapeType="1"/>
        </xdr:cNvSpPr>
      </xdr:nvSpPr>
      <xdr:spPr bwMode="auto">
        <a:xfrm>
          <a:off x="0" y="457200"/>
          <a:ext cx="0" cy="14287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314325</xdr:colOff>
      <xdr:row>10</xdr:row>
      <xdr:rowOff>228600</xdr:rowOff>
    </xdr:from>
    <xdr:to>
      <xdr:col>29</xdr:col>
      <xdr:colOff>361950</xdr:colOff>
      <xdr:row>23</xdr:row>
      <xdr:rowOff>190500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2028825"/>
          <a:ext cx="614362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314325</xdr:colOff>
      <xdr:row>24</xdr:row>
      <xdr:rowOff>200025</xdr:rowOff>
    </xdr:from>
    <xdr:to>
      <xdr:col>28</xdr:col>
      <xdr:colOff>161925</xdr:colOff>
      <xdr:row>45</xdr:row>
      <xdr:rowOff>142875</xdr:rowOff>
    </xdr:to>
    <xdr:pic>
      <xdr:nvPicPr>
        <xdr:cNvPr id="3" name="Picture 3">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86550" y="5067300"/>
          <a:ext cx="5334000"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7326E0-29CB-42F0-AD65-16B169A96799}" name="Table393" displayName="Table393" ref="C8:C73" totalsRowShown="0" dataDxfId="5" tableBorderDxfId="4">
  <autoFilter ref="C8:C73" xr:uid="{B1A56325-0761-466F-B055-3CE24CCDF249}"/>
  <tableColumns count="1">
    <tableColumn id="1" xr3:uid="{F42C1F80-5E9E-45DE-A213-E4984358F9ED}" name="Measures"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12:A97" totalsRowShown="0" dataDxfId="2" tableBorderDxfId="1">
  <autoFilter ref="A12:A97" xr:uid="{00000000-0009-0000-0100-000027000000}"/>
  <tableColumns count="1">
    <tableColumn id="1" xr3:uid="{00000000-0010-0000-0500-000001000000}" name="Measures" dataDxfId="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I1:I10" totalsRowShown="0">
  <autoFilter ref="I1:I10" xr:uid="{00000000-0009-0000-0100-000008000000}"/>
  <tableColumns count="1">
    <tableColumn id="1" xr3:uid="{00000000-0010-0000-0400-000001000000}" name="Inclusive access benefit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G1:G6" totalsRowShown="0">
  <autoFilter ref="G1:G6" xr:uid="{00000000-0009-0000-0100-000007000000}"/>
  <tableColumns count="1">
    <tableColumn id="1" xr3:uid="{00000000-0010-0000-0300-000001000000}" name="Environmental sustainability benefit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1:E8" totalsRowShown="0">
  <autoFilter ref="E1:E8" xr:uid="{00000000-0009-0000-0100-000006000000}"/>
  <tableColumns count="1">
    <tableColumn id="1" xr3:uid="{00000000-0010-0000-0200-000001000000}" name="Economic Prosperity benefit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C3" totalsRowShown="0">
  <autoFilter ref="C1:C3" xr:uid="{00000000-0009-0000-0100-000005000000}"/>
  <tableColumns count="1">
    <tableColumn id="1" xr3:uid="{00000000-0010-0000-0100-000001000000}" name="Resilience and security benefit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 totalsRowShown="0">
  <autoFilter ref="A1:A8" xr:uid="{00000000-0009-0000-0100-000001000000}"/>
  <tableColumns count="1">
    <tableColumn id="1" xr3:uid="{00000000-0010-0000-0000-000001000000}" name="Healthy and safe people benefi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http://www.nzta.govt.nz/assets/resources/economic-evaluation-manual/economic-evaluation-manual/docs/crash-risk-factors-guidelines-compendium.pdf" TargetMode="External"/><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resources/economic-evaluation-manua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T34"/>
  <sheetViews>
    <sheetView showGridLines="0" topLeftCell="A10" zoomScale="80" zoomScaleNormal="80" workbookViewId="0">
      <selection activeCell="I26" sqref="I26"/>
    </sheetView>
  </sheetViews>
  <sheetFormatPr defaultColWidth="11" defaultRowHeight="15.5"/>
  <cols>
    <col min="1" max="1" width="4.5" customWidth="1"/>
    <col min="2" max="2" width="26" style="1" customWidth="1"/>
    <col min="3" max="3" width="41.83203125" style="1" customWidth="1"/>
    <col min="4" max="4" width="32" style="1" customWidth="1"/>
    <col min="5" max="9" width="26" style="1" customWidth="1"/>
    <col min="10" max="10" width="15.25" style="1" bestFit="1" customWidth="1"/>
    <col min="11" max="11" width="11" style="1"/>
    <col min="12" max="12" width="13.75" style="1" bestFit="1" customWidth="1"/>
    <col min="13" max="13" width="11" style="1"/>
    <col min="14" max="14" width="12.58203125" bestFit="1" customWidth="1"/>
  </cols>
  <sheetData>
    <row r="1" spans="2:20" ht="33" customHeight="1" thickBot="1"/>
    <row r="2" spans="2:20" ht="66" customHeight="1" thickBot="1">
      <c r="B2" s="388" t="s">
        <v>0</v>
      </c>
      <c r="C2" s="389"/>
      <c r="D2" s="389"/>
      <c r="E2" s="389"/>
      <c r="F2" s="389"/>
      <c r="G2" s="389"/>
      <c r="H2" s="389"/>
      <c r="I2" s="390"/>
      <c r="J2" t="s">
        <v>1</v>
      </c>
      <c r="K2"/>
      <c r="L2"/>
      <c r="M2"/>
    </row>
    <row r="3" spans="2:20" ht="57" customHeight="1" thickTop="1" thickBot="1">
      <c r="B3" s="352" t="s">
        <v>2</v>
      </c>
      <c r="C3" s="113">
        <f ca="1">NOW()</f>
        <v>45030.560803587963</v>
      </c>
      <c r="D3" s="114" t="s">
        <v>3</v>
      </c>
      <c r="E3" s="349" t="str">
        <f>_xlfn.CONCAT(_xlfn.VALUETOTEXT('SP4-1'!I25)," - ",_xlfn.VALUETOTEXT('SP4-1'!I25+'SP4-1'!I27))</f>
        <v xml:space="preserve"> - 0</v>
      </c>
      <c r="F3" s="115" t="s">
        <v>4</v>
      </c>
      <c r="G3" s="654"/>
      <c r="H3" s="654"/>
      <c r="I3" s="655" t="s">
        <v>5</v>
      </c>
      <c r="J3" s="112" t="s">
        <v>6</v>
      </c>
      <c r="K3"/>
      <c r="L3" s="14"/>
      <c r="M3" s="14"/>
      <c r="N3" s="14"/>
      <c r="O3" s="14"/>
      <c r="P3" s="14"/>
      <c r="Q3" s="14"/>
      <c r="R3" s="14"/>
      <c r="S3" s="14"/>
      <c r="T3" s="14"/>
    </row>
    <row r="4" spans="2:20" s="3" customFormat="1" ht="28" customHeight="1" thickTop="1">
      <c r="B4" s="391" t="s">
        <v>7</v>
      </c>
      <c r="C4" s="392"/>
      <c r="D4" s="393" t="s">
        <v>8</v>
      </c>
      <c r="E4" s="394"/>
      <c r="F4" s="393" t="s">
        <v>9</v>
      </c>
      <c r="G4" s="394"/>
      <c r="H4" s="393" t="s">
        <v>10</v>
      </c>
      <c r="I4" s="395"/>
      <c r="J4" s="14"/>
      <c r="K4" s="14"/>
      <c r="L4" s="14"/>
      <c r="M4" s="14"/>
      <c r="N4" s="14"/>
      <c r="O4" s="14"/>
      <c r="P4" s="14"/>
      <c r="Q4" s="14"/>
      <c r="R4" s="14"/>
      <c r="S4" s="14"/>
      <c r="T4" s="14"/>
    </row>
    <row r="5" spans="2:20" s="12" customFormat="1" ht="28" customHeight="1">
      <c r="B5" s="659" t="s">
        <v>11</v>
      </c>
      <c r="C5" s="658"/>
      <c r="D5" s="656" t="s">
        <v>11</v>
      </c>
      <c r="E5" s="658"/>
      <c r="F5" s="656" t="s">
        <v>11</v>
      </c>
      <c r="G5" s="658"/>
      <c r="H5" s="656" t="s">
        <v>11</v>
      </c>
      <c r="I5" s="657"/>
    </row>
    <row r="6" spans="2:20" s="12" customFormat="1" ht="28" customHeight="1">
      <c r="B6" s="353"/>
      <c r="C6" s="351"/>
      <c r="D6" s="351"/>
      <c r="E6" s="351"/>
      <c r="F6" s="351"/>
      <c r="G6" s="351"/>
      <c r="H6" s="351"/>
      <c r="I6" s="354"/>
    </row>
    <row r="7" spans="2:20" s="8" customFormat="1" ht="51" customHeight="1">
      <c r="B7" s="416" t="s">
        <v>12</v>
      </c>
      <c r="C7" s="417"/>
      <c r="D7" s="418"/>
      <c r="E7" s="408" t="s">
        <v>13</v>
      </c>
      <c r="F7" s="409"/>
      <c r="G7" s="408" t="s">
        <v>14</v>
      </c>
      <c r="H7" s="414"/>
      <c r="I7" s="415"/>
      <c r="J7" s="6"/>
      <c r="K7" s="6"/>
    </row>
    <row r="8" spans="2:20" s="7" customFormat="1" ht="35.15" customHeight="1">
      <c r="B8" s="396" t="s">
        <v>15</v>
      </c>
      <c r="C8" s="397"/>
      <c r="D8" s="398"/>
      <c r="E8" s="410" t="s">
        <v>16</v>
      </c>
      <c r="F8" s="412">
        <f>'SP4-3 (1)'!K8</f>
        <v>0</v>
      </c>
      <c r="G8" s="407" t="s">
        <v>877</v>
      </c>
      <c r="H8" s="407"/>
      <c r="I8" s="375">
        <f>'SP4-1'!J54</f>
        <v>0</v>
      </c>
      <c r="J8" s="4"/>
      <c r="K8" s="4"/>
    </row>
    <row r="9" spans="2:20" s="4" customFormat="1" ht="35.15" customHeight="1">
      <c r="B9" s="399"/>
      <c r="C9" s="400"/>
      <c r="D9" s="401"/>
      <c r="E9" s="411"/>
      <c r="F9" s="413"/>
      <c r="G9" s="405"/>
      <c r="H9" s="405"/>
      <c r="I9" s="376"/>
    </row>
    <row r="10" spans="2:20" s="4" customFormat="1" ht="35.15" customHeight="1">
      <c r="B10" s="399"/>
      <c r="C10" s="400"/>
      <c r="D10" s="401"/>
      <c r="E10" s="410" t="s">
        <v>18</v>
      </c>
      <c r="F10" s="412">
        <f>'SP4-3 (1)'!Q13+'SP4-3 (1)'!K16*('SP4-1'!I27-1)+SUM('SP4-3 (1)'!K22:M30)</f>
        <v>0</v>
      </c>
      <c r="G10" s="406" t="s">
        <v>19</v>
      </c>
      <c r="H10" s="406"/>
      <c r="I10" s="117">
        <f>'SP4-1'!J55</f>
        <v>0</v>
      </c>
    </row>
    <row r="11" spans="2:20" s="4" customFormat="1" ht="35.15" customHeight="1">
      <c r="B11" s="399"/>
      <c r="C11" s="400"/>
      <c r="D11" s="401"/>
      <c r="E11" s="411"/>
      <c r="F11" s="413"/>
      <c r="G11" s="407" t="s">
        <v>878</v>
      </c>
      <c r="H11" s="407"/>
      <c r="I11" s="378">
        <f>'SP4-1'!M54</f>
        <v>0</v>
      </c>
    </row>
    <row r="12" spans="2:20" s="4" customFormat="1" ht="57" customHeight="1">
      <c r="B12" s="402"/>
      <c r="C12" s="403"/>
      <c r="D12" s="404"/>
      <c r="E12" s="350" t="s">
        <v>20</v>
      </c>
      <c r="F12" s="116">
        <f>'SP4-3 (2)'!K16*39</f>
        <v>0</v>
      </c>
      <c r="G12" s="405"/>
      <c r="H12" s="405"/>
      <c r="I12" s="377"/>
    </row>
    <row r="13" spans="2:20" s="4" customFormat="1" ht="25" customHeight="1">
      <c r="B13" s="422"/>
      <c r="C13" s="423"/>
      <c r="I13" s="355"/>
    </row>
    <row r="14" spans="2:20" s="3" customFormat="1" ht="43" customHeight="1">
      <c r="B14" s="440" t="s">
        <v>21</v>
      </c>
      <c r="C14" s="441"/>
      <c r="D14" s="433" t="s">
        <v>22</v>
      </c>
      <c r="E14" s="434"/>
      <c r="F14" s="434"/>
      <c r="G14" s="435"/>
      <c r="H14" s="436" t="s">
        <v>23</v>
      </c>
      <c r="I14" s="437"/>
      <c r="J14" s="2"/>
      <c r="K14" s="2"/>
      <c r="L14" s="2"/>
      <c r="M14" s="2"/>
    </row>
    <row r="15" spans="2:20" s="6" customFormat="1" ht="28" customHeight="1">
      <c r="B15" s="438" t="s">
        <v>24</v>
      </c>
      <c r="C15" s="439"/>
      <c r="D15" s="5" t="s">
        <v>25</v>
      </c>
      <c r="E15" s="5" t="s">
        <v>26</v>
      </c>
      <c r="F15" s="5" t="s">
        <v>27</v>
      </c>
      <c r="G15" s="5" t="s">
        <v>28</v>
      </c>
      <c r="H15" s="5" t="s">
        <v>27</v>
      </c>
      <c r="I15" s="356" t="s">
        <v>28</v>
      </c>
      <c r="J15" s="4"/>
      <c r="L15" s="75"/>
      <c r="M15" s="75"/>
      <c r="N15" s="75"/>
      <c r="O15" s="4"/>
      <c r="P15" s="4"/>
      <c r="Q15" s="4"/>
      <c r="R15" s="4"/>
      <c r="S15" s="4"/>
    </row>
    <row r="16" spans="2:20" ht="28" customHeight="1">
      <c r="B16" s="357" t="s">
        <v>29</v>
      </c>
      <c r="C16" s="21"/>
      <c r="I16" s="358"/>
      <c r="J16" s="4"/>
      <c r="K16"/>
      <c r="L16" s="4"/>
      <c r="M16" s="4"/>
      <c r="N16" s="4"/>
      <c r="O16" s="4"/>
      <c r="P16" s="4"/>
      <c r="Q16" s="4"/>
      <c r="R16" s="4"/>
      <c r="S16" s="4"/>
    </row>
    <row r="17" spans="2:18" s="4" customFormat="1" ht="28" customHeight="1">
      <c r="B17" s="431" t="s">
        <v>30</v>
      </c>
      <c r="C17" s="432"/>
      <c r="D17" s="73" t="s">
        <v>31</v>
      </c>
      <c r="E17" s="17" t="s">
        <v>17</v>
      </c>
      <c r="F17" s="72"/>
      <c r="G17" s="72"/>
      <c r="H17" s="72"/>
      <c r="I17" s="359">
        <f>'SP4-6'!J40/'SP4-6'!F69*Tables!K327</f>
        <v>0</v>
      </c>
      <c r="L17" s="77"/>
      <c r="M17" s="78"/>
      <c r="N17" s="76"/>
    </row>
    <row r="18" spans="2:18" ht="28" customHeight="1">
      <c r="B18" s="357" t="s">
        <v>34</v>
      </c>
      <c r="C18" s="22"/>
      <c r="D18" s="360"/>
      <c r="E18" s="360"/>
      <c r="F18" s="360"/>
      <c r="G18" s="360"/>
      <c r="H18" s="360"/>
      <c r="I18" s="361"/>
      <c r="K18"/>
      <c r="M18" s="4"/>
      <c r="N18" s="4"/>
    </row>
    <row r="19" spans="2:18" s="4" customFormat="1" ht="28" customHeight="1">
      <c r="B19" s="427"/>
      <c r="C19" s="428"/>
      <c r="D19" s="13"/>
      <c r="E19" s="17" t="s">
        <v>17</v>
      </c>
      <c r="F19" s="664" t="s">
        <v>11</v>
      </c>
      <c r="G19" s="664" t="s">
        <v>11</v>
      </c>
      <c r="H19" s="665" t="s">
        <v>11</v>
      </c>
      <c r="I19" s="666" t="s">
        <v>11</v>
      </c>
      <c r="L19" s="77"/>
      <c r="M19" s="78"/>
      <c r="N19" s="74"/>
    </row>
    <row r="20" spans="2:18" ht="28" customHeight="1">
      <c r="B20" s="362" t="s">
        <v>35</v>
      </c>
      <c r="C20" s="23"/>
      <c r="D20" s="360"/>
      <c r="E20" s="360"/>
      <c r="F20" s="360"/>
      <c r="G20" s="360"/>
      <c r="H20" s="360"/>
      <c r="I20" s="361"/>
      <c r="K20"/>
      <c r="M20" s="4"/>
      <c r="N20" s="4"/>
    </row>
    <row r="21" spans="2:18" ht="28" customHeight="1">
      <c r="B21" s="427" t="s">
        <v>36</v>
      </c>
      <c r="C21" s="428"/>
      <c r="D21" s="13" t="s">
        <v>37</v>
      </c>
      <c r="E21" s="17" t="s">
        <v>17</v>
      </c>
      <c r="F21" s="17" t="s">
        <v>17</v>
      </c>
      <c r="G21" s="17" t="s">
        <v>17</v>
      </c>
      <c r="H21" s="72">
        <v>0</v>
      </c>
      <c r="I21" s="359">
        <f>'SP4-4'!O27*Tables!K327</f>
        <v>0</v>
      </c>
      <c r="J21" s="122"/>
      <c r="K21"/>
      <c r="L21" s="77"/>
      <c r="M21" s="78"/>
      <c r="N21" s="76"/>
    </row>
    <row r="22" spans="2:18" s="4" customFormat="1" ht="28" customHeight="1">
      <c r="B22" s="427"/>
      <c r="C22" s="428"/>
      <c r="D22" s="13" t="s">
        <v>664</v>
      </c>
      <c r="E22" s="17" t="s">
        <v>17</v>
      </c>
      <c r="F22" s="664" t="s">
        <v>11</v>
      </c>
      <c r="G22" s="664" t="s">
        <v>11</v>
      </c>
      <c r="H22" s="665" t="s">
        <v>11</v>
      </c>
      <c r="I22" s="359">
        <f>'SP4-5'!O28*Tables!K327</f>
        <v>0</v>
      </c>
      <c r="L22" s="77"/>
      <c r="M22" s="78"/>
      <c r="N22" s="74"/>
      <c r="O22"/>
      <c r="P22"/>
      <c r="Q22"/>
      <c r="R22"/>
    </row>
    <row r="23" spans="2:18" ht="28" customHeight="1">
      <c r="B23" s="363" t="s">
        <v>38</v>
      </c>
      <c r="C23" s="21"/>
      <c r="D23" s="360"/>
      <c r="E23" s="360"/>
      <c r="F23" s="360"/>
      <c r="G23" s="360"/>
      <c r="H23" s="360"/>
      <c r="I23" s="361"/>
      <c r="K23"/>
      <c r="M23" s="4"/>
      <c r="N23" s="4"/>
    </row>
    <row r="24" spans="2:18" s="4" customFormat="1" ht="28" customHeight="1">
      <c r="B24" s="431" t="s">
        <v>39</v>
      </c>
      <c r="C24" s="432"/>
      <c r="D24" s="306" t="s">
        <v>40</v>
      </c>
      <c r="E24" s="307" t="s">
        <v>17</v>
      </c>
      <c r="F24" s="308" t="s">
        <v>11</v>
      </c>
      <c r="G24" s="308" t="s">
        <v>11</v>
      </c>
      <c r="H24" s="308" t="s">
        <v>17</v>
      </c>
      <c r="I24" s="364">
        <v>0</v>
      </c>
      <c r="L24" s="77"/>
      <c r="M24" s="78"/>
      <c r="N24" s="76"/>
      <c r="O24"/>
      <c r="P24"/>
      <c r="Q24"/>
      <c r="R24"/>
    </row>
    <row r="25" spans="2:18" ht="28" customHeight="1">
      <c r="B25" s="444" t="s">
        <v>44</v>
      </c>
      <c r="C25" s="445"/>
      <c r="D25" s="445"/>
      <c r="E25" s="445"/>
      <c r="F25" s="445"/>
      <c r="G25" s="445"/>
      <c r="H25" s="445"/>
      <c r="I25" s="446"/>
      <c r="K25"/>
      <c r="M25" s="4"/>
      <c r="N25" s="4"/>
    </row>
    <row r="26" spans="2:18" ht="28" customHeight="1">
      <c r="B26" s="442" t="s">
        <v>47</v>
      </c>
      <c r="C26" s="443"/>
      <c r="D26" s="308" t="s">
        <v>861</v>
      </c>
      <c r="E26" s="307" t="s">
        <v>17</v>
      </c>
      <c r="F26" s="660" t="s">
        <v>11</v>
      </c>
      <c r="G26" s="660" t="s">
        <v>11</v>
      </c>
      <c r="H26" s="308" t="s">
        <v>17</v>
      </c>
      <c r="I26" s="365">
        <f>'SP4-4'!O38/'SP4-4'!L44*Tables!K327</f>
        <v>0</v>
      </c>
      <c r="K26"/>
      <c r="M26" s="4"/>
      <c r="N26" s="4"/>
    </row>
    <row r="27" spans="2:18" s="4" customFormat="1" ht="28" customHeight="1">
      <c r="B27" s="429" t="s">
        <v>45</v>
      </c>
      <c r="C27" s="430"/>
      <c r="D27" s="309" t="s">
        <v>46</v>
      </c>
      <c r="E27" s="304" t="s">
        <v>17</v>
      </c>
      <c r="F27" s="661" t="s">
        <v>11</v>
      </c>
      <c r="G27" s="661" t="s">
        <v>11</v>
      </c>
      <c r="H27" s="305" t="s">
        <v>17</v>
      </c>
      <c r="I27" s="364" t="s">
        <v>17</v>
      </c>
      <c r="L27" s="79"/>
      <c r="M27" s="80"/>
      <c r="N27" s="76"/>
    </row>
    <row r="28" spans="2:18" s="4" customFormat="1" ht="28" customHeight="1" thickBot="1">
      <c r="B28" s="425" t="s">
        <v>47</v>
      </c>
      <c r="C28" s="426"/>
      <c r="D28" s="366" t="s">
        <v>37</v>
      </c>
      <c r="E28" s="367" t="s">
        <v>17</v>
      </c>
      <c r="F28" s="662" t="s">
        <v>11</v>
      </c>
      <c r="G28" s="662" t="s">
        <v>11</v>
      </c>
      <c r="H28" s="662" t="s">
        <v>11</v>
      </c>
      <c r="I28" s="663" t="s">
        <v>11</v>
      </c>
      <c r="L28" s="77"/>
      <c r="M28" s="78"/>
      <c r="N28" s="74"/>
    </row>
    <row r="29" spans="2:18" s="6" customFormat="1">
      <c r="L29" s="4"/>
      <c r="M29" s="4"/>
      <c r="N29" s="4"/>
    </row>
    <row r="30" spans="2:18" s="6" customFormat="1">
      <c r="B30" s="424" t="s">
        <v>48</v>
      </c>
      <c r="C30" s="424"/>
      <c r="D30" s="16"/>
      <c r="E30" s="16"/>
      <c r="F30" s="16"/>
      <c r="G30" s="16"/>
      <c r="H30" s="16"/>
      <c r="I30" s="16"/>
      <c r="L30" s="4"/>
      <c r="M30" s="4"/>
      <c r="N30" s="4"/>
    </row>
    <row r="31" spans="2:18" s="9" customFormat="1" ht="40" customHeight="1">
      <c r="B31" s="419"/>
      <c r="C31" s="420"/>
      <c r="D31" s="420"/>
      <c r="E31" s="420"/>
      <c r="F31" s="420"/>
      <c r="G31" s="420"/>
      <c r="H31" s="420"/>
      <c r="I31" s="421"/>
      <c r="L31" s="4"/>
      <c r="M31" s="4"/>
      <c r="N31" s="4"/>
    </row>
    <row r="32" spans="2:18">
      <c r="L32" s="4"/>
      <c r="M32" s="4"/>
      <c r="N32" s="4"/>
    </row>
    <row r="33" spans="12:14">
      <c r="L33" s="4"/>
      <c r="M33" s="4"/>
      <c r="N33" s="4"/>
    </row>
    <row r="34" spans="12:14">
      <c r="L34" s="4"/>
      <c r="M34" s="4"/>
      <c r="N34" s="4"/>
    </row>
  </sheetData>
  <sheetProtection algorithmName="SHA-512" hashValue="kzB173c+zFlMNvamVBfSbqmfxZqxsdVXye6xMMwqT+TQDyNc+E6UdbOhwCwcd4KVSOy9TjcYhn9DDxEXmU99qg==" saltValue="XML3gsZA0fZVh29/M9NIwg==" spinCount="100000" sheet="1" objects="1" scenarios="1"/>
  <protectedRanges>
    <protectedRange sqref="J3" name="Range2_1"/>
  </protectedRanges>
  <mergeCells count="39">
    <mergeCell ref="B31:I31"/>
    <mergeCell ref="B13:C13"/>
    <mergeCell ref="B30:C30"/>
    <mergeCell ref="B28:C28"/>
    <mergeCell ref="B19:C19"/>
    <mergeCell ref="B22:C22"/>
    <mergeCell ref="B27:C27"/>
    <mergeCell ref="B24:C24"/>
    <mergeCell ref="D14:G14"/>
    <mergeCell ref="H14:I14"/>
    <mergeCell ref="B17:C17"/>
    <mergeCell ref="B15:C15"/>
    <mergeCell ref="B21:C21"/>
    <mergeCell ref="B14:C14"/>
    <mergeCell ref="B26:C26"/>
    <mergeCell ref="B25:I25"/>
    <mergeCell ref="B8:D12"/>
    <mergeCell ref="G12:H12"/>
    <mergeCell ref="G10:H10"/>
    <mergeCell ref="G11:H11"/>
    <mergeCell ref="E7:F7"/>
    <mergeCell ref="E8:E9"/>
    <mergeCell ref="F8:F9"/>
    <mergeCell ref="E10:E11"/>
    <mergeCell ref="F10:F11"/>
    <mergeCell ref="G7:I7"/>
    <mergeCell ref="B7:D7"/>
    <mergeCell ref="G8:H8"/>
    <mergeCell ref="G9:H9"/>
    <mergeCell ref="B2:I2"/>
    <mergeCell ref="B4:C4"/>
    <mergeCell ref="B5:C5"/>
    <mergeCell ref="D5:E5"/>
    <mergeCell ref="D4:E4"/>
    <mergeCell ref="F4:G4"/>
    <mergeCell ref="F5:G5"/>
    <mergeCell ref="H4:I4"/>
    <mergeCell ref="H5:I5"/>
    <mergeCell ref="G3:H3"/>
  </mergeCells>
  <phoneticPr fontId="3" type="noConversion"/>
  <dataValidations count="1">
    <dataValidation type="list" allowBlank="1" showInputMessage="1" showErrorMessage="1" sqref="L17 L21:L22 L24 L27:L28 L19" xr:uid="{EEB57C4A-2F42-41A7-A9D9-470B97E5744A}">
      <formula1>#REF!</formula1>
    </dataValidation>
  </dataValidations>
  <pageMargins left="0.36000000000000004" right="0.36000000000000004" top="0.6100000000000001" bottom="0.6100000000000001" header="0.5" footer="0.5"/>
  <pageSetup paperSize="8" scale="75"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161" r:id="rId4" name="Check Box 113">
              <controlPr defaultSize="0" autoFill="0" autoLine="0" autoPict="0">
                <anchor moveWithCells="1">
                  <from>
                    <xdr:col>8</xdr:col>
                    <xdr:colOff>831850</xdr:colOff>
                    <xdr:row>2</xdr:row>
                    <xdr:rowOff>285750</xdr:rowOff>
                  </from>
                  <to>
                    <xdr:col>8</xdr:col>
                    <xdr:colOff>1219200</xdr:colOff>
                    <xdr:row>2</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xr:uid="{3868E784-81E8-495B-8333-1271A052BFB6}">
          <x14:formula1>
            <xm:f>'Benefits Framework'!$C$9:$C$73</xm:f>
          </x14:formula1>
          <xm:sqref>D28 D21:D22 D19 D26</xm:sqref>
        </x14:dataValidation>
        <x14:dataValidation type="list" allowBlank="1" showInputMessage="1" xr:uid="{7F353724-2C21-408C-AED7-7AA7327EE5A5}">
          <x14:formula1>
            <xm:f>'Benefits Framework'!$I$2:$I$10</xm:f>
          </x14:formula1>
          <xm:sqref>B28:C28 B26:C26</xm:sqref>
        </x14:dataValidation>
        <x14:dataValidation type="list" allowBlank="1" showInputMessage="1" xr:uid="{65C95072-8FE0-48FA-8F0B-B5EB0A5BD752}">
          <x14:formula1>
            <xm:f>'Benefits Framework'!$E$2:$E$3</xm:f>
          </x14:formula1>
          <xm:sqref>B21:C22</xm:sqref>
        </x14:dataValidation>
        <x14:dataValidation type="list" allowBlank="1" showInputMessage="1" showErrorMessage="1" xr:uid="{8AAAD5E8-F1AE-4357-8BEC-02F7065F72F2}">
          <x14:formula1>
            <xm:f>Tables!$A$1:$C$1</xm:f>
          </x14:formula1>
          <xm:sqref>J3</xm:sqref>
        </x14:dataValidation>
        <x14:dataValidation type="list" allowBlank="1" showInputMessage="1" xr:uid="{00000000-0002-0000-0000-000000000000}">
          <x14:formula1>
            <xm:f>'Benefits Framework'!$C$2:$C$3</xm:f>
          </x14:formula1>
          <xm:sqref>B19:C19</xm:sqref>
        </x14:dataValidation>
      </x14:dataValidations>
    </ex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90131-0550-49D1-AC30-617E4780BF93}">
  <sheetPr>
    <pageSetUpPr fitToPage="1"/>
  </sheetPr>
  <dimension ref="A1:Z82"/>
  <sheetViews>
    <sheetView zoomScaleNormal="100" workbookViewId="0">
      <selection activeCell="I12" sqref="I12:L12 I14:L14 I17:L17 O9:R9"/>
    </sheetView>
  </sheetViews>
  <sheetFormatPr defaultRowHeight="13.5"/>
  <cols>
    <col min="1" max="1" width="2.5" style="55" customWidth="1"/>
    <col min="2" max="2" width="0.83203125" style="55" customWidth="1"/>
    <col min="3" max="3" width="6" style="55" customWidth="1"/>
    <col min="4" max="4" width="6.33203125" style="55" customWidth="1"/>
    <col min="5" max="5" width="5.5" style="55" customWidth="1"/>
    <col min="6" max="6" width="5.08203125" style="55" customWidth="1"/>
    <col min="7" max="18" width="4.5" style="55" customWidth="1"/>
    <col min="19" max="19" width="3.25" style="55" customWidth="1"/>
    <col min="20" max="256" width="9" style="55"/>
    <col min="257" max="257" width="2.5" style="55" customWidth="1"/>
    <col min="258" max="258" width="0.83203125" style="55" customWidth="1"/>
    <col min="259" max="259" width="6" style="55" customWidth="1"/>
    <col min="260" max="260" width="6.33203125" style="55" customWidth="1"/>
    <col min="261" max="261" width="5.5" style="55" customWidth="1"/>
    <col min="262" max="262" width="5.08203125" style="55" customWidth="1"/>
    <col min="263" max="274" width="4.5" style="55" customWidth="1"/>
    <col min="275" max="275" width="3.25" style="55" customWidth="1"/>
    <col min="276" max="512" width="9" style="55"/>
    <col min="513" max="513" width="2.5" style="55" customWidth="1"/>
    <col min="514" max="514" width="0.83203125" style="55" customWidth="1"/>
    <col min="515" max="515" width="6" style="55" customWidth="1"/>
    <col min="516" max="516" width="6.33203125" style="55" customWidth="1"/>
    <col min="517" max="517" width="5.5" style="55" customWidth="1"/>
    <col min="518" max="518" width="5.08203125" style="55" customWidth="1"/>
    <col min="519" max="530" width="4.5" style="55" customWidth="1"/>
    <col min="531" max="531" width="3.25" style="55" customWidth="1"/>
    <col min="532" max="768" width="9" style="55"/>
    <col min="769" max="769" width="2.5" style="55" customWidth="1"/>
    <col min="770" max="770" width="0.83203125" style="55" customWidth="1"/>
    <col min="771" max="771" width="6" style="55" customWidth="1"/>
    <col min="772" max="772" width="6.33203125" style="55" customWidth="1"/>
    <col min="773" max="773" width="5.5" style="55" customWidth="1"/>
    <col min="774" max="774" width="5.08203125" style="55" customWidth="1"/>
    <col min="775" max="786" width="4.5" style="55" customWidth="1"/>
    <col min="787" max="787" width="3.25" style="55" customWidth="1"/>
    <col min="788" max="1024" width="9" style="55"/>
    <col min="1025" max="1025" width="2.5" style="55" customWidth="1"/>
    <col min="1026" max="1026" width="0.83203125" style="55" customWidth="1"/>
    <col min="1027" max="1027" width="6" style="55" customWidth="1"/>
    <col min="1028" max="1028" width="6.33203125" style="55" customWidth="1"/>
    <col min="1029" max="1029" width="5.5" style="55" customWidth="1"/>
    <col min="1030" max="1030" width="5.08203125" style="55" customWidth="1"/>
    <col min="1031" max="1042" width="4.5" style="55" customWidth="1"/>
    <col min="1043" max="1043" width="3.25" style="55" customWidth="1"/>
    <col min="1044" max="1280" width="9" style="55"/>
    <col min="1281" max="1281" width="2.5" style="55" customWidth="1"/>
    <col min="1282" max="1282" width="0.83203125" style="55" customWidth="1"/>
    <col min="1283" max="1283" width="6" style="55" customWidth="1"/>
    <col min="1284" max="1284" width="6.33203125" style="55" customWidth="1"/>
    <col min="1285" max="1285" width="5.5" style="55" customWidth="1"/>
    <col min="1286" max="1286" width="5.08203125" style="55" customWidth="1"/>
    <col min="1287" max="1298" width="4.5" style="55" customWidth="1"/>
    <col min="1299" max="1299" width="3.25" style="55" customWidth="1"/>
    <col min="1300" max="1536" width="9" style="55"/>
    <col min="1537" max="1537" width="2.5" style="55" customWidth="1"/>
    <col min="1538" max="1538" width="0.83203125" style="55" customWidth="1"/>
    <col min="1539" max="1539" width="6" style="55" customWidth="1"/>
    <col min="1540" max="1540" width="6.33203125" style="55" customWidth="1"/>
    <col min="1541" max="1541" width="5.5" style="55" customWidth="1"/>
    <col min="1542" max="1542" width="5.08203125" style="55" customWidth="1"/>
    <col min="1543" max="1554" width="4.5" style="55" customWidth="1"/>
    <col min="1555" max="1555" width="3.25" style="55" customWidth="1"/>
    <col min="1556" max="1792" width="9" style="55"/>
    <col min="1793" max="1793" width="2.5" style="55" customWidth="1"/>
    <col min="1794" max="1794" width="0.83203125" style="55" customWidth="1"/>
    <col min="1795" max="1795" width="6" style="55" customWidth="1"/>
    <col min="1796" max="1796" width="6.33203125" style="55" customWidth="1"/>
    <col min="1797" max="1797" width="5.5" style="55" customWidth="1"/>
    <col min="1798" max="1798" width="5.08203125" style="55" customWidth="1"/>
    <col min="1799" max="1810" width="4.5" style="55" customWidth="1"/>
    <col min="1811" max="1811" width="3.25" style="55" customWidth="1"/>
    <col min="1812" max="2048" width="9" style="55"/>
    <col min="2049" max="2049" width="2.5" style="55" customWidth="1"/>
    <col min="2050" max="2050" width="0.83203125" style="55" customWidth="1"/>
    <col min="2051" max="2051" width="6" style="55" customWidth="1"/>
    <col min="2052" max="2052" width="6.33203125" style="55" customWidth="1"/>
    <col min="2053" max="2053" width="5.5" style="55" customWidth="1"/>
    <col min="2054" max="2054" width="5.08203125" style="55" customWidth="1"/>
    <col min="2055" max="2066" width="4.5" style="55" customWidth="1"/>
    <col min="2067" max="2067" width="3.25" style="55" customWidth="1"/>
    <col min="2068" max="2304" width="9" style="55"/>
    <col min="2305" max="2305" width="2.5" style="55" customWidth="1"/>
    <col min="2306" max="2306" width="0.83203125" style="55" customWidth="1"/>
    <col min="2307" max="2307" width="6" style="55" customWidth="1"/>
    <col min="2308" max="2308" width="6.33203125" style="55" customWidth="1"/>
    <col min="2309" max="2309" width="5.5" style="55" customWidth="1"/>
    <col min="2310" max="2310" width="5.08203125" style="55" customWidth="1"/>
    <col min="2311" max="2322" width="4.5" style="55" customWidth="1"/>
    <col min="2323" max="2323" width="3.25" style="55" customWidth="1"/>
    <col min="2324" max="2560" width="9" style="55"/>
    <col min="2561" max="2561" width="2.5" style="55" customWidth="1"/>
    <col min="2562" max="2562" width="0.83203125" style="55" customWidth="1"/>
    <col min="2563" max="2563" width="6" style="55" customWidth="1"/>
    <col min="2564" max="2564" width="6.33203125" style="55" customWidth="1"/>
    <col min="2565" max="2565" width="5.5" style="55" customWidth="1"/>
    <col min="2566" max="2566" width="5.08203125" style="55" customWidth="1"/>
    <col min="2567" max="2578" width="4.5" style="55" customWidth="1"/>
    <col min="2579" max="2579" width="3.25" style="55" customWidth="1"/>
    <col min="2580" max="2816" width="9" style="55"/>
    <col min="2817" max="2817" width="2.5" style="55" customWidth="1"/>
    <col min="2818" max="2818" width="0.83203125" style="55" customWidth="1"/>
    <col min="2819" max="2819" width="6" style="55" customWidth="1"/>
    <col min="2820" max="2820" width="6.33203125" style="55" customWidth="1"/>
    <col min="2821" max="2821" width="5.5" style="55" customWidth="1"/>
    <col min="2822" max="2822" width="5.08203125" style="55" customWidth="1"/>
    <col min="2823" max="2834" width="4.5" style="55" customWidth="1"/>
    <col min="2835" max="2835" width="3.25" style="55" customWidth="1"/>
    <col min="2836" max="3072" width="9" style="55"/>
    <col min="3073" max="3073" width="2.5" style="55" customWidth="1"/>
    <col min="3074" max="3074" width="0.83203125" style="55" customWidth="1"/>
    <col min="3075" max="3075" width="6" style="55" customWidth="1"/>
    <col min="3076" max="3076" width="6.33203125" style="55" customWidth="1"/>
    <col min="3077" max="3077" width="5.5" style="55" customWidth="1"/>
    <col min="3078" max="3078" width="5.08203125" style="55" customWidth="1"/>
    <col min="3079" max="3090" width="4.5" style="55" customWidth="1"/>
    <col min="3091" max="3091" width="3.25" style="55" customWidth="1"/>
    <col min="3092" max="3328" width="9" style="55"/>
    <col min="3329" max="3329" width="2.5" style="55" customWidth="1"/>
    <col min="3330" max="3330" width="0.83203125" style="55" customWidth="1"/>
    <col min="3331" max="3331" width="6" style="55" customWidth="1"/>
    <col min="3332" max="3332" width="6.33203125" style="55" customWidth="1"/>
    <col min="3333" max="3333" width="5.5" style="55" customWidth="1"/>
    <col min="3334" max="3334" width="5.08203125" style="55" customWidth="1"/>
    <col min="3335" max="3346" width="4.5" style="55" customWidth="1"/>
    <col min="3347" max="3347" width="3.25" style="55" customWidth="1"/>
    <col min="3348" max="3584" width="9" style="55"/>
    <col min="3585" max="3585" width="2.5" style="55" customWidth="1"/>
    <col min="3586" max="3586" width="0.83203125" style="55" customWidth="1"/>
    <col min="3587" max="3587" width="6" style="55" customWidth="1"/>
    <col min="3588" max="3588" width="6.33203125" style="55" customWidth="1"/>
    <col min="3589" max="3589" width="5.5" style="55" customWidth="1"/>
    <col min="3590" max="3590" width="5.08203125" style="55" customWidth="1"/>
    <col min="3591" max="3602" width="4.5" style="55" customWidth="1"/>
    <col min="3603" max="3603" width="3.25" style="55" customWidth="1"/>
    <col min="3604" max="3840" width="9" style="55"/>
    <col min="3841" max="3841" width="2.5" style="55" customWidth="1"/>
    <col min="3842" max="3842" width="0.83203125" style="55" customWidth="1"/>
    <col min="3843" max="3843" width="6" style="55" customWidth="1"/>
    <col min="3844" max="3844" width="6.33203125" style="55" customWidth="1"/>
    <col min="3845" max="3845" width="5.5" style="55" customWidth="1"/>
    <col min="3846" max="3846" width="5.08203125" style="55" customWidth="1"/>
    <col min="3847" max="3858" width="4.5" style="55" customWidth="1"/>
    <col min="3859" max="3859" width="3.25" style="55" customWidth="1"/>
    <col min="3860" max="4096" width="9" style="55"/>
    <col min="4097" max="4097" width="2.5" style="55" customWidth="1"/>
    <col min="4098" max="4098" width="0.83203125" style="55" customWidth="1"/>
    <col min="4099" max="4099" width="6" style="55" customWidth="1"/>
    <col min="4100" max="4100" width="6.33203125" style="55" customWidth="1"/>
    <col min="4101" max="4101" width="5.5" style="55" customWidth="1"/>
    <col min="4102" max="4102" width="5.08203125" style="55" customWidth="1"/>
    <col min="4103" max="4114" width="4.5" style="55" customWidth="1"/>
    <col min="4115" max="4115" width="3.25" style="55" customWidth="1"/>
    <col min="4116" max="4352" width="9" style="55"/>
    <col min="4353" max="4353" width="2.5" style="55" customWidth="1"/>
    <col min="4354" max="4354" width="0.83203125" style="55" customWidth="1"/>
    <col min="4355" max="4355" width="6" style="55" customWidth="1"/>
    <col min="4356" max="4356" width="6.33203125" style="55" customWidth="1"/>
    <col min="4357" max="4357" width="5.5" style="55" customWidth="1"/>
    <col min="4358" max="4358" width="5.08203125" style="55" customWidth="1"/>
    <col min="4359" max="4370" width="4.5" style="55" customWidth="1"/>
    <col min="4371" max="4371" width="3.25" style="55" customWidth="1"/>
    <col min="4372" max="4608" width="9" style="55"/>
    <col min="4609" max="4609" width="2.5" style="55" customWidth="1"/>
    <col min="4610" max="4610" width="0.83203125" style="55" customWidth="1"/>
    <col min="4611" max="4611" width="6" style="55" customWidth="1"/>
    <col min="4612" max="4612" width="6.33203125" style="55" customWidth="1"/>
    <col min="4613" max="4613" width="5.5" style="55" customWidth="1"/>
    <col min="4614" max="4614" width="5.08203125" style="55" customWidth="1"/>
    <col min="4615" max="4626" width="4.5" style="55" customWidth="1"/>
    <col min="4627" max="4627" width="3.25" style="55" customWidth="1"/>
    <col min="4628" max="4864" width="9" style="55"/>
    <col min="4865" max="4865" width="2.5" style="55" customWidth="1"/>
    <col min="4866" max="4866" width="0.83203125" style="55" customWidth="1"/>
    <col min="4867" max="4867" width="6" style="55" customWidth="1"/>
    <col min="4868" max="4868" width="6.33203125" style="55" customWidth="1"/>
    <col min="4869" max="4869" width="5.5" style="55" customWidth="1"/>
    <col min="4870" max="4870" width="5.08203125" style="55" customWidth="1"/>
    <col min="4871" max="4882" width="4.5" style="55" customWidth="1"/>
    <col min="4883" max="4883" width="3.25" style="55" customWidth="1"/>
    <col min="4884" max="5120" width="9" style="55"/>
    <col min="5121" max="5121" width="2.5" style="55" customWidth="1"/>
    <col min="5122" max="5122" width="0.83203125" style="55" customWidth="1"/>
    <col min="5123" max="5123" width="6" style="55" customWidth="1"/>
    <col min="5124" max="5124" width="6.33203125" style="55" customWidth="1"/>
    <col min="5125" max="5125" width="5.5" style="55" customWidth="1"/>
    <col min="5126" max="5126" width="5.08203125" style="55" customWidth="1"/>
    <col min="5127" max="5138" width="4.5" style="55" customWidth="1"/>
    <col min="5139" max="5139" width="3.25" style="55" customWidth="1"/>
    <col min="5140" max="5376" width="9" style="55"/>
    <col min="5377" max="5377" width="2.5" style="55" customWidth="1"/>
    <col min="5378" max="5378" width="0.83203125" style="55" customWidth="1"/>
    <col min="5379" max="5379" width="6" style="55" customWidth="1"/>
    <col min="5380" max="5380" width="6.33203125" style="55" customWidth="1"/>
    <col min="5381" max="5381" width="5.5" style="55" customWidth="1"/>
    <col min="5382" max="5382" width="5.08203125" style="55" customWidth="1"/>
    <col min="5383" max="5394" width="4.5" style="55" customWidth="1"/>
    <col min="5395" max="5395" width="3.25" style="55" customWidth="1"/>
    <col min="5396" max="5632" width="9" style="55"/>
    <col min="5633" max="5633" width="2.5" style="55" customWidth="1"/>
    <col min="5634" max="5634" width="0.83203125" style="55" customWidth="1"/>
    <col min="5635" max="5635" width="6" style="55" customWidth="1"/>
    <col min="5636" max="5636" width="6.33203125" style="55" customWidth="1"/>
    <col min="5637" max="5637" width="5.5" style="55" customWidth="1"/>
    <col min="5638" max="5638" width="5.08203125" style="55" customWidth="1"/>
    <col min="5639" max="5650" width="4.5" style="55" customWidth="1"/>
    <col min="5651" max="5651" width="3.25" style="55" customWidth="1"/>
    <col min="5652" max="5888" width="9" style="55"/>
    <col min="5889" max="5889" width="2.5" style="55" customWidth="1"/>
    <col min="5890" max="5890" width="0.83203125" style="55" customWidth="1"/>
    <col min="5891" max="5891" width="6" style="55" customWidth="1"/>
    <col min="5892" max="5892" width="6.33203125" style="55" customWidth="1"/>
    <col min="5893" max="5893" width="5.5" style="55" customWidth="1"/>
    <col min="5894" max="5894" width="5.08203125" style="55" customWidth="1"/>
    <col min="5895" max="5906" width="4.5" style="55" customWidth="1"/>
    <col min="5907" max="5907" width="3.25" style="55" customWidth="1"/>
    <col min="5908" max="6144" width="9" style="55"/>
    <col min="6145" max="6145" width="2.5" style="55" customWidth="1"/>
    <col min="6146" max="6146" width="0.83203125" style="55" customWidth="1"/>
    <col min="6147" max="6147" width="6" style="55" customWidth="1"/>
    <col min="6148" max="6148" width="6.33203125" style="55" customWidth="1"/>
    <col min="6149" max="6149" width="5.5" style="55" customWidth="1"/>
    <col min="6150" max="6150" width="5.08203125" style="55" customWidth="1"/>
    <col min="6151" max="6162" width="4.5" style="55" customWidth="1"/>
    <col min="6163" max="6163" width="3.25" style="55" customWidth="1"/>
    <col min="6164" max="6400" width="9" style="55"/>
    <col min="6401" max="6401" width="2.5" style="55" customWidth="1"/>
    <col min="6402" max="6402" width="0.83203125" style="55" customWidth="1"/>
    <col min="6403" max="6403" width="6" style="55" customWidth="1"/>
    <col min="6404" max="6404" width="6.33203125" style="55" customWidth="1"/>
    <col min="6405" max="6405" width="5.5" style="55" customWidth="1"/>
    <col min="6406" max="6406" width="5.08203125" style="55" customWidth="1"/>
    <col min="6407" max="6418" width="4.5" style="55" customWidth="1"/>
    <col min="6419" max="6419" width="3.25" style="55" customWidth="1"/>
    <col min="6420" max="6656" width="9" style="55"/>
    <col min="6657" max="6657" width="2.5" style="55" customWidth="1"/>
    <col min="6658" max="6658" width="0.83203125" style="55" customWidth="1"/>
    <col min="6659" max="6659" width="6" style="55" customWidth="1"/>
    <col min="6660" max="6660" width="6.33203125" style="55" customWidth="1"/>
    <col min="6661" max="6661" width="5.5" style="55" customWidth="1"/>
    <col min="6662" max="6662" width="5.08203125" style="55" customWidth="1"/>
    <col min="6663" max="6674" width="4.5" style="55" customWidth="1"/>
    <col min="6675" max="6675" width="3.25" style="55" customWidth="1"/>
    <col min="6676" max="6912" width="9" style="55"/>
    <col min="6913" max="6913" width="2.5" style="55" customWidth="1"/>
    <col min="6914" max="6914" width="0.83203125" style="55" customWidth="1"/>
    <col min="6915" max="6915" width="6" style="55" customWidth="1"/>
    <col min="6916" max="6916" width="6.33203125" style="55" customWidth="1"/>
    <col min="6917" max="6917" width="5.5" style="55" customWidth="1"/>
    <col min="6918" max="6918" width="5.08203125" style="55" customWidth="1"/>
    <col min="6919" max="6930" width="4.5" style="55" customWidth="1"/>
    <col min="6931" max="6931" width="3.25" style="55" customWidth="1"/>
    <col min="6932" max="7168" width="9" style="55"/>
    <col min="7169" max="7169" width="2.5" style="55" customWidth="1"/>
    <col min="7170" max="7170" width="0.83203125" style="55" customWidth="1"/>
    <col min="7171" max="7171" width="6" style="55" customWidth="1"/>
    <col min="7172" max="7172" width="6.33203125" style="55" customWidth="1"/>
    <col min="7173" max="7173" width="5.5" style="55" customWidth="1"/>
    <col min="7174" max="7174" width="5.08203125" style="55" customWidth="1"/>
    <col min="7175" max="7186" width="4.5" style="55" customWidth="1"/>
    <col min="7187" max="7187" width="3.25" style="55" customWidth="1"/>
    <col min="7188" max="7424" width="9" style="55"/>
    <col min="7425" max="7425" width="2.5" style="55" customWidth="1"/>
    <col min="7426" max="7426" width="0.83203125" style="55" customWidth="1"/>
    <col min="7427" max="7427" width="6" style="55" customWidth="1"/>
    <col min="7428" max="7428" width="6.33203125" style="55" customWidth="1"/>
    <col min="7429" max="7429" width="5.5" style="55" customWidth="1"/>
    <col min="7430" max="7430" width="5.08203125" style="55" customWidth="1"/>
    <col min="7431" max="7442" width="4.5" style="55" customWidth="1"/>
    <col min="7443" max="7443" width="3.25" style="55" customWidth="1"/>
    <col min="7444" max="7680" width="9" style="55"/>
    <col min="7681" max="7681" width="2.5" style="55" customWidth="1"/>
    <col min="7682" max="7682" width="0.83203125" style="55" customWidth="1"/>
    <col min="7683" max="7683" width="6" style="55" customWidth="1"/>
    <col min="7684" max="7684" width="6.33203125" style="55" customWidth="1"/>
    <col min="7685" max="7685" width="5.5" style="55" customWidth="1"/>
    <col min="7686" max="7686" width="5.08203125" style="55" customWidth="1"/>
    <col min="7687" max="7698" width="4.5" style="55" customWidth="1"/>
    <col min="7699" max="7699" width="3.25" style="55" customWidth="1"/>
    <col min="7700" max="7936" width="9" style="55"/>
    <col min="7937" max="7937" width="2.5" style="55" customWidth="1"/>
    <col min="7938" max="7938" width="0.83203125" style="55" customWidth="1"/>
    <col min="7939" max="7939" width="6" style="55" customWidth="1"/>
    <col min="7940" max="7940" width="6.33203125" style="55" customWidth="1"/>
    <col min="7941" max="7941" width="5.5" style="55" customWidth="1"/>
    <col min="7942" max="7942" width="5.08203125" style="55" customWidth="1"/>
    <col min="7943" max="7954" width="4.5" style="55" customWidth="1"/>
    <col min="7955" max="7955" width="3.25" style="55" customWidth="1"/>
    <col min="7956" max="8192" width="9" style="55"/>
    <col min="8193" max="8193" width="2.5" style="55" customWidth="1"/>
    <col min="8194" max="8194" width="0.83203125" style="55" customWidth="1"/>
    <col min="8195" max="8195" width="6" style="55" customWidth="1"/>
    <col min="8196" max="8196" width="6.33203125" style="55" customWidth="1"/>
    <col min="8197" max="8197" width="5.5" style="55" customWidth="1"/>
    <col min="8198" max="8198" width="5.08203125" style="55" customWidth="1"/>
    <col min="8199" max="8210" width="4.5" style="55" customWidth="1"/>
    <col min="8211" max="8211" width="3.25" style="55" customWidth="1"/>
    <col min="8212" max="8448" width="9" style="55"/>
    <col min="8449" max="8449" width="2.5" style="55" customWidth="1"/>
    <col min="8450" max="8450" width="0.83203125" style="55" customWidth="1"/>
    <col min="8451" max="8451" width="6" style="55" customWidth="1"/>
    <col min="8452" max="8452" width="6.33203125" style="55" customWidth="1"/>
    <col min="8453" max="8453" width="5.5" style="55" customWidth="1"/>
    <col min="8454" max="8454" width="5.08203125" style="55" customWidth="1"/>
    <col min="8455" max="8466" width="4.5" style="55" customWidth="1"/>
    <col min="8467" max="8467" width="3.25" style="55" customWidth="1"/>
    <col min="8468" max="8704" width="9" style="55"/>
    <col min="8705" max="8705" width="2.5" style="55" customWidth="1"/>
    <col min="8706" max="8706" width="0.83203125" style="55" customWidth="1"/>
    <col min="8707" max="8707" width="6" style="55" customWidth="1"/>
    <col min="8708" max="8708" width="6.33203125" style="55" customWidth="1"/>
    <col min="8709" max="8709" width="5.5" style="55" customWidth="1"/>
    <col min="8710" max="8710" width="5.08203125" style="55" customWidth="1"/>
    <col min="8711" max="8722" width="4.5" style="55" customWidth="1"/>
    <col min="8723" max="8723" width="3.25" style="55" customWidth="1"/>
    <col min="8724" max="8960" width="9" style="55"/>
    <col min="8961" max="8961" width="2.5" style="55" customWidth="1"/>
    <col min="8962" max="8962" width="0.83203125" style="55" customWidth="1"/>
    <col min="8963" max="8963" width="6" style="55" customWidth="1"/>
    <col min="8964" max="8964" width="6.33203125" style="55" customWidth="1"/>
    <col min="8965" max="8965" width="5.5" style="55" customWidth="1"/>
    <col min="8966" max="8966" width="5.08203125" style="55" customWidth="1"/>
    <col min="8967" max="8978" width="4.5" style="55" customWidth="1"/>
    <col min="8979" max="8979" width="3.25" style="55" customWidth="1"/>
    <col min="8980" max="9216" width="9" style="55"/>
    <col min="9217" max="9217" width="2.5" style="55" customWidth="1"/>
    <col min="9218" max="9218" width="0.83203125" style="55" customWidth="1"/>
    <col min="9219" max="9219" width="6" style="55" customWidth="1"/>
    <col min="9220" max="9220" width="6.33203125" style="55" customWidth="1"/>
    <col min="9221" max="9221" width="5.5" style="55" customWidth="1"/>
    <col min="9222" max="9222" width="5.08203125" style="55" customWidth="1"/>
    <col min="9223" max="9234" width="4.5" style="55" customWidth="1"/>
    <col min="9235" max="9235" width="3.25" style="55" customWidth="1"/>
    <col min="9236" max="9472" width="9" style="55"/>
    <col min="9473" max="9473" width="2.5" style="55" customWidth="1"/>
    <col min="9474" max="9474" width="0.83203125" style="55" customWidth="1"/>
    <col min="9475" max="9475" width="6" style="55" customWidth="1"/>
    <col min="9476" max="9476" width="6.33203125" style="55" customWidth="1"/>
    <col min="9477" max="9477" width="5.5" style="55" customWidth="1"/>
    <col min="9478" max="9478" width="5.08203125" style="55" customWidth="1"/>
    <col min="9479" max="9490" width="4.5" style="55" customWidth="1"/>
    <col min="9491" max="9491" width="3.25" style="55" customWidth="1"/>
    <col min="9492" max="9728" width="9" style="55"/>
    <col min="9729" max="9729" width="2.5" style="55" customWidth="1"/>
    <col min="9730" max="9730" width="0.83203125" style="55" customWidth="1"/>
    <col min="9731" max="9731" width="6" style="55" customWidth="1"/>
    <col min="9732" max="9732" width="6.33203125" style="55" customWidth="1"/>
    <col min="9733" max="9733" width="5.5" style="55" customWidth="1"/>
    <col min="9734" max="9734" width="5.08203125" style="55" customWidth="1"/>
    <col min="9735" max="9746" width="4.5" style="55" customWidth="1"/>
    <col min="9747" max="9747" width="3.25" style="55" customWidth="1"/>
    <col min="9748" max="9984" width="9" style="55"/>
    <col min="9985" max="9985" width="2.5" style="55" customWidth="1"/>
    <col min="9986" max="9986" width="0.83203125" style="55" customWidth="1"/>
    <col min="9987" max="9987" width="6" style="55" customWidth="1"/>
    <col min="9988" max="9988" width="6.33203125" style="55" customWidth="1"/>
    <col min="9989" max="9989" width="5.5" style="55" customWidth="1"/>
    <col min="9990" max="9990" width="5.08203125" style="55" customWidth="1"/>
    <col min="9991" max="10002" width="4.5" style="55" customWidth="1"/>
    <col min="10003" max="10003" width="3.25" style="55" customWidth="1"/>
    <col min="10004" max="10240" width="9" style="55"/>
    <col min="10241" max="10241" width="2.5" style="55" customWidth="1"/>
    <col min="10242" max="10242" width="0.83203125" style="55" customWidth="1"/>
    <col min="10243" max="10243" width="6" style="55" customWidth="1"/>
    <col min="10244" max="10244" width="6.33203125" style="55" customWidth="1"/>
    <col min="10245" max="10245" width="5.5" style="55" customWidth="1"/>
    <col min="10246" max="10246" width="5.08203125" style="55" customWidth="1"/>
    <col min="10247" max="10258" width="4.5" style="55" customWidth="1"/>
    <col min="10259" max="10259" width="3.25" style="55" customWidth="1"/>
    <col min="10260" max="10496" width="9" style="55"/>
    <col min="10497" max="10497" width="2.5" style="55" customWidth="1"/>
    <col min="10498" max="10498" width="0.83203125" style="55" customWidth="1"/>
    <col min="10499" max="10499" width="6" style="55" customWidth="1"/>
    <col min="10500" max="10500" width="6.33203125" style="55" customWidth="1"/>
    <col min="10501" max="10501" width="5.5" style="55" customWidth="1"/>
    <col min="10502" max="10502" width="5.08203125" style="55" customWidth="1"/>
    <col min="10503" max="10514" width="4.5" style="55" customWidth="1"/>
    <col min="10515" max="10515" width="3.25" style="55" customWidth="1"/>
    <col min="10516" max="10752" width="9" style="55"/>
    <col min="10753" max="10753" width="2.5" style="55" customWidth="1"/>
    <col min="10754" max="10754" width="0.83203125" style="55" customWidth="1"/>
    <col min="10755" max="10755" width="6" style="55" customWidth="1"/>
    <col min="10756" max="10756" width="6.33203125" style="55" customWidth="1"/>
    <col min="10757" max="10757" width="5.5" style="55" customWidth="1"/>
    <col min="10758" max="10758" width="5.08203125" style="55" customWidth="1"/>
    <col min="10759" max="10770" width="4.5" style="55" customWidth="1"/>
    <col min="10771" max="10771" width="3.25" style="55" customWidth="1"/>
    <col min="10772" max="11008" width="9" style="55"/>
    <col min="11009" max="11009" width="2.5" style="55" customWidth="1"/>
    <col min="11010" max="11010" width="0.83203125" style="55" customWidth="1"/>
    <col min="11011" max="11011" width="6" style="55" customWidth="1"/>
    <col min="11012" max="11012" width="6.33203125" style="55" customWidth="1"/>
    <col min="11013" max="11013" width="5.5" style="55" customWidth="1"/>
    <col min="11014" max="11014" width="5.08203125" style="55" customWidth="1"/>
    <col min="11015" max="11026" width="4.5" style="55" customWidth="1"/>
    <col min="11027" max="11027" width="3.25" style="55" customWidth="1"/>
    <col min="11028" max="11264" width="9" style="55"/>
    <col min="11265" max="11265" width="2.5" style="55" customWidth="1"/>
    <col min="11266" max="11266" width="0.83203125" style="55" customWidth="1"/>
    <col min="11267" max="11267" width="6" style="55" customWidth="1"/>
    <col min="11268" max="11268" width="6.33203125" style="55" customWidth="1"/>
    <col min="11269" max="11269" width="5.5" style="55" customWidth="1"/>
    <col min="11270" max="11270" width="5.08203125" style="55" customWidth="1"/>
    <col min="11271" max="11282" width="4.5" style="55" customWidth="1"/>
    <col min="11283" max="11283" width="3.25" style="55" customWidth="1"/>
    <col min="11284" max="11520" width="9" style="55"/>
    <col min="11521" max="11521" width="2.5" style="55" customWidth="1"/>
    <col min="11522" max="11522" width="0.83203125" style="55" customWidth="1"/>
    <col min="11523" max="11523" width="6" style="55" customWidth="1"/>
    <col min="11524" max="11524" width="6.33203125" style="55" customWidth="1"/>
    <col min="11525" max="11525" width="5.5" style="55" customWidth="1"/>
    <col min="11526" max="11526" width="5.08203125" style="55" customWidth="1"/>
    <col min="11527" max="11538" width="4.5" style="55" customWidth="1"/>
    <col min="11539" max="11539" width="3.25" style="55" customWidth="1"/>
    <col min="11540" max="11776" width="9" style="55"/>
    <col min="11777" max="11777" width="2.5" style="55" customWidth="1"/>
    <col min="11778" max="11778" width="0.83203125" style="55" customWidth="1"/>
    <col min="11779" max="11779" width="6" style="55" customWidth="1"/>
    <col min="11780" max="11780" width="6.33203125" style="55" customWidth="1"/>
    <col min="11781" max="11781" width="5.5" style="55" customWidth="1"/>
    <col min="11782" max="11782" width="5.08203125" style="55" customWidth="1"/>
    <col min="11783" max="11794" width="4.5" style="55" customWidth="1"/>
    <col min="11795" max="11795" width="3.25" style="55" customWidth="1"/>
    <col min="11796" max="12032" width="9" style="55"/>
    <col min="12033" max="12033" width="2.5" style="55" customWidth="1"/>
    <col min="12034" max="12034" width="0.83203125" style="55" customWidth="1"/>
    <col min="12035" max="12035" width="6" style="55" customWidth="1"/>
    <col min="12036" max="12036" width="6.33203125" style="55" customWidth="1"/>
    <col min="12037" max="12037" width="5.5" style="55" customWidth="1"/>
    <col min="12038" max="12038" width="5.08203125" style="55" customWidth="1"/>
    <col min="12039" max="12050" width="4.5" style="55" customWidth="1"/>
    <col min="12051" max="12051" width="3.25" style="55" customWidth="1"/>
    <col min="12052" max="12288" width="9" style="55"/>
    <col min="12289" max="12289" width="2.5" style="55" customWidth="1"/>
    <col min="12290" max="12290" width="0.83203125" style="55" customWidth="1"/>
    <col min="12291" max="12291" width="6" style="55" customWidth="1"/>
    <col min="12292" max="12292" width="6.33203125" style="55" customWidth="1"/>
    <col min="12293" max="12293" width="5.5" style="55" customWidth="1"/>
    <col min="12294" max="12294" width="5.08203125" style="55" customWidth="1"/>
    <col min="12295" max="12306" width="4.5" style="55" customWidth="1"/>
    <col min="12307" max="12307" width="3.25" style="55" customWidth="1"/>
    <col min="12308" max="12544" width="9" style="55"/>
    <col min="12545" max="12545" width="2.5" style="55" customWidth="1"/>
    <col min="12546" max="12546" width="0.83203125" style="55" customWidth="1"/>
    <col min="12547" max="12547" width="6" style="55" customWidth="1"/>
    <col min="12548" max="12548" width="6.33203125" style="55" customWidth="1"/>
    <col min="12549" max="12549" width="5.5" style="55" customWidth="1"/>
    <col min="12550" max="12550" width="5.08203125" style="55" customWidth="1"/>
    <col min="12551" max="12562" width="4.5" style="55" customWidth="1"/>
    <col min="12563" max="12563" width="3.25" style="55" customWidth="1"/>
    <col min="12564" max="12800" width="9" style="55"/>
    <col min="12801" max="12801" width="2.5" style="55" customWidth="1"/>
    <col min="12802" max="12802" width="0.83203125" style="55" customWidth="1"/>
    <col min="12803" max="12803" width="6" style="55" customWidth="1"/>
    <col min="12804" max="12804" width="6.33203125" style="55" customWidth="1"/>
    <col min="12805" max="12805" width="5.5" style="55" customWidth="1"/>
    <col min="12806" max="12806" width="5.08203125" style="55" customWidth="1"/>
    <col min="12807" max="12818" width="4.5" style="55" customWidth="1"/>
    <col min="12819" max="12819" width="3.25" style="55" customWidth="1"/>
    <col min="12820" max="13056" width="9" style="55"/>
    <col min="13057" max="13057" width="2.5" style="55" customWidth="1"/>
    <col min="13058" max="13058" width="0.83203125" style="55" customWidth="1"/>
    <col min="13059" max="13059" width="6" style="55" customWidth="1"/>
    <col min="13060" max="13060" width="6.33203125" style="55" customWidth="1"/>
    <col min="13061" max="13061" width="5.5" style="55" customWidth="1"/>
    <col min="13062" max="13062" width="5.08203125" style="55" customWidth="1"/>
    <col min="13063" max="13074" width="4.5" style="55" customWidth="1"/>
    <col min="13075" max="13075" width="3.25" style="55" customWidth="1"/>
    <col min="13076" max="13312" width="9" style="55"/>
    <col min="13313" max="13313" width="2.5" style="55" customWidth="1"/>
    <col min="13314" max="13314" width="0.83203125" style="55" customWidth="1"/>
    <col min="13315" max="13315" width="6" style="55" customWidth="1"/>
    <col min="13316" max="13316" width="6.33203125" style="55" customWidth="1"/>
    <col min="13317" max="13317" width="5.5" style="55" customWidth="1"/>
    <col min="13318" max="13318" width="5.08203125" style="55" customWidth="1"/>
    <col min="13319" max="13330" width="4.5" style="55" customWidth="1"/>
    <col min="13331" max="13331" width="3.25" style="55" customWidth="1"/>
    <col min="13332" max="13568" width="9" style="55"/>
    <col min="13569" max="13569" width="2.5" style="55" customWidth="1"/>
    <col min="13570" max="13570" width="0.83203125" style="55" customWidth="1"/>
    <col min="13571" max="13571" width="6" style="55" customWidth="1"/>
    <col min="13572" max="13572" width="6.33203125" style="55" customWidth="1"/>
    <col min="13573" max="13573" width="5.5" style="55" customWidth="1"/>
    <col min="13574" max="13574" width="5.08203125" style="55" customWidth="1"/>
    <col min="13575" max="13586" width="4.5" style="55" customWidth="1"/>
    <col min="13587" max="13587" width="3.25" style="55" customWidth="1"/>
    <col min="13588" max="13824" width="9" style="55"/>
    <col min="13825" max="13825" width="2.5" style="55" customWidth="1"/>
    <col min="13826" max="13826" width="0.83203125" style="55" customWidth="1"/>
    <col min="13827" max="13827" width="6" style="55" customWidth="1"/>
    <col min="13828" max="13828" width="6.33203125" style="55" customWidth="1"/>
    <col min="13829" max="13829" width="5.5" style="55" customWidth="1"/>
    <col min="13830" max="13830" width="5.08203125" style="55" customWidth="1"/>
    <col min="13831" max="13842" width="4.5" style="55" customWidth="1"/>
    <col min="13843" max="13843" width="3.25" style="55" customWidth="1"/>
    <col min="13844" max="14080" width="9" style="55"/>
    <col min="14081" max="14081" width="2.5" style="55" customWidth="1"/>
    <col min="14082" max="14082" width="0.83203125" style="55" customWidth="1"/>
    <col min="14083" max="14083" width="6" style="55" customWidth="1"/>
    <col min="14084" max="14084" width="6.33203125" style="55" customWidth="1"/>
    <col min="14085" max="14085" width="5.5" style="55" customWidth="1"/>
    <col min="14086" max="14086" width="5.08203125" style="55" customWidth="1"/>
    <col min="14087" max="14098" width="4.5" style="55" customWidth="1"/>
    <col min="14099" max="14099" width="3.25" style="55" customWidth="1"/>
    <col min="14100" max="14336" width="9" style="55"/>
    <col min="14337" max="14337" width="2.5" style="55" customWidth="1"/>
    <col min="14338" max="14338" width="0.83203125" style="55" customWidth="1"/>
    <col min="14339" max="14339" width="6" style="55" customWidth="1"/>
    <col min="14340" max="14340" width="6.33203125" style="55" customWidth="1"/>
    <col min="14341" max="14341" width="5.5" style="55" customWidth="1"/>
    <col min="14342" max="14342" width="5.08203125" style="55" customWidth="1"/>
    <col min="14343" max="14354" width="4.5" style="55" customWidth="1"/>
    <col min="14355" max="14355" width="3.25" style="55" customWidth="1"/>
    <col min="14356" max="14592" width="9" style="55"/>
    <col min="14593" max="14593" width="2.5" style="55" customWidth="1"/>
    <col min="14594" max="14594" width="0.83203125" style="55" customWidth="1"/>
    <col min="14595" max="14595" width="6" style="55" customWidth="1"/>
    <col min="14596" max="14596" width="6.33203125" style="55" customWidth="1"/>
    <col min="14597" max="14597" width="5.5" style="55" customWidth="1"/>
    <col min="14598" max="14598" width="5.08203125" style="55" customWidth="1"/>
    <col min="14599" max="14610" width="4.5" style="55" customWidth="1"/>
    <col min="14611" max="14611" width="3.25" style="55" customWidth="1"/>
    <col min="14612" max="14848" width="9" style="55"/>
    <col min="14849" max="14849" width="2.5" style="55" customWidth="1"/>
    <col min="14850" max="14850" width="0.83203125" style="55" customWidth="1"/>
    <col min="14851" max="14851" width="6" style="55" customWidth="1"/>
    <col min="14852" max="14852" width="6.33203125" style="55" customWidth="1"/>
    <col min="14853" max="14853" width="5.5" style="55" customWidth="1"/>
    <col min="14854" max="14854" width="5.08203125" style="55" customWidth="1"/>
    <col min="14855" max="14866" width="4.5" style="55" customWidth="1"/>
    <col min="14867" max="14867" width="3.25" style="55" customWidth="1"/>
    <col min="14868" max="15104" width="9" style="55"/>
    <col min="15105" max="15105" width="2.5" style="55" customWidth="1"/>
    <col min="15106" max="15106" width="0.83203125" style="55" customWidth="1"/>
    <col min="15107" max="15107" width="6" style="55" customWidth="1"/>
    <col min="15108" max="15108" width="6.33203125" style="55" customWidth="1"/>
    <col min="15109" max="15109" width="5.5" style="55" customWidth="1"/>
    <col min="15110" max="15110" width="5.08203125" style="55" customWidth="1"/>
    <col min="15111" max="15122" width="4.5" style="55" customWidth="1"/>
    <col min="15123" max="15123" width="3.25" style="55" customWidth="1"/>
    <col min="15124" max="15360" width="9" style="55"/>
    <col min="15361" max="15361" width="2.5" style="55" customWidth="1"/>
    <col min="15362" max="15362" width="0.83203125" style="55" customWidth="1"/>
    <col min="15363" max="15363" width="6" style="55" customWidth="1"/>
    <col min="15364" max="15364" width="6.33203125" style="55" customWidth="1"/>
    <col min="15365" max="15365" width="5.5" style="55" customWidth="1"/>
    <col min="15366" max="15366" width="5.08203125" style="55" customWidth="1"/>
    <col min="15367" max="15378" width="4.5" style="55" customWidth="1"/>
    <col min="15379" max="15379" width="3.25" style="55" customWidth="1"/>
    <col min="15380" max="15616" width="9" style="55"/>
    <col min="15617" max="15617" width="2.5" style="55" customWidth="1"/>
    <col min="15618" max="15618" width="0.83203125" style="55" customWidth="1"/>
    <col min="15619" max="15619" width="6" style="55" customWidth="1"/>
    <col min="15620" max="15620" width="6.33203125" style="55" customWidth="1"/>
    <col min="15621" max="15621" width="5.5" style="55" customWidth="1"/>
    <col min="15622" max="15622" width="5.08203125" style="55" customWidth="1"/>
    <col min="15623" max="15634" width="4.5" style="55" customWidth="1"/>
    <col min="15635" max="15635" width="3.25" style="55" customWidth="1"/>
    <col min="15636" max="15872" width="9" style="55"/>
    <col min="15873" max="15873" width="2.5" style="55" customWidth="1"/>
    <col min="15874" max="15874" width="0.83203125" style="55" customWidth="1"/>
    <col min="15875" max="15875" width="6" style="55" customWidth="1"/>
    <col min="15876" max="15876" width="6.33203125" style="55" customWidth="1"/>
    <col min="15877" max="15877" width="5.5" style="55" customWidth="1"/>
    <col min="15878" max="15878" width="5.08203125" style="55" customWidth="1"/>
    <col min="15879" max="15890" width="4.5" style="55" customWidth="1"/>
    <col min="15891" max="15891" width="3.25" style="55" customWidth="1"/>
    <col min="15892" max="16128" width="9" style="55"/>
    <col min="16129" max="16129" width="2.5" style="55" customWidth="1"/>
    <col min="16130" max="16130" width="0.83203125" style="55" customWidth="1"/>
    <col min="16131" max="16131" width="6" style="55" customWidth="1"/>
    <col min="16132" max="16132" width="6.33203125" style="55" customWidth="1"/>
    <col min="16133" max="16133" width="5.5" style="55" customWidth="1"/>
    <col min="16134" max="16134" width="5.08203125" style="55" customWidth="1"/>
    <col min="16135" max="16146" width="4.5" style="55" customWidth="1"/>
    <col min="16147" max="16147" width="3.25" style="55" customWidth="1"/>
    <col min="16148" max="16384" width="9" style="55"/>
  </cols>
  <sheetData>
    <row r="1" spans="1:26" s="60" customFormat="1" ht="16.5" customHeight="1">
      <c r="B1" s="181"/>
      <c r="C1" s="181"/>
      <c r="D1" s="181"/>
      <c r="E1" s="181"/>
      <c r="S1" s="181"/>
      <c r="T1" s="59" t="s">
        <v>341</v>
      </c>
    </row>
    <row r="2" spans="1:26" s="66" customFormat="1" ht="19.5" customHeight="1">
      <c r="A2" s="67" t="s">
        <v>783</v>
      </c>
      <c r="B2" s="65"/>
      <c r="C2" s="65"/>
      <c r="D2" s="65"/>
      <c r="E2" s="65"/>
      <c r="F2" s="59"/>
      <c r="G2" s="59"/>
      <c r="H2" s="59"/>
      <c r="I2" s="59"/>
      <c r="J2" s="59"/>
      <c r="K2" s="59"/>
      <c r="L2" s="59"/>
      <c r="M2" s="59"/>
      <c r="N2" s="59"/>
      <c r="O2" s="59"/>
      <c r="P2" s="178" t="str">
        <f>'SP4-1'!L2</f>
        <v>Spreadsheet released: 14-Apr-2023</v>
      </c>
      <c r="Q2" s="59"/>
      <c r="R2" s="59"/>
      <c r="S2" s="123"/>
      <c r="T2" s="243" t="s">
        <v>342</v>
      </c>
      <c r="U2" s="59"/>
      <c r="V2" s="59"/>
      <c r="W2" s="59"/>
      <c r="X2" s="59"/>
      <c r="Y2" s="59"/>
      <c r="Z2" s="59"/>
    </row>
    <row r="3" spans="1:26" s="60" customFormat="1" ht="11.25" customHeight="1">
      <c r="A3" s="65" t="s">
        <v>845</v>
      </c>
      <c r="B3" s="65"/>
      <c r="C3" s="65"/>
      <c r="D3" s="65"/>
      <c r="E3" s="65"/>
      <c r="F3" s="59"/>
      <c r="G3" s="59"/>
      <c r="H3" s="59"/>
      <c r="I3" s="59"/>
      <c r="J3" s="59"/>
      <c r="K3" s="59"/>
      <c r="L3" s="59"/>
      <c r="M3" s="59"/>
      <c r="N3" s="59"/>
      <c r="O3" s="59"/>
      <c r="P3" s="59"/>
      <c r="Q3" s="59"/>
      <c r="R3" s="59"/>
      <c r="S3" s="123"/>
      <c r="T3" s="59"/>
      <c r="U3" s="59"/>
      <c r="V3" s="59"/>
      <c r="W3" s="59"/>
      <c r="X3" s="59"/>
      <c r="Y3" s="59"/>
      <c r="Z3" s="59"/>
    </row>
    <row r="4" spans="1:26" s="60" customFormat="1" ht="11.25" customHeight="1">
      <c r="A4" s="65"/>
      <c r="B4" s="65"/>
      <c r="C4" s="68" t="s">
        <v>673</v>
      </c>
      <c r="D4" s="65"/>
      <c r="E4" s="65"/>
      <c r="F4" s="59"/>
      <c r="G4" s="59"/>
      <c r="H4" s="59"/>
      <c r="I4" s="59"/>
      <c r="J4" s="59"/>
      <c r="K4" s="59"/>
      <c r="L4" s="59"/>
      <c r="M4" s="59"/>
      <c r="N4" s="59"/>
      <c r="O4" s="59"/>
      <c r="P4" s="59"/>
      <c r="Q4" s="59"/>
      <c r="R4" s="59"/>
      <c r="S4" s="123"/>
      <c r="T4" s="59"/>
      <c r="U4" s="59"/>
      <c r="V4" s="59"/>
      <c r="W4" s="59"/>
      <c r="X4" s="59"/>
      <c r="Y4" s="59"/>
      <c r="Z4" s="59"/>
    </row>
    <row r="5" spans="1:26" s="60" customFormat="1" ht="17.25" customHeight="1">
      <c r="A5" s="123"/>
      <c r="B5" s="123"/>
      <c r="C5" s="123"/>
      <c r="D5" s="123"/>
      <c r="E5" s="123"/>
      <c r="F5" s="59"/>
      <c r="G5" s="59"/>
      <c r="H5" s="59"/>
      <c r="I5" s="59"/>
      <c r="J5" s="59"/>
      <c r="K5" s="59"/>
      <c r="L5" s="59"/>
      <c r="M5" s="59"/>
      <c r="N5" s="59"/>
      <c r="O5" s="59"/>
      <c r="P5" s="59"/>
      <c r="Q5" s="59"/>
      <c r="R5" s="59"/>
      <c r="S5" s="123"/>
      <c r="T5" s="59"/>
      <c r="U5" s="507"/>
      <c r="V5" s="507"/>
      <c r="W5" s="507"/>
      <c r="X5" s="59"/>
      <c r="Y5" s="59"/>
      <c r="Z5" s="59"/>
    </row>
    <row r="6" spans="1:26" s="59" customFormat="1" ht="3.75" customHeight="1">
      <c r="A6" s="310"/>
      <c r="B6" s="310"/>
      <c r="C6" s="310"/>
      <c r="D6" s="310"/>
      <c r="E6" s="310"/>
      <c r="F6" s="311"/>
      <c r="G6" s="311"/>
      <c r="H6" s="311"/>
      <c r="I6" s="311"/>
      <c r="J6" s="311"/>
      <c r="K6" s="311"/>
      <c r="L6" s="311"/>
      <c r="M6" s="311"/>
      <c r="N6" s="311"/>
      <c r="O6" s="311"/>
      <c r="P6" s="311"/>
      <c r="Q6" s="311"/>
      <c r="R6" s="311"/>
      <c r="S6" s="310"/>
    </row>
    <row r="7" spans="1:26" s="60" customFormat="1" ht="19.5" customHeight="1" thickBot="1">
      <c r="A7" s="326">
        <v>1</v>
      </c>
      <c r="B7" s="326"/>
      <c r="C7" s="457" t="s">
        <v>674</v>
      </c>
      <c r="D7" s="457"/>
      <c r="E7" s="311"/>
      <c r="F7" s="311"/>
      <c r="G7" s="311"/>
      <c r="H7" s="311"/>
      <c r="I7" s="311"/>
      <c r="J7" s="311"/>
      <c r="K7" s="311"/>
      <c r="L7" s="311"/>
      <c r="M7" s="311"/>
      <c r="N7" s="311"/>
      <c r="O7" s="311"/>
      <c r="P7" s="311"/>
      <c r="Q7" s="311"/>
      <c r="R7" s="311"/>
      <c r="S7" s="310"/>
      <c r="T7" s="59"/>
      <c r="U7" s="59"/>
      <c r="V7" s="59"/>
      <c r="W7" s="59"/>
      <c r="X7" s="59"/>
      <c r="Y7" s="59"/>
      <c r="Z7" s="59"/>
    </row>
    <row r="8" spans="1:26" s="60" customFormat="1" ht="19.5" customHeight="1" thickTop="1" thickBot="1">
      <c r="A8" s="326"/>
      <c r="B8" s="326"/>
      <c r="C8" s="311" t="s">
        <v>667</v>
      </c>
      <c r="D8" s="311"/>
      <c r="E8" s="311"/>
      <c r="F8" s="311"/>
      <c r="G8" s="311"/>
      <c r="H8" s="311"/>
      <c r="I8" s="311"/>
      <c r="J8" s="311"/>
      <c r="K8" s="311"/>
      <c r="L8" s="311"/>
      <c r="M8" s="311"/>
      <c r="N8" s="311"/>
      <c r="O8" s="572">
        <f>'SP4-1'!I34</f>
        <v>0</v>
      </c>
      <c r="P8" s="573"/>
      <c r="Q8" s="573"/>
      <c r="R8" s="574"/>
      <c r="S8" s="310"/>
      <c r="T8" s="59"/>
      <c r="U8" s="59"/>
      <c r="V8" s="59"/>
      <c r="W8" s="59"/>
      <c r="X8" s="59"/>
      <c r="Y8" s="59"/>
      <c r="Z8" s="59"/>
    </row>
    <row r="9" spans="1:26" s="60" customFormat="1" ht="19.5" customHeight="1" thickTop="1" thickBot="1">
      <c r="A9" s="326"/>
      <c r="B9" s="326"/>
      <c r="C9" s="311" t="s">
        <v>666</v>
      </c>
      <c r="D9" s="311"/>
      <c r="E9" s="311"/>
      <c r="F9" s="311"/>
      <c r="G9" s="325"/>
      <c r="H9" s="311"/>
      <c r="I9" s="311"/>
      <c r="J9" s="311"/>
      <c r="K9" s="311"/>
      <c r="L9" s="311"/>
      <c r="M9" s="311"/>
      <c r="N9" s="325"/>
      <c r="O9" s="540">
        <f>'SP4-1'!I33</f>
        <v>0</v>
      </c>
      <c r="P9" s="541"/>
      <c r="Q9" s="541"/>
      <c r="R9" s="542"/>
      <c r="S9" s="310"/>
      <c r="T9" s="59"/>
      <c r="U9" s="59"/>
      <c r="V9" s="59"/>
      <c r="W9" s="59"/>
      <c r="X9" s="59"/>
      <c r="Y9" s="59"/>
      <c r="Z9" s="59"/>
    </row>
    <row r="10" spans="1:26" s="60" customFormat="1" ht="3.75" customHeight="1" thickTop="1">
      <c r="A10" s="326"/>
      <c r="B10" s="326"/>
      <c r="C10" s="311"/>
      <c r="D10" s="311"/>
      <c r="E10" s="311"/>
      <c r="F10" s="311"/>
      <c r="G10" s="311"/>
      <c r="H10" s="311"/>
      <c r="I10" s="311"/>
      <c r="J10" s="311"/>
      <c r="K10" s="311"/>
      <c r="L10" s="311"/>
      <c r="M10" s="311"/>
      <c r="N10" s="311"/>
      <c r="O10" s="311"/>
      <c r="P10" s="311"/>
      <c r="Q10" s="311"/>
      <c r="R10" s="311"/>
      <c r="S10" s="310"/>
      <c r="T10" s="59"/>
      <c r="U10" s="59"/>
      <c r="V10" s="59"/>
      <c r="W10" s="59"/>
      <c r="X10" s="59"/>
      <c r="Y10" s="59"/>
      <c r="Z10" s="59"/>
    </row>
    <row r="11" spans="1:26" s="60" customFormat="1" ht="19.5" customHeight="1">
      <c r="A11" s="326"/>
      <c r="B11" s="326"/>
      <c r="C11" s="575"/>
      <c r="D11" s="576"/>
      <c r="E11" s="576"/>
      <c r="F11" s="576"/>
      <c r="G11" s="551" t="s">
        <v>398</v>
      </c>
      <c r="H11" s="551"/>
      <c r="I11" s="551"/>
      <c r="J11" s="551"/>
      <c r="K11" s="551"/>
      <c r="L11" s="551"/>
      <c r="M11" s="551" t="s">
        <v>399</v>
      </c>
      <c r="N11" s="551"/>
      <c r="O11" s="551"/>
      <c r="P11" s="551"/>
      <c r="Q11" s="551"/>
      <c r="R11" s="552"/>
      <c r="S11" s="326"/>
      <c r="T11" s="59"/>
      <c r="U11" s="62" t="s">
        <v>846</v>
      </c>
      <c r="V11" s="59"/>
      <c r="W11" s="59"/>
      <c r="X11" s="59"/>
      <c r="Y11" s="59"/>
      <c r="Z11" s="59"/>
    </row>
    <row r="12" spans="1:26" s="60" customFormat="1" ht="19.5" customHeight="1">
      <c r="A12" s="326"/>
      <c r="B12" s="326"/>
      <c r="C12" s="568" t="s">
        <v>400</v>
      </c>
      <c r="D12" s="568"/>
      <c r="E12" s="568"/>
      <c r="F12" s="568"/>
      <c r="G12" s="569" t="s">
        <v>401</v>
      </c>
      <c r="H12" s="570"/>
      <c r="I12" s="565"/>
      <c r="J12" s="566"/>
      <c r="K12" s="566"/>
      <c r="L12" s="567"/>
      <c r="M12" s="571" t="s">
        <v>402</v>
      </c>
      <c r="N12" s="570"/>
      <c r="O12" s="565"/>
      <c r="P12" s="566"/>
      <c r="Q12" s="566"/>
      <c r="R12" s="567"/>
      <c r="S12" s="326"/>
      <c r="T12" s="59"/>
      <c r="U12" s="59"/>
      <c r="V12" s="59"/>
      <c r="W12" s="59"/>
      <c r="X12" s="59"/>
      <c r="Y12" s="59"/>
      <c r="Z12" s="59"/>
    </row>
    <row r="13" spans="1:26" s="60" customFormat="1" ht="19.5" customHeight="1">
      <c r="A13" s="326"/>
      <c r="B13" s="326"/>
      <c r="C13" s="535" t="s">
        <v>675</v>
      </c>
      <c r="D13" s="535"/>
      <c r="E13" s="535"/>
      <c r="F13" s="535"/>
      <c r="G13" s="536"/>
      <c r="H13" s="537"/>
      <c r="I13" s="565"/>
      <c r="J13" s="566"/>
      <c r="K13" s="566"/>
      <c r="L13" s="567"/>
      <c r="M13" s="564"/>
      <c r="N13" s="537"/>
      <c r="O13" s="565"/>
      <c r="P13" s="566"/>
      <c r="Q13" s="566"/>
      <c r="R13" s="567"/>
      <c r="S13" s="326"/>
      <c r="T13" s="59"/>
      <c r="U13" s="59"/>
      <c r="V13" s="59"/>
      <c r="W13" s="59"/>
      <c r="X13" s="59"/>
      <c r="Y13" s="59"/>
      <c r="Z13" s="59"/>
    </row>
    <row r="14" spans="1:26" s="60" customFormat="1" ht="19.5" customHeight="1">
      <c r="A14" s="326"/>
      <c r="B14" s="326"/>
      <c r="C14" s="535" t="s">
        <v>847</v>
      </c>
      <c r="D14" s="535"/>
      <c r="E14" s="535"/>
      <c r="F14" s="535"/>
      <c r="G14" s="536" t="s">
        <v>676</v>
      </c>
      <c r="H14" s="537"/>
      <c r="I14" s="565"/>
      <c r="J14" s="566"/>
      <c r="K14" s="566"/>
      <c r="L14" s="567"/>
      <c r="M14" s="564" t="s">
        <v>677</v>
      </c>
      <c r="N14" s="537"/>
      <c r="O14" s="565"/>
      <c r="P14" s="566"/>
      <c r="Q14" s="566"/>
      <c r="R14" s="567"/>
      <c r="S14" s="326"/>
      <c r="T14" s="59"/>
      <c r="U14" s="59"/>
      <c r="V14" s="59"/>
      <c r="W14" s="59"/>
      <c r="X14" s="59"/>
      <c r="Y14" s="59"/>
      <c r="Z14" s="59"/>
    </row>
    <row r="15" spans="1:26" s="60" customFormat="1" ht="19.5" customHeight="1">
      <c r="A15" s="326"/>
      <c r="B15" s="326"/>
      <c r="C15" s="535" t="s">
        <v>669</v>
      </c>
      <c r="D15" s="535"/>
      <c r="E15" s="535"/>
      <c r="F15" s="535"/>
      <c r="G15" s="536" t="s">
        <v>403</v>
      </c>
      <c r="H15" s="537"/>
      <c r="I15" s="565"/>
      <c r="J15" s="566"/>
      <c r="K15" s="566"/>
      <c r="L15" s="567"/>
      <c r="M15" s="564" t="s">
        <v>404</v>
      </c>
      <c r="N15" s="537"/>
      <c r="O15" s="565"/>
      <c r="P15" s="566"/>
      <c r="Q15" s="566"/>
      <c r="R15" s="567"/>
      <c r="S15" s="326"/>
      <c r="T15" s="59"/>
      <c r="U15" s="59"/>
      <c r="V15" s="59"/>
      <c r="W15" s="59"/>
      <c r="X15" s="59"/>
      <c r="Y15" s="59"/>
      <c r="Z15" s="59"/>
    </row>
    <row r="16" spans="1:26" s="60" customFormat="1" ht="19.5" customHeight="1">
      <c r="A16" s="326"/>
      <c r="B16" s="326"/>
      <c r="C16" s="535" t="s">
        <v>678</v>
      </c>
      <c r="D16" s="535"/>
      <c r="E16" s="535"/>
      <c r="F16" s="535"/>
      <c r="G16" s="536"/>
      <c r="H16" s="537"/>
      <c r="I16" s="558"/>
      <c r="J16" s="559"/>
      <c r="K16" s="559"/>
      <c r="L16" s="560"/>
      <c r="M16" s="564"/>
      <c r="N16" s="537"/>
      <c r="O16" s="558"/>
      <c r="P16" s="559"/>
      <c r="Q16" s="559"/>
      <c r="R16" s="560"/>
      <c r="S16" s="326"/>
      <c r="T16" s="59"/>
      <c r="U16" s="59"/>
      <c r="V16" s="59"/>
      <c r="W16" s="59"/>
      <c r="X16" s="59"/>
      <c r="Y16" s="59"/>
      <c r="Z16" s="59"/>
    </row>
    <row r="17" spans="1:26" s="60" customFormat="1" ht="19.5" customHeight="1">
      <c r="A17" s="326"/>
      <c r="B17" s="326"/>
      <c r="C17" s="535" t="s">
        <v>848</v>
      </c>
      <c r="D17" s="535"/>
      <c r="E17" s="535"/>
      <c r="F17" s="535"/>
      <c r="G17" s="536" t="s">
        <v>679</v>
      </c>
      <c r="H17" s="537"/>
      <c r="I17" s="561">
        <f>IF(I15="",,Tables!C11)</f>
        <v>0</v>
      </c>
      <c r="J17" s="562"/>
      <c r="K17" s="562"/>
      <c r="L17" s="563"/>
      <c r="M17" s="564" t="s">
        <v>680</v>
      </c>
      <c r="N17" s="537"/>
      <c r="O17" s="561">
        <f>IF(O15="",,Tables!C12)</f>
        <v>0</v>
      </c>
      <c r="P17" s="562"/>
      <c r="Q17" s="562"/>
      <c r="R17" s="563"/>
      <c r="S17" s="326"/>
      <c r="T17" s="59"/>
      <c r="U17" s="59"/>
      <c r="V17" s="59"/>
      <c r="W17" s="59"/>
      <c r="X17" s="59"/>
      <c r="Y17" s="59"/>
      <c r="Z17" s="59"/>
    </row>
    <row r="18" spans="1:26" s="179" customFormat="1" ht="3.75" customHeight="1">
      <c r="A18" s="312"/>
      <c r="B18" s="312"/>
      <c r="C18" s="345"/>
      <c r="D18" s="345"/>
      <c r="E18" s="345"/>
      <c r="F18" s="345"/>
      <c r="G18" s="345"/>
      <c r="H18" s="345"/>
      <c r="I18" s="345"/>
      <c r="J18" s="345"/>
      <c r="K18" s="345"/>
      <c r="L18" s="345"/>
      <c r="M18" s="345"/>
      <c r="N18" s="345"/>
      <c r="O18" s="345"/>
      <c r="P18" s="345"/>
      <c r="Q18" s="345"/>
      <c r="R18" s="345"/>
      <c r="S18" s="312"/>
      <c r="T18" s="244"/>
      <c r="U18" s="244"/>
      <c r="V18" s="244"/>
      <c r="W18" s="244"/>
      <c r="X18" s="244"/>
      <c r="Y18" s="244"/>
      <c r="Z18" s="244"/>
    </row>
    <row r="19" spans="1:26" s="60" customFormat="1" ht="19.5" customHeight="1">
      <c r="A19" s="326">
        <v>2</v>
      </c>
      <c r="B19" s="326"/>
      <c r="C19" s="502" t="s">
        <v>681</v>
      </c>
      <c r="D19" s="502"/>
      <c r="E19" s="502"/>
      <c r="F19" s="502"/>
      <c r="G19" s="502"/>
      <c r="H19" s="502"/>
      <c r="I19" s="502"/>
      <c r="J19" s="502"/>
      <c r="K19" s="321"/>
      <c r="L19" s="321"/>
      <c r="M19" s="321"/>
      <c r="N19" s="321"/>
      <c r="O19" s="321"/>
      <c r="P19" s="321"/>
      <c r="Q19" s="321"/>
      <c r="R19" s="321"/>
      <c r="S19" s="326"/>
      <c r="T19" s="59"/>
      <c r="U19" s="59"/>
      <c r="V19" s="59"/>
      <c r="W19" s="59"/>
      <c r="X19" s="59"/>
      <c r="Y19" s="59"/>
      <c r="Z19" s="59"/>
    </row>
    <row r="20" spans="1:26" s="60" customFormat="1" ht="19.5" customHeight="1">
      <c r="A20" s="326"/>
      <c r="B20" s="326"/>
      <c r="C20" s="321"/>
      <c r="D20" s="321"/>
      <c r="E20" s="321"/>
      <c r="F20" s="321"/>
      <c r="G20" s="321"/>
      <c r="H20" s="462" t="s">
        <v>682</v>
      </c>
      <c r="I20" s="462"/>
      <c r="J20" s="462"/>
      <c r="K20" s="462"/>
      <c r="L20" s="462"/>
      <c r="M20" s="462"/>
      <c r="N20" s="533" t="s">
        <v>368</v>
      </c>
      <c r="O20" s="508">
        <f>(I12*(I14+I17)*O9*365)/100</f>
        <v>0</v>
      </c>
      <c r="P20" s="508"/>
      <c r="Q20" s="508"/>
      <c r="R20" s="508"/>
      <c r="S20" s="326" t="s">
        <v>379</v>
      </c>
      <c r="T20" s="59"/>
      <c r="U20" s="59"/>
      <c r="V20" s="59"/>
      <c r="W20" s="59"/>
      <c r="X20" s="59"/>
      <c r="Y20" s="59"/>
      <c r="Z20" s="59"/>
    </row>
    <row r="21" spans="1:26" s="60" customFormat="1" ht="19.5" customHeight="1">
      <c r="A21" s="326"/>
      <c r="B21" s="326"/>
      <c r="C21" s="321"/>
      <c r="D21" s="321"/>
      <c r="E21" s="321"/>
      <c r="F21" s="321"/>
      <c r="G21" s="321"/>
      <c r="H21" s="458">
        <v>100</v>
      </c>
      <c r="I21" s="458"/>
      <c r="J21" s="458"/>
      <c r="K21" s="458"/>
      <c r="L21" s="458"/>
      <c r="M21" s="458"/>
      <c r="N21" s="533"/>
      <c r="O21" s="508"/>
      <c r="P21" s="508"/>
      <c r="Q21" s="508"/>
      <c r="R21" s="508"/>
      <c r="S21" s="326"/>
      <c r="T21" s="59"/>
      <c r="U21" s="59"/>
      <c r="V21" s="59"/>
      <c r="W21" s="59"/>
      <c r="X21" s="59"/>
      <c r="Y21" s="59"/>
      <c r="Z21" s="59"/>
    </row>
    <row r="22" spans="1:26" s="179" customFormat="1" ht="3.75" customHeight="1">
      <c r="A22" s="312"/>
      <c r="B22" s="312"/>
      <c r="C22" s="315"/>
      <c r="D22" s="315"/>
      <c r="E22" s="315"/>
      <c r="F22" s="315"/>
      <c r="G22" s="315"/>
      <c r="H22" s="313"/>
      <c r="I22" s="313"/>
      <c r="J22" s="313"/>
      <c r="K22" s="313"/>
      <c r="L22" s="313"/>
      <c r="M22" s="313"/>
      <c r="N22" s="313"/>
      <c r="O22" s="315"/>
      <c r="P22" s="315"/>
      <c r="Q22" s="315"/>
      <c r="R22" s="315"/>
      <c r="S22" s="312"/>
      <c r="T22" s="244"/>
      <c r="U22" s="244"/>
      <c r="V22" s="244"/>
      <c r="W22" s="244"/>
      <c r="X22" s="244"/>
      <c r="Y22" s="244"/>
      <c r="Z22" s="244"/>
    </row>
    <row r="23" spans="1:26" s="60" customFormat="1" ht="19.5" customHeight="1">
      <c r="A23" s="326">
        <v>3</v>
      </c>
      <c r="B23" s="326"/>
      <c r="C23" s="502" t="s">
        <v>683</v>
      </c>
      <c r="D23" s="502"/>
      <c r="E23" s="502"/>
      <c r="F23" s="502"/>
      <c r="G23" s="502"/>
      <c r="H23" s="502"/>
      <c r="I23" s="502"/>
      <c r="J23" s="311"/>
      <c r="K23" s="311"/>
      <c r="L23" s="321"/>
      <c r="M23" s="321"/>
      <c r="N23" s="321"/>
      <c r="O23" s="321"/>
      <c r="P23" s="321"/>
      <c r="Q23" s="321"/>
      <c r="R23" s="321"/>
      <c r="S23" s="326"/>
      <c r="T23" s="59"/>
      <c r="U23" s="59"/>
      <c r="V23" s="59"/>
      <c r="W23" s="59"/>
      <c r="X23" s="59"/>
      <c r="Y23" s="59"/>
      <c r="Z23" s="59"/>
    </row>
    <row r="24" spans="1:26" s="60" customFormat="1" ht="19.5" customHeight="1">
      <c r="A24" s="326"/>
      <c r="B24" s="326"/>
      <c r="C24" s="321"/>
      <c r="D24" s="321"/>
      <c r="E24" s="321"/>
      <c r="F24" s="321"/>
      <c r="G24" s="321"/>
      <c r="H24" s="462" t="s">
        <v>684</v>
      </c>
      <c r="I24" s="462"/>
      <c r="J24" s="462"/>
      <c r="K24" s="462"/>
      <c r="L24" s="462"/>
      <c r="M24" s="462"/>
      <c r="N24" s="533" t="s">
        <v>368</v>
      </c>
      <c r="O24" s="508">
        <f>(O12*(O14+O17)*O9*365)/100</f>
        <v>0</v>
      </c>
      <c r="P24" s="508"/>
      <c r="Q24" s="508"/>
      <c r="R24" s="508"/>
      <c r="S24" s="326" t="s">
        <v>389</v>
      </c>
      <c r="T24" s="59"/>
      <c r="U24" s="59"/>
      <c r="V24" s="59"/>
      <c r="W24" s="59"/>
      <c r="X24" s="59"/>
      <c r="Y24" s="59"/>
      <c r="Z24" s="59"/>
    </row>
    <row r="25" spans="1:26" s="60" customFormat="1" ht="19.5" customHeight="1">
      <c r="A25" s="326"/>
      <c r="B25" s="326"/>
      <c r="C25" s="321"/>
      <c r="D25" s="321"/>
      <c r="E25" s="321"/>
      <c r="F25" s="321"/>
      <c r="G25" s="321"/>
      <c r="H25" s="557">
        <v>100</v>
      </c>
      <c r="I25" s="557"/>
      <c r="J25" s="557"/>
      <c r="K25" s="557"/>
      <c r="L25" s="557"/>
      <c r="M25" s="557"/>
      <c r="N25" s="534"/>
      <c r="O25" s="508"/>
      <c r="P25" s="508"/>
      <c r="Q25" s="508"/>
      <c r="R25" s="508"/>
      <c r="S25" s="326"/>
      <c r="T25" s="59"/>
      <c r="U25" s="62" t="s">
        <v>849</v>
      </c>
      <c r="V25" s="59"/>
      <c r="W25" s="59"/>
      <c r="X25" s="59"/>
      <c r="Y25" s="59"/>
      <c r="Z25" s="59"/>
    </row>
    <row r="26" spans="1:26" s="179" customFormat="1" ht="3.75" customHeight="1">
      <c r="A26" s="312"/>
      <c r="B26" s="312"/>
      <c r="C26" s="315"/>
      <c r="D26" s="315"/>
      <c r="E26" s="315"/>
      <c r="F26" s="315"/>
      <c r="G26" s="315"/>
      <c r="H26" s="313"/>
      <c r="I26" s="313"/>
      <c r="J26" s="313"/>
      <c r="K26" s="313"/>
      <c r="L26" s="313"/>
      <c r="M26" s="313"/>
      <c r="N26" s="313"/>
      <c r="O26" s="315"/>
      <c r="P26" s="315"/>
      <c r="Q26" s="315"/>
      <c r="R26" s="315"/>
      <c r="S26" s="312"/>
      <c r="T26" s="244"/>
      <c r="U26" s="244"/>
      <c r="V26" s="244"/>
      <c r="W26" s="244"/>
      <c r="X26" s="244"/>
      <c r="Y26" s="244"/>
      <c r="Z26" s="244"/>
    </row>
    <row r="27" spans="1:26" s="180" customFormat="1" ht="3.75" customHeight="1">
      <c r="A27" s="316"/>
      <c r="B27" s="316"/>
      <c r="C27" s="319"/>
      <c r="D27" s="319"/>
      <c r="E27" s="319"/>
      <c r="F27" s="319"/>
      <c r="G27" s="319"/>
      <c r="H27" s="317"/>
      <c r="I27" s="317"/>
      <c r="J27" s="317"/>
      <c r="K27" s="317"/>
      <c r="L27" s="317"/>
      <c r="M27" s="317"/>
      <c r="N27" s="317"/>
      <c r="O27" s="319"/>
      <c r="P27" s="319"/>
      <c r="Q27" s="319"/>
      <c r="R27" s="319"/>
      <c r="S27" s="316"/>
      <c r="T27" s="246"/>
      <c r="U27" s="246"/>
      <c r="V27" s="246"/>
      <c r="W27" s="246"/>
      <c r="X27" s="246"/>
      <c r="Y27" s="246"/>
      <c r="Z27" s="246"/>
    </row>
    <row r="28" spans="1:26" s="60" customFormat="1" ht="19.5" customHeight="1">
      <c r="A28" s="326">
        <v>4</v>
      </c>
      <c r="B28" s="326"/>
      <c r="C28" s="457" t="s">
        <v>685</v>
      </c>
      <c r="D28" s="457"/>
      <c r="E28" s="457"/>
      <c r="F28" s="457"/>
      <c r="G28" s="457"/>
      <c r="H28" s="457"/>
      <c r="I28" s="457"/>
      <c r="J28" s="337"/>
      <c r="K28" s="321"/>
      <c r="L28" s="321"/>
      <c r="M28" s="321"/>
      <c r="N28" s="328" t="s">
        <v>686</v>
      </c>
      <c r="O28" s="508">
        <f>O20-O24</f>
        <v>0</v>
      </c>
      <c r="P28" s="508"/>
      <c r="Q28" s="508"/>
      <c r="R28" s="508"/>
      <c r="S28" s="326" t="s">
        <v>687</v>
      </c>
      <c r="T28" s="59"/>
      <c r="U28" s="59"/>
      <c r="V28" s="59"/>
      <c r="W28" s="59"/>
      <c r="X28" s="59"/>
      <c r="Y28" s="59"/>
      <c r="Z28" s="59"/>
    </row>
    <row r="29" spans="1:26" s="179" customFormat="1" ht="3.75" customHeight="1">
      <c r="A29" s="312"/>
      <c r="B29" s="312"/>
      <c r="C29" s="342"/>
      <c r="D29" s="315"/>
      <c r="E29" s="315"/>
      <c r="F29" s="315"/>
      <c r="G29" s="315"/>
      <c r="H29" s="315"/>
      <c r="I29" s="315"/>
      <c r="J29" s="339"/>
      <c r="K29" s="315"/>
      <c r="L29" s="315"/>
      <c r="M29" s="315"/>
      <c r="N29" s="332"/>
      <c r="O29" s="315"/>
      <c r="P29" s="332"/>
      <c r="Q29" s="315"/>
      <c r="R29" s="332"/>
      <c r="S29" s="312"/>
      <c r="T29" s="244"/>
      <c r="U29" s="244"/>
      <c r="V29" s="244"/>
      <c r="W29" s="244"/>
      <c r="X29" s="244"/>
      <c r="Y29" s="244"/>
      <c r="Z29" s="244"/>
    </row>
    <row r="30" spans="1:26" s="180" customFormat="1" ht="3.75" customHeight="1">
      <c r="A30" s="316"/>
      <c r="B30" s="316"/>
      <c r="C30" s="343"/>
      <c r="D30" s="319"/>
      <c r="E30" s="319"/>
      <c r="F30" s="319"/>
      <c r="G30" s="319"/>
      <c r="H30" s="319"/>
      <c r="I30" s="319"/>
      <c r="J30" s="340"/>
      <c r="K30" s="319"/>
      <c r="L30" s="319"/>
      <c r="M30" s="319"/>
      <c r="N30" s="344"/>
      <c r="O30" s="319"/>
      <c r="P30" s="344"/>
      <c r="Q30" s="319"/>
      <c r="R30" s="344"/>
      <c r="S30" s="316"/>
      <c r="T30" s="246"/>
      <c r="U30" s="246"/>
      <c r="V30" s="246"/>
      <c r="W30" s="246"/>
      <c r="X30" s="246"/>
      <c r="Y30" s="246"/>
      <c r="Z30" s="246"/>
    </row>
    <row r="31" spans="1:26" s="60" customFormat="1" ht="19.5" customHeight="1">
      <c r="A31" s="326">
        <v>5</v>
      </c>
      <c r="B31" s="326"/>
      <c r="C31" s="457" t="s">
        <v>688</v>
      </c>
      <c r="D31" s="457"/>
      <c r="E31" s="457"/>
      <c r="F31" s="457"/>
      <c r="G31" s="457"/>
      <c r="H31" s="321"/>
      <c r="I31" s="321"/>
      <c r="J31" s="321"/>
      <c r="K31" s="321"/>
      <c r="L31" s="321"/>
      <c r="M31" s="321"/>
      <c r="N31" s="328" t="s">
        <v>689</v>
      </c>
      <c r="O31" s="508">
        <f>O28*J37</f>
        <v>0</v>
      </c>
      <c r="P31" s="508"/>
      <c r="Q31" s="508"/>
      <c r="R31" s="508"/>
      <c r="S31" s="326" t="s">
        <v>690</v>
      </c>
      <c r="T31" s="59"/>
      <c r="U31" s="59"/>
      <c r="V31" s="59"/>
      <c r="W31" s="59"/>
      <c r="X31" s="59"/>
      <c r="Y31" s="59"/>
      <c r="Z31" s="59"/>
    </row>
    <row r="32" spans="1:26" s="60" customFormat="1" ht="19.5" customHeight="1">
      <c r="A32" s="326"/>
      <c r="B32" s="326"/>
      <c r="C32" s="321" t="s">
        <v>850</v>
      </c>
      <c r="D32" s="321"/>
      <c r="E32" s="321"/>
      <c r="F32" s="321"/>
      <c r="G32" s="321"/>
      <c r="H32" s="321"/>
      <c r="I32" s="321"/>
      <c r="J32" s="321"/>
      <c r="K32" s="321"/>
      <c r="L32" s="321"/>
      <c r="M32" s="321"/>
      <c r="N32" s="325"/>
      <c r="O32" s="311"/>
      <c r="P32" s="311"/>
      <c r="Q32" s="311"/>
      <c r="R32" s="325"/>
      <c r="S32" s="311"/>
      <c r="T32" s="59"/>
      <c r="U32" s="59"/>
      <c r="V32" s="59"/>
      <c r="W32" s="59"/>
      <c r="X32" s="59"/>
      <c r="Y32" s="59"/>
      <c r="Z32" s="59"/>
    </row>
    <row r="33" spans="1:26" s="60" customFormat="1" ht="13.5" hidden="1"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s="60" customFormat="1" ht="13.5" hidden="1"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s="60" customFormat="1" ht="11.5" hidden="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s="60" customFormat="1" ht="11.5" hidden="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s="60" customFormat="1" ht="11.5" hidden="1">
      <c r="A37" s="59"/>
      <c r="B37" s="59"/>
      <c r="C37" s="59"/>
      <c r="D37" s="59"/>
      <c r="E37" s="59">
        <f>Tables!K319</f>
        <v>0.98064352657801512</v>
      </c>
      <c r="F37" s="59">
        <f>Tables!K320</f>
        <v>0</v>
      </c>
      <c r="G37" s="59">
        <f>Tables!K323</f>
        <v>0.48711671725311589</v>
      </c>
      <c r="H37" s="59">
        <f>Tables!K322</f>
        <v>0</v>
      </c>
      <c r="I37" s="59"/>
      <c r="J37" s="516">
        <f>F37-E37+M37*(H37-G37)</f>
        <v>-0.98064352657801512</v>
      </c>
      <c r="K37" s="516"/>
      <c r="L37" s="516"/>
      <c r="M37" s="556">
        <f>O8</f>
        <v>0</v>
      </c>
      <c r="N37" s="516"/>
      <c r="O37" s="516"/>
      <c r="P37" s="516"/>
      <c r="Q37" s="516"/>
      <c r="R37" s="59"/>
      <c r="S37" s="59"/>
      <c r="T37" s="59"/>
      <c r="U37" s="59"/>
      <c r="V37" s="59"/>
      <c r="W37" s="59"/>
      <c r="X37" s="59"/>
      <c r="Y37" s="59"/>
      <c r="Z37" s="59"/>
    </row>
    <row r="38" spans="1:26" s="60" customFormat="1" ht="11.5" hidden="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s="60" customFormat="1" ht="11.5" hidden="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s="60" customFormat="1" ht="1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s="60" customFormat="1" ht="1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s="60" customFormat="1" ht="1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s="66" customForma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s="66" customForma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s="66" customForma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s="66" customForma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sheetData>
  <sheetProtection algorithmName="SHA-512" hashValue="zAOSebegs9cuAvMLgI3NQAebueyZZ+jAW2CobP8rpqzNlHl2JgKIvtrKQL9BNaETqxPAU94uJb5cKoNWkcIpyQ==" saltValue="9PtcunFmVVxHDjDhQLJk/A==" spinCount="100000" sheet="1"/>
  <protectedRanges>
    <protectedRange sqref="S8:S9 D7:S7 N9 S22" name="Range1"/>
    <protectedRange sqref="S18" name="Range3"/>
    <protectedRange sqref="S20:S21 G22:M22 H26:M27 S24" name="Range5"/>
    <protectedRange sqref="J31" name="Range9"/>
    <protectedRange sqref="O22 O26:O27" name="Range5_4"/>
  </protectedRanges>
  <mergeCells count="53">
    <mergeCell ref="U5:W5"/>
    <mergeCell ref="C7:D7"/>
    <mergeCell ref="O8:R8"/>
    <mergeCell ref="O9:R9"/>
    <mergeCell ref="C11:F11"/>
    <mergeCell ref="G11:L11"/>
    <mergeCell ref="M11:R11"/>
    <mergeCell ref="C13:F13"/>
    <mergeCell ref="G13:H13"/>
    <mergeCell ref="I13:L13"/>
    <mergeCell ref="M13:N13"/>
    <mergeCell ref="O13:R13"/>
    <mergeCell ref="C12:F12"/>
    <mergeCell ref="G12:H12"/>
    <mergeCell ref="I12:L12"/>
    <mergeCell ref="M12:N12"/>
    <mergeCell ref="O12:R12"/>
    <mergeCell ref="C15:F15"/>
    <mergeCell ref="G15:H15"/>
    <mergeCell ref="I15:L15"/>
    <mergeCell ref="M15:N15"/>
    <mergeCell ref="O15:R15"/>
    <mergeCell ref="C14:F14"/>
    <mergeCell ref="G14:H14"/>
    <mergeCell ref="I14:L14"/>
    <mergeCell ref="M14:N14"/>
    <mergeCell ref="O14:R14"/>
    <mergeCell ref="O16:R16"/>
    <mergeCell ref="C17:F17"/>
    <mergeCell ref="G17:H17"/>
    <mergeCell ref="I17:L17"/>
    <mergeCell ref="M17:N17"/>
    <mergeCell ref="O17:R17"/>
    <mergeCell ref="C16:F16"/>
    <mergeCell ref="G16:H16"/>
    <mergeCell ref="I16:L16"/>
    <mergeCell ref="M16:N16"/>
    <mergeCell ref="C19:J19"/>
    <mergeCell ref="O20:R21"/>
    <mergeCell ref="H21:M21"/>
    <mergeCell ref="C31:G31"/>
    <mergeCell ref="O31:R31"/>
    <mergeCell ref="C23:I23"/>
    <mergeCell ref="H20:M20"/>
    <mergeCell ref="N20:N21"/>
    <mergeCell ref="J37:L37"/>
    <mergeCell ref="M37:Q37"/>
    <mergeCell ref="H24:M24"/>
    <mergeCell ref="N24:N25"/>
    <mergeCell ref="O24:R25"/>
    <mergeCell ref="H25:M25"/>
    <mergeCell ref="C28:I28"/>
    <mergeCell ref="O28:R28"/>
  </mergeCells>
  <printOptions horizontalCentered="1"/>
  <pageMargins left="0.74803149606299213" right="0.70866141732283472" top="0.74803149606299213" bottom="0.9055118110236221" header="0.39370078740157483" footer="0.39370078740157483"/>
  <pageSetup paperSize="9" scale="92" orientation="portrait" r:id="rId1"/>
  <headerFooter scaleWithDoc="0" alignWithMargins="0">
    <oddHeader xml:space="preserve">&amp;L&amp;"-,Regular"&amp;8&amp;F&amp;R&amp;"-,Regular"&amp;8&amp;A
____________________________________________________________________________________________
</oddHeader>
    <oddFooter>&amp;L&amp;"-,Regular"&amp;8____________________________________________________________________________________________
NZ Transport Agency’s Economic evaluation manual 
Effective from Jul 2013</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8E95D-28D7-49E7-A91A-B90550C97516}">
  <sheetPr>
    <pageSetUpPr fitToPage="1"/>
  </sheetPr>
  <dimension ref="A1:AE82"/>
  <sheetViews>
    <sheetView zoomScaleNormal="100" workbookViewId="0">
      <selection activeCell="N24" sqref="N24:O24"/>
    </sheetView>
  </sheetViews>
  <sheetFormatPr defaultRowHeight="13.5"/>
  <cols>
    <col min="1" max="1" width="4" style="273" customWidth="1"/>
    <col min="2" max="3" width="8.08203125" style="55" customWidth="1"/>
    <col min="4" max="4" width="5.5" style="55" customWidth="1"/>
    <col min="5" max="5" width="5.83203125" style="55" customWidth="1"/>
    <col min="6" max="9" width="3.83203125" style="55" customWidth="1"/>
    <col min="10" max="10" width="4.5" style="55" customWidth="1"/>
    <col min="11" max="11" width="7.08203125" style="55" customWidth="1"/>
    <col min="12" max="17" width="4.5" style="55" customWidth="1"/>
    <col min="18" max="18" width="2.5" style="55" customWidth="1"/>
    <col min="19" max="19" width="2.5" style="50" customWidth="1"/>
    <col min="20" max="20" width="24.25" style="55" customWidth="1"/>
    <col min="21" max="21" width="9.33203125" style="55" customWidth="1"/>
    <col min="22" max="23" width="9" style="55"/>
    <col min="24" max="24" width="11.4140625" style="55" customWidth="1"/>
    <col min="25" max="256" width="9" style="55"/>
    <col min="257" max="257" width="4" style="55" customWidth="1"/>
    <col min="258" max="259" width="8.08203125" style="55" customWidth="1"/>
    <col min="260" max="260" width="5.5" style="55" customWidth="1"/>
    <col min="261" max="265" width="3.83203125" style="55" customWidth="1"/>
    <col min="266" max="273" width="4.5" style="55" customWidth="1"/>
    <col min="274" max="275" width="2.5" style="55" customWidth="1"/>
    <col min="276" max="276" width="24.25" style="55" customWidth="1"/>
    <col min="277" max="277" width="9.33203125" style="55" customWidth="1"/>
    <col min="278" max="512" width="9" style="55"/>
    <col min="513" max="513" width="4" style="55" customWidth="1"/>
    <col min="514" max="515" width="8.08203125" style="55" customWidth="1"/>
    <col min="516" max="516" width="5.5" style="55" customWidth="1"/>
    <col min="517" max="521" width="3.83203125" style="55" customWidth="1"/>
    <col min="522" max="529" width="4.5" style="55" customWidth="1"/>
    <col min="530" max="531" width="2.5" style="55" customWidth="1"/>
    <col min="532" max="532" width="24.25" style="55" customWidth="1"/>
    <col min="533" max="533" width="9.33203125" style="55" customWidth="1"/>
    <col min="534" max="768" width="9" style="55"/>
    <col min="769" max="769" width="4" style="55" customWidth="1"/>
    <col min="770" max="771" width="8.08203125" style="55" customWidth="1"/>
    <col min="772" max="772" width="5.5" style="55" customWidth="1"/>
    <col min="773" max="777" width="3.83203125" style="55" customWidth="1"/>
    <col min="778" max="785" width="4.5" style="55" customWidth="1"/>
    <col min="786" max="787" width="2.5" style="55" customWidth="1"/>
    <col min="788" max="788" width="24.25" style="55" customWidth="1"/>
    <col min="789" max="789" width="9.33203125" style="55" customWidth="1"/>
    <col min="790" max="1024" width="9" style="55"/>
    <col min="1025" max="1025" width="4" style="55" customWidth="1"/>
    <col min="1026" max="1027" width="8.08203125" style="55" customWidth="1"/>
    <col min="1028" max="1028" width="5.5" style="55" customWidth="1"/>
    <col min="1029" max="1033" width="3.83203125" style="55" customWidth="1"/>
    <col min="1034" max="1041" width="4.5" style="55" customWidth="1"/>
    <col min="1042" max="1043" width="2.5" style="55" customWidth="1"/>
    <col min="1044" max="1044" width="24.25" style="55" customWidth="1"/>
    <col min="1045" max="1045" width="9.33203125" style="55" customWidth="1"/>
    <col min="1046" max="1280" width="9" style="55"/>
    <col min="1281" max="1281" width="4" style="55" customWidth="1"/>
    <col min="1282" max="1283" width="8.08203125" style="55" customWidth="1"/>
    <col min="1284" max="1284" width="5.5" style="55" customWidth="1"/>
    <col min="1285" max="1289" width="3.83203125" style="55" customWidth="1"/>
    <col min="1290" max="1297" width="4.5" style="55" customWidth="1"/>
    <col min="1298" max="1299" width="2.5" style="55" customWidth="1"/>
    <col min="1300" max="1300" width="24.25" style="55" customWidth="1"/>
    <col min="1301" max="1301" width="9.33203125" style="55" customWidth="1"/>
    <col min="1302" max="1536" width="9" style="55"/>
    <col min="1537" max="1537" width="4" style="55" customWidth="1"/>
    <col min="1538" max="1539" width="8.08203125" style="55" customWidth="1"/>
    <col min="1540" max="1540" width="5.5" style="55" customWidth="1"/>
    <col min="1541" max="1545" width="3.83203125" style="55" customWidth="1"/>
    <col min="1546" max="1553" width="4.5" style="55" customWidth="1"/>
    <col min="1554" max="1555" width="2.5" style="55" customWidth="1"/>
    <col min="1556" max="1556" width="24.25" style="55" customWidth="1"/>
    <col min="1557" max="1557" width="9.33203125" style="55" customWidth="1"/>
    <col min="1558" max="1792" width="9" style="55"/>
    <col min="1793" max="1793" width="4" style="55" customWidth="1"/>
    <col min="1794" max="1795" width="8.08203125" style="55" customWidth="1"/>
    <col min="1796" max="1796" width="5.5" style="55" customWidth="1"/>
    <col min="1797" max="1801" width="3.83203125" style="55" customWidth="1"/>
    <col min="1802" max="1809" width="4.5" style="55" customWidth="1"/>
    <col min="1810" max="1811" width="2.5" style="55" customWidth="1"/>
    <col min="1812" max="1812" width="24.25" style="55" customWidth="1"/>
    <col min="1813" max="1813" width="9.33203125" style="55" customWidth="1"/>
    <col min="1814" max="2048" width="9" style="55"/>
    <col min="2049" max="2049" width="4" style="55" customWidth="1"/>
    <col min="2050" max="2051" width="8.08203125" style="55" customWidth="1"/>
    <col min="2052" max="2052" width="5.5" style="55" customWidth="1"/>
    <col min="2053" max="2057" width="3.83203125" style="55" customWidth="1"/>
    <col min="2058" max="2065" width="4.5" style="55" customWidth="1"/>
    <col min="2066" max="2067" width="2.5" style="55" customWidth="1"/>
    <col min="2068" max="2068" width="24.25" style="55" customWidth="1"/>
    <col min="2069" max="2069" width="9.33203125" style="55" customWidth="1"/>
    <col min="2070" max="2304" width="9" style="55"/>
    <col min="2305" max="2305" width="4" style="55" customWidth="1"/>
    <col min="2306" max="2307" width="8.08203125" style="55" customWidth="1"/>
    <col min="2308" max="2308" width="5.5" style="55" customWidth="1"/>
    <col min="2309" max="2313" width="3.83203125" style="55" customWidth="1"/>
    <col min="2314" max="2321" width="4.5" style="55" customWidth="1"/>
    <col min="2322" max="2323" width="2.5" style="55" customWidth="1"/>
    <col min="2324" max="2324" width="24.25" style="55" customWidth="1"/>
    <col min="2325" max="2325" width="9.33203125" style="55" customWidth="1"/>
    <col min="2326" max="2560" width="9" style="55"/>
    <col min="2561" max="2561" width="4" style="55" customWidth="1"/>
    <col min="2562" max="2563" width="8.08203125" style="55" customWidth="1"/>
    <col min="2564" max="2564" width="5.5" style="55" customWidth="1"/>
    <col min="2565" max="2569" width="3.83203125" style="55" customWidth="1"/>
    <col min="2570" max="2577" width="4.5" style="55" customWidth="1"/>
    <col min="2578" max="2579" width="2.5" style="55" customWidth="1"/>
    <col min="2580" max="2580" width="24.25" style="55" customWidth="1"/>
    <col min="2581" max="2581" width="9.33203125" style="55" customWidth="1"/>
    <col min="2582" max="2816" width="9" style="55"/>
    <col min="2817" max="2817" width="4" style="55" customWidth="1"/>
    <col min="2818" max="2819" width="8.08203125" style="55" customWidth="1"/>
    <col min="2820" max="2820" width="5.5" style="55" customWidth="1"/>
    <col min="2821" max="2825" width="3.83203125" style="55" customWidth="1"/>
    <col min="2826" max="2833" width="4.5" style="55" customWidth="1"/>
    <col min="2834" max="2835" width="2.5" style="55" customWidth="1"/>
    <col min="2836" max="2836" width="24.25" style="55" customWidth="1"/>
    <col min="2837" max="2837" width="9.33203125" style="55" customWidth="1"/>
    <col min="2838" max="3072" width="9" style="55"/>
    <col min="3073" max="3073" width="4" style="55" customWidth="1"/>
    <col min="3074" max="3075" width="8.08203125" style="55" customWidth="1"/>
    <col min="3076" max="3076" width="5.5" style="55" customWidth="1"/>
    <col min="3077" max="3081" width="3.83203125" style="55" customWidth="1"/>
    <col min="3082" max="3089" width="4.5" style="55" customWidth="1"/>
    <col min="3090" max="3091" width="2.5" style="55" customWidth="1"/>
    <col min="3092" max="3092" width="24.25" style="55" customWidth="1"/>
    <col min="3093" max="3093" width="9.33203125" style="55" customWidth="1"/>
    <col min="3094" max="3328" width="9" style="55"/>
    <col min="3329" max="3329" width="4" style="55" customWidth="1"/>
    <col min="3330" max="3331" width="8.08203125" style="55" customWidth="1"/>
    <col min="3332" max="3332" width="5.5" style="55" customWidth="1"/>
    <col min="3333" max="3337" width="3.83203125" style="55" customWidth="1"/>
    <col min="3338" max="3345" width="4.5" style="55" customWidth="1"/>
    <col min="3346" max="3347" width="2.5" style="55" customWidth="1"/>
    <col min="3348" max="3348" width="24.25" style="55" customWidth="1"/>
    <col min="3349" max="3349" width="9.33203125" style="55" customWidth="1"/>
    <col min="3350" max="3584" width="9" style="55"/>
    <col min="3585" max="3585" width="4" style="55" customWidth="1"/>
    <col min="3586" max="3587" width="8.08203125" style="55" customWidth="1"/>
    <col min="3588" max="3588" width="5.5" style="55" customWidth="1"/>
    <col min="3589" max="3593" width="3.83203125" style="55" customWidth="1"/>
    <col min="3594" max="3601" width="4.5" style="55" customWidth="1"/>
    <col min="3602" max="3603" width="2.5" style="55" customWidth="1"/>
    <col min="3604" max="3604" width="24.25" style="55" customWidth="1"/>
    <col min="3605" max="3605" width="9.33203125" style="55" customWidth="1"/>
    <col min="3606" max="3840" width="9" style="55"/>
    <col min="3841" max="3841" width="4" style="55" customWidth="1"/>
    <col min="3842" max="3843" width="8.08203125" style="55" customWidth="1"/>
    <col min="3844" max="3844" width="5.5" style="55" customWidth="1"/>
    <col min="3845" max="3849" width="3.83203125" style="55" customWidth="1"/>
    <col min="3850" max="3857" width="4.5" style="55" customWidth="1"/>
    <col min="3858" max="3859" width="2.5" style="55" customWidth="1"/>
    <col min="3860" max="3860" width="24.25" style="55" customWidth="1"/>
    <col min="3861" max="3861" width="9.33203125" style="55" customWidth="1"/>
    <col min="3862" max="4096" width="9" style="55"/>
    <col min="4097" max="4097" width="4" style="55" customWidth="1"/>
    <col min="4098" max="4099" width="8.08203125" style="55" customWidth="1"/>
    <col min="4100" max="4100" width="5.5" style="55" customWidth="1"/>
    <col min="4101" max="4105" width="3.83203125" style="55" customWidth="1"/>
    <col min="4106" max="4113" width="4.5" style="55" customWidth="1"/>
    <col min="4114" max="4115" width="2.5" style="55" customWidth="1"/>
    <col min="4116" max="4116" width="24.25" style="55" customWidth="1"/>
    <col min="4117" max="4117" width="9.33203125" style="55" customWidth="1"/>
    <col min="4118" max="4352" width="9" style="55"/>
    <col min="4353" max="4353" width="4" style="55" customWidth="1"/>
    <col min="4354" max="4355" width="8.08203125" style="55" customWidth="1"/>
    <col min="4356" max="4356" width="5.5" style="55" customWidth="1"/>
    <col min="4357" max="4361" width="3.83203125" style="55" customWidth="1"/>
    <col min="4362" max="4369" width="4.5" style="55" customWidth="1"/>
    <col min="4370" max="4371" width="2.5" style="55" customWidth="1"/>
    <col min="4372" max="4372" width="24.25" style="55" customWidth="1"/>
    <col min="4373" max="4373" width="9.33203125" style="55" customWidth="1"/>
    <col min="4374" max="4608" width="9" style="55"/>
    <col min="4609" max="4609" width="4" style="55" customWidth="1"/>
    <col min="4610" max="4611" width="8.08203125" style="55" customWidth="1"/>
    <col min="4612" max="4612" width="5.5" style="55" customWidth="1"/>
    <col min="4613" max="4617" width="3.83203125" style="55" customWidth="1"/>
    <col min="4618" max="4625" width="4.5" style="55" customWidth="1"/>
    <col min="4626" max="4627" width="2.5" style="55" customWidth="1"/>
    <col min="4628" max="4628" width="24.25" style="55" customWidth="1"/>
    <col min="4629" max="4629" width="9.33203125" style="55" customWidth="1"/>
    <col min="4630" max="4864" width="9" style="55"/>
    <col min="4865" max="4865" width="4" style="55" customWidth="1"/>
    <col min="4866" max="4867" width="8.08203125" style="55" customWidth="1"/>
    <col min="4868" max="4868" width="5.5" style="55" customWidth="1"/>
    <col min="4869" max="4873" width="3.83203125" style="55" customWidth="1"/>
    <col min="4874" max="4881" width="4.5" style="55" customWidth="1"/>
    <col min="4882" max="4883" width="2.5" style="55" customWidth="1"/>
    <col min="4884" max="4884" width="24.25" style="55" customWidth="1"/>
    <col min="4885" max="4885" width="9.33203125" style="55" customWidth="1"/>
    <col min="4886" max="5120" width="9" style="55"/>
    <col min="5121" max="5121" width="4" style="55" customWidth="1"/>
    <col min="5122" max="5123" width="8.08203125" style="55" customWidth="1"/>
    <col min="5124" max="5124" width="5.5" style="55" customWidth="1"/>
    <col min="5125" max="5129" width="3.83203125" style="55" customWidth="1"/>
    <col min="5130" max="5137" width="4.5" style="55" customWidth="1"/>
    <col min="5138" max="5139" width="2.5" style="55" customWidth="1"/>
    <col min="5140" max="5140" width="24.25" style="55" customWidth="1"/>
    <col min="5141" max="5141" width="9.33203125" style="55" customWidth="1"/>
    <col min="5142" max="5376" width="9" style="55"/>
    <col min="5377" max="5377" width="4" style="55" customWidth="1"/>
    <col min="5378" max="5379" width="8.08203125" style="55" customWidth="1"/>
    <col min="5380" max="5380" width="5.5" style="55" customWidth="1"/>
    <col min="5381" max="5385" width="3.83203125" style="55" customWidth="1"/>
    <col min="5386" max="5393" width="4.5" style="55" customWidth="1"/>
    <col min="5394" max="5395" width="2.5" style="55" customWidth="1"/>
    <col min="5396" max="5396" width="24.25" style="55" customWidth="1"/>
    <col min="5397" max="5397" width="9.33203125" style="55" customWidth="1"/>
    <col min="5398" max="5632" width="9" style="55"/>
    <col min="5633" max="5633" width="4" style="55" customWidth="1"/>
    <col min="5634" max="5635" width="8.08203125" style="55" customWidth="1"/>
    <col min="5636" max="5636" width="5.5" style="55" customWidth="1"/>
    <col min="5637" max="5641" width="3.83203125" style="55" customWidth="1"/>
    <col min="5642" max="5649" width="4.5" style="55" customWidth="1"/>
    <col min="5650" max="5651" width="2.5" style="55" customWidth="1"/>
    <col min="5652" max="5652" width="24.25" style="55" customWidth="1"/>
    <col min="5653" max="5653" width="9.33203125" style="55" customWidth="1"/>
    <col min="5654" max="5888" width="9" style="55"/>
    <col min="5889" max="5889" width="4" style="55" customWidth="1"/>
    <col min="5890" max="5891" width="8.08203125" style="55" customWidth="1"/>
    <col min="5892" max="5892" width="5.5" style="55" customWidth="1"/>
    <col min="5893" max="5897" width="3.83203125" style="55" customWidth="1"/>
    <col min="5898" max="5905" width="4.5" style="55" customWidth="1"/>
    <col min="5906" max="5907" width="2.5" style="55" customWidth="1"/>
    <col min="5908" max="5908" width="24.25" style="55" customWidth="1"/>
    <col min="5909" max="5909" width="9.33203125" style="55" customWidth="1"/>
    <col min="5910" max="6144" width="9" style="55"/>
    <col min="6145" max="6145" width="4" style="55" customWidth="1"/>
    <col min="6146" max="6147" width="8.08203125" style="55" customWidth="1"/>
    <col min="6148" max="6148" width="5.5" style="55" customWidth="1"/>
    <col min="6149" max="6153" width="3.83203125" style="55" customWidth="1"/>
    <col min="6154" max="6161" width="4.5" style="55" customWidth="1"/>
    <col min="6162" max="6163" width="2.5" style="55" customWidth="1"/>
    <col min="6164" max="6164" width="24.25" style="55" customWidth="1"/>
    <col min="6165" max="6165" width="9.33203125" style="55" customWidth="1"/>
    <col min="6166" max="6400" width="9" style="55"/>
    <col min="6401" max="6401" width="4" style="55" customWidth="1"/>
    <col min="6402" max="6403" width="8.08203125" style="55" customWidth="1"/>
    <col min="6404" max="6404" width="5.5" style="55" customWidth="1"/>
    <col min="6405" max="6409" width="3.83203125" style="55" customWidth="1"/>
    <col min="6410" max="6417" width="4.5" style="55" customWidth="1"/>
    <col min="6418" max="6419" width="2.5" style="55" customWidth="1"/>
    <col min="6420" max="6420" width="24.25" style="55" customWidth="1"/>
    <col min="6421" max="6421" width="9.33203125" style="55" customWidth="1"/>
    <col min="6422" max="6656" width="9" style="55"/>
    <col min="6657" max="6657" width="4" style="55" customWidth="1"/>
    <col min="6658" max="6659" width="8.08203125" style="55" customWidth="1"/>
    <col min="6660" max="6660" width="5.5" style="55" customWidth="1"/>
    <col min="6661" max="6665" width="3.83203125" style="55" customWidth="1"/>
    <col min="6666" max="6673" width="4.5" style="55" customWidth="1"/>
    <col min="6674" max="6675" width="2.5" style="55" customWidth="1"/>
    <col min="6676" max="6676" width="24.25" style="55" customWidth="1"/>
    <col min="6677" max="6677" width="9.33203125" style="55" customWidth="1"/>
    <col min="6678" max="6912" width="9" style="55"/>
    <col min="6913" max="6913" width="4" style="55" customWidth="1"/>
    <col min="6914" max="6915" width="8.08203125" style="55" customWidth="1"/>
    <col min="6916" max="6916" width="5.5" style="55" customWidth="1"/>
    <col min="6917" max="6921" width="3.83203125" style="55" customWidth="1"/>
    <col min="6922" max="6929" width="4.5" style="55" customWidth="1"/>
    <col min="6930" max="6931" width="2.5" style="55" customWidth="1"/>
    <col min="6932" max="6932" width="24.25" style="55" customWidth="1"/>
    <col min="6933" max="6933" width="9.33203125" style="55" customWidth="1"/>
    <col min="6934" max="7168" width="9" style="55"/>
    <col min="7169" max="7169" width="4" style="55" customWidth="1"/>
    <col min="7170" max="7171" width="8.08203125" style="55" customWidth="1"/>
    <col min="7172" max="7172" width="5.5" style="55" customWidth="1"/>
    <col min="7173" max="7177" width="3.83203125" style="55" customWidth="1"/>
    <col min="7178" max="7185" width="4.5" style="55" customWidth="1"/>
    <col min="7186" max="7187" width="2.5" style="55" customWidth="1"/>
    <col min="7188" max="7188" width="24.25" style="55" customWidth="1"/>
    <col min="7189" max="7189" width="9.33203125" style="55" customWidth="1"/>
    <col min="7190" max="7424" width="9" style="55"/>
    <col min="7425" max="7425" width="4" style="55" customWidth="1"/>
    <col min="7426" max="7427" width="8.08203125" style="55" customWidth="1"/>
    <col min="7428" max="7428" width="5.5" style="55" customWidth="1"/>
    <col min="7429" max="7433" width="3.83203125" style="55" customWidth="1"/>
    <col min="7434" max="7441" width="4.5" style="55" customWidth="1"/>
    <col min="7442" max="7443" width="2.5" style="55" customWidth="1"/>
    <col min="7444" max="7444" width="24.25" style="55" customWidth="1"/>
    <col min="7445" max="7445" width="9.33203125" style="55" customWidth="1"/>
    <col min="7446" max="7680" width="9" style="55"/>
    <col min="7681" max="7681" width="4" style="55" customWidth="1"/>
    <col min="7682" max="7683" width="8.08203125" style="55" customWidth="1"/>
    <col min="7684" max="7684" width="5.5" style="55" customWidth="1"/>
    <col min="7685" max="7689" width="3.83203125" style="55" customWidth="1"/>
    <col min="7690" max="7697" width="4.5" style="55" customWidth="1"/>
    <col min="7698" max="7699" width="2.5" style="55" customWidth="1"/>
    <col min="7700" max="7700" width="24.25" style="55" customWidth="1"/>
    <col min="7701" max="7701" width="9.33203125" style="55" customWidth="1"/>
    <col min="7702" max="7936" width="9" style="55"/>
    <col min="7937" max="7937" width="4" style="55" customWidth="1"/>
    <col min="7938" max="7939" width="8.08203125" style="55" customWidth="1"/>
    <col min="7940" max="7940" width="5.5" style="55" customWidth="1"/>
    <col min="7941" max="7945" width="3.83203125" style="55" customWidth="1"/>
    <col min="7946" max="7953" width="4.5" style="55" customWidth="1"/>
    <col min="7954" max="7955" width="2.5" style="55" customWidth="1"/>
    <col min="7956" max="7956" width="24.25" style="55" customWidth="1"/>
    <col min="7957" max="7957" width="9.33203125" style="55" customWidth="1"/>
    <col min="7958" max="8192" width="9" style="55"/>
    <col min="8193" max="8193" width="4" style="55" customWidth="1"/>
    <col min="8194" max="8195" width="8.08203125" style="55" customWidth="1"/>
    <col min="8196" max="8196" width="5.5" style="55" customWidth="1"/>
    <col min="8197" max="8201" width="3.83203125" style="55" customWidth="1"/>
    <col min="8202" max="8209" width="4.5" style="55" customWidth="1"/>
    <col min="8210" max="8211" width="2.5" style="55" customWidth="1"/>
    <col min="8212" max="8212" width="24.25" style="55" customWidth="1"/>
    <col min="8213" max="8213" width="9.33203125" style="55" customWidth="1"/>
    <col min="8214" max="8448" width="9" style="55"/>
    <col min="8449" max="8449" width="4" style="55" customWidth="1"/>
    <col min="8450" max="8451" width="8.08203125" style="55" customWidth="1"/>
    <col min="8452" max="8452" width="5.5" style="55" customWidth="1"/>
    <col min="8453" max="8457" width="3.83203125" style="55" customWidth="1"/>
    <col min="8458" max="8465" width="4.5" style="55" customWidth="1"/>
    <col min="8466" max="8467" width="2.5" style="55" customWidth="1"/>
    <col min="8468" max="8468" width="24.25" style="55" customWidth="1"/>
    <col min="8469" max="8469" width="9.33203125" style="55" customWidth="1"/>
    <col min="8470" max="8704" width="9" style="55"/>
    <col min="8705" max="8705" width="4" style="55" customWidth="1"/>
    <col min="8706" max="8707" width="8.08203125" style="55" customWidth="1"/>
    <col min="8708" max="8708" width="5.5" style="55" customWidth="1"/>
    <col min="8709" max="8713" width="3.83203125" style="55" customWidth="1"/>
    <col min="8714" max="8721" width="4.5" style="55" customWidth="1"/>
    <col min="8722" max="8723" width="2.5" style="55" customWidth="1"/>
    <col min="8724" max="8724" width="24.25" style="55" customWidth="1"/>
    <col min="8725" max="8725" width="9.33203125" style="55" customWidth="1"/>
    <col min="8726" max="8960" width="9" style="55"/>
    <col min="8961" max="8961" width="4" style="55" customWidth="1"/>
    <col min="8962" max="8963" width="8.08203125" style="55" customWidth="1"/>
    <col min="8964" max="8964" width="5.5" style="55" customWidth="1"/>
    <col min="8965" max="8969" width="3.83203125" style="55" customWidth="1"/>
    <col min="8970" max="8977" width="4.5" style="55" customWidth="1"/>
    <col min="8978" max="8979" width="2.5" style="55" customWidth="1"/>
    <col min="8980" max="8980" width="24.25" style="55" customWidth="1"/>
    <col min="8981" max="8981" width="9.33203125" style="55" customWidth="1"/>
    <col min="8982" max="9216" width="9" style="55"/>
    <col min="9217" max="9217" width="4" style="55" customWidth="1"/>
    <col min="9218" max="9219" width="8.08203125" style="55" customWidth="1"/>
    <col min="9220" max="9220" width="5.5" style="55" customWidth="1"/>
    <col min="9221" max="9225" width="3.83203125" style="55" customWidth="1"/>
    <col min="9226" max="9233" width="4.5" style="55" customWidth="1"/>
    <col min="9234" max="9235" width="2.5" style="55" customWidth="1"/>
    <col min="9236" max="9236" width="24.25" style="55" customWidth="1"/>
    <col min="9237" max="9237" width="9.33203125" style="55" customWidth="1"/>
    <col min="9238" max="9472" width="9" style="55"/>
    <col min="9473" max="9473" width="4" style="55" customWidth="1"/>
    <col min="9474" max="9475" width="8.08203125" style="55" customWidth="1"/>
    <col min="9476" max="9476" width="5.5" style="55" customWidth="1"/>
    <col min="9477" max="9481" width="3.83203125" style="55" customWidth="1"/>
    <col min="9482" max="9489" width="4.5" style="55" customWidth="1"/>
    <col min="9490" max="9491" width="2.5" style="55" customWidth="1"/>
    <col min="9492" max="9492" width="24.25" style="55" customWidth="1"/>
    <col min="9493" max="9493" width="9.33203125" style="55" customWidth="1"/>
    <col min="9494" max="9728" width="9" style="55"/>
    <col min="9729" max="9729" width="4" style="55" customWidth="1"/>
    <col min="9730" max="9731" width="8.08203125" style="55" customWidth="1"/>
    <col min="9732" max="9732" width="5.5" style="55" customWidth="1"/>
    <col min="9733" max="9737" width="3.83203125" style="55" customWidth="1"/>
    <col min="9738" max="9745" width="4.5" style="55" customWidth="1"/>
    <col min="9746" max="9747" width="2.5" style="55" customWidth="1"/>
    <col min="9748" max="9748" width="24.25" style="55" customWidth="1"/>
    <col min="9749" max="9749" width="9.33203125" style="55" customWidth="1"/>
    <col min="9750" max="9984" width="9" style="55"/>
    <col min="9985" max="9985" width="4" style="55" customWidth="1"/>
    <col min="9986" max="9987" width="8.08203125" style="55" customWidth="1"/>
    <col min="9988" max="9988" width="5.5" style="55" customWidth="1"/>
    <col min="9989" max="9993" width="3.83203125" style="55" customWidth="1"/>
    <col min="9994" max="10001" width="4.5" style="55" customWidth="1"/>
    <col min="10002" max="10003" width="2.5" style="55" customWidth="1"/>
    <col min="10004" max="10004" width="24.25" style="55" customWidth="1"/>
    <col min="10005" max="10005" width="9.33203125" style="55" customWidth="1"/>
    <col min="10006" max="10240" width="9" style="55"/>
    <col min="10241" max="10241" width="4" style="55" customWidth="1"/>
    <col min="10242" max="10243" width="8.08203125" style="55" customWidth="1"/>
    <col min="10244" max="10244" width="5.5" style="55" customWidth="1"/>
    <col min="10245" max="10249" width="3.83203125" style="55" customWidth="1"/>
    <col min="10250" max="10257" width="4.5" style="55" customWidth="1"/>
    <col min="10258" max="10259" width="2.5" style="55" customWidth="1"/>
    <col min="10260" max="10260" width="24.25" style="55" customWidth="1"/>
    <col min="10261" max="10261" width="9.33203125" style="55" customWidth="1"/>
    <col min="10262" max="10496" width="9" style="55"/>
    <col min="10497" max="10497" width="4" style="55" customWidth="1"/>
    <col min="10498" max="10499" width="8.08203125" style="55" customWidth="1"/>
    <col min="10500" max="10500" width="5.5" style="55" customWidth="1"/>
    <col min="10501" max="10505" width="3.83203125" style="55" customWidth="1"/>
    <col min="10506" max="10513" width="4.5" style="55" customWidth="1"/>
    <col min="10514" max="10515" width="2.5" style="55" customWidth="1"/>
    <col min="10516" max="10516" width="24.25" style="55" customWidth="1"/>
    <col min="10517" max="10517" width="9.33203125" style="55" customWidth="1"/>
    <col min="10518" max="10752" width="9" style="55"/>
    <col min="10753" max="10753" width="4" style="55" customWidth="1"/>
    <col min="10754" max="10755" width="8.08203125" style="55" customWidth="1"/>
    <col min="10756" max="10756" width="5.5" style="55" customWidth="1"/>
    <col min="10757" max="10761" width="3.83203125" style="55" customWidth="1"/>
    <col min="10762" max="10769" width="4.5" style="55" customWidth="1"/>
    <col min="10770" max="10771" width="2.5" style="55" customWidth="1"/>
    <col min="10772" max="10772" width="24.25" style="55" customWidth="1"/>
    <col min="10773" max="10773" width="9.33203125" style="55" customWidth="1"/>
    <col min="10774" max="11008" width="9" style="55"/>
    <col min="11009" max="11009" width="4" style="55" customWidth="1"/>
    <col min="11010" max="11011" width="8.08203125" style="55" customWidth="1"/>
    <col min="11012" max="11012" width="5.5" style="55" customWidth="1"/>
    <col min="11013" max="11017" width="3.83203125" style="55" customWidth="1"/>
    <col min="11018" max="11025" width="4.5" style="55" customWidth="1"/>
    <col min="11026" max="11027" width="2.5" style="55" customWidth="1"/>
    <col min="11028" max="11028" width="24.25" style="55" customWidth="1"/>
    <col min="11029" max="11029" width="9.33203125" style="55" customWidth="1"/>
    <col min="11030" max="11264" width="9" style="55"/>
    <col min="11265" max="11265" width="4" style="55" customWidth="1"/>
    <col min="11266" max="11267" width="8.08203125" style="55" customWidth="1"/>
    <col min="11268" max="11268" width="5.5" style="55" customWidth="1"/>
    <col min="11269" max="11273" width="3.83203125" style="55" customWidth="1"/>
    <col min="11274" max="11281" width="4.5" style="55" customWidth="1"/>
    <col min="11282" max="11283" width="2.5" style="55" customWidth="1"/>
    <col min="11284" max="11284" width="24.25" style="55" customWidth="1"/>
    <col min="11285" max="11285" width="9.33203125" style="55" customWidth="1"/>
    <col min="11286" max="11520" width="9" style="55"/>
    <col min="11521" max="11521" width="4" style="55" customWidth="1"/>
    <col min="11522" max="11523" width="8.08203125" style="55" customWidth="1"/>
    <col min="11524" max="11524" width="5.5" style="55" customWidth="1"/>
    <col min="11525" max="11529" width="3.83203125" style="55" customWidth="1"/>
    <col min="11530" max="11537" width="4.5" style="55" customWidth="1"/>
    <col min="11538" max="11539" width="2.5" style="55" customWidth="1"/>
    <col min="11540" max="11540" width="24.25" style="55" customWidth="1"/>
    <col min="11541" max="11541" width="9.33203125" style="55" customWidth="1"/>
    <col min="11542" max="11776" width="9" style="55"/>
    <col min="11777" max="11777" width="4" style="55" customWidth="1"/>
    <col min="11778" max="11779" width="8.08203125" style="55" customWidth="1"/>
    <col min="11780" max="11780" width="5.5" style="55" customWidth="1"/>
    <col min="11781" max="11785" width="3.83203125" style="55" customWidth="1"/>
    <col min="11786" max="11793" width="4.5" style="55" customWidth="1"/>
    <col min="11794" max="11795" width="2.5" style="55" customWidth="1"/>
    <col min="11796" max="11796" width="24.25" style="55" customWidth="1"/>
    <col min="11797" max="11797" width="9.33203125" style="55" customWidth="1"/>
    <col min="11798" max="12032" width="9" style="55"/>
    <col min="12033" max="12033" width="4" style="55" customWidth="1"/>
    <col min="12034" max="12035" width="8.08203125" style="55" customWidth="1"/>
    <col min="12036" max="12036" width="5.5" style="55" customWidth="1"/>
    <col min="12037" max="12041" width="3.83203125" style="55" customWidth="1"/>
    <col min="12042" max="12049" width="4.5" style="55" customWidth="1"/>
    <col min="12050" max="12051" width="2.5" style="55" customWidth="1"/>
    <col min="12052" max="12052" width="24.25" style="55" customWidth="1"/>
    <col min="12053" max="12053" width="9.33203125" style="55" customWidth="1"/>
    <col min="12054" max="12288" width="9" style="55"/>
    <col min="12289" max="12289" width="4" style="55" customWidth="1"/>
    <col min="12290" max="12291" width="8.08203125" style="55" customWidth="1"/>
    <col min="12292" max="12292" width="5.5" style="55" customWidth="1"/>
    <col min="12293" max="12297" width="3.83203125" style="55" customWidth="1"/>
    <col min="12298" max="12305" width="4.5" style="55" customWidth="1"/>
    <col min="12306" max="12307" width="2.5" style="55" customWidth="1"/>
    <col min="12308" max="12308" width="24.25" style="55" customWidth="1"/>
    <col min="12309" max="12309" width="9.33203125" style="55" customWidth="1"/>
    <col min="12310" max="12544" width="9" style="55"/>
    <col min="12545" max="12545" width="4" style="55" customWidth="1"/>
    <col min="12546" max="12547" width="8.08203125" style="55" customWidth="1"/>
    <col min="12548" max="12548" width="5.5" style="55" customWidth="1"/>
    <col min="12549" max="12553" width="3.83203125" style="55" customWidth="1"/>
    <col min="12554" max="12561" width="4.5" style="55" customWidth="1"/>
    <col min="12562" max="12563" width="2.5" style="55" customWidth="1"/>
    <col min="12564" max="12564" width="24.25" style="55" customWidth="1"/>
    <col min="12565" max="12565" width="9.33203125" style="55" customWidth="1"/>
    <col min="12566" max="12800" width="9" style="55"/>
    <col min="12801" max="12801" width="4" style="55" customWidth="1"/>
    <col min="12802" max="12803" width="8.08203125" style="55" customWidth="1"/>
    <col min="12804" max="12804" width="5.5" style="55" customWidth="1"/>
    <col min="12805" max="12809" width="3.83203125" style="55" customWidth="1"/>
    <col min="12810" max="12817" width="4.5" style="55" customWidth="1"/>
    <col min="12818" max="12819" width="2.5" style="55" customWidth="1"/>
    <col min="12820" max="12820" width="24.25" style="55" customWidth="1"/>
    <col min="12821" max="12821" width="9.33203125" style="55" customWidth="1"/>
    <col min="12822" max="13056" width="9" style="55"/>
    <col min="13057" max="13057" width="4" style="55" customWidth="1"/>
    <col min="13058" max="13059" width="8.08203125" style="55" customWidth="1"/>
    <col min="13060" max="13060" width="5.5" style="55" customWidth="1"/>
    <col min="13061" max="13065" width="3.83203125" style="55" customWidth="1"/>
    <col min="13066" max="13073" width="4.5" style="55" customWidth="1"/>
    <col min="13074" max="13075" width="2.5" style="55" customWidth="1"/>
    <col min="13076" max="13076" width="24.25" style="55" customWidth="1"/>
    <col min="13077" max="13077" width="9.33203125" style="55" customWidth="1"/>
    <col min="13078" max="13312" width="9" style="55"/>
    <col min="13313" max="13313" width="4" style="55" customWidth="1"/>
    <col min="13314" max="13315" width="8.08203125" style="55" customWidth="1"/>
    <col min="13316" max="13316" width="5.5" style="55" customWidth="1"/>
    <col min="13317" max="13321" width="3.83203125" style="55" customWidth="1"/>
    <col min="13322" max="13329" width="4.5" style="55" customWidth="1"/>
    <col min="13330" max="13331" width="2.5" style="55" customWidth="1"/>
    <col min="13332" max="13332" width="24.25" style="55" customWidth="1"/>
    <col min="13333" max="13333" width="9.33203125" style="55" customWidth="1"/>
    <col min="13334" max="13568" width="9" style="55"/>
    <col min="13569" max="13569" width="4" style="55" customWidth="1"/>
    <col min="13570" max="13571" width="8.08203125" style="55" customWidth="1"/>
    <col min="13572" max="13572" width="5.5" style="55" customWidth="1"/>
    <col min="13573" max="13577" width="3.83203125" style="55" customWidth="1"/>
    <col min="13578" max="13585" width="4.5" style="55" customWidth="1"/>
    <col min="13586" max="13587" width="2.5" style="55" customWidth="1"/>
    <col min="13588" max="13588" width="24.25" style="55" customWidth="1"/>
    <col min="13589" max="13589" width="9.33203125" style="55" customWidth="1"/>
    <col min="13590" max="13824" width="9" style="55"/>
    <col min="13825" max="13825" width="4" style="55" customWidth="1"/>
    <col min="13826" max="13827" width="8.08203125" style="55" customWidth="1"/>
    <col min="13828" max="13828" width="5.5" style="55" customWidth="1"/>
    <col min="13829" max="13833" width="3.83203125" style="55" customWidth="1"/>
    <col min="13834" max="13841" width="4.5" style="55" customWidth="1"/>
    <col min="13842" max="13843" width="2.5" style="55" customWidth="1"/>
    <col min="13844" max="13844" width="24.25" style="55" customWidth="1"/>
    <col min="13845" max="13845" width="9.33203125" style="55" customWidth="1"/>
    <col min="13846" max="14080" width="9" style="55"/>
    <col min="14081" max="14081" width="4" style="55" customWidth="1"/>
    <col min="14082" max="14083" width="8.08203125" style="55" customWidth="1"/>
    <col min="14084" max="14084" width="5.5" style="55" customWidth="1"/>
    <col min="14085" max="14089" width="3.83203125" style="55" customWidth="1"/>
    <col min="14090" max="14097" width="4.5" style="55" customWidth="1"/>
    <col min="14098" max="14099" width="2.5" style="55" customWidth="1"/>
    <col min="14100" max="14100" width="24.25" style="55" customWidth="1"/>
    <col min="14101" max="14101" width="9.33203125" style="55" customWidth="1"/>
    <col min="14102" max="14336" width="9" style="55"/>
    <col min="14337" max="14337" width="4" style="55" customWidth="1"/>
    <col min="14338" max="14339" width="8.08203125" style="55" customWidth="1"/>
    <col min="14340" max="14340" width="5.5" style="55" customWidth="1"/>
    <col min="14341" max="14345" width="3.83203125" style="55" customWidth="1"/>
    <col min="14346" max="14353" width="4.5" style="55" customWidth="1"/>
    <col min="14354" max="14355" width="2.5" style="55" customWidth="1"/>
    <col min="14356" max="14356" width="24.25" style="55" customWidth="1"/>
    <col min="14357" max="14357" width="9.33203125" style="55" customWidth="1"/>
    <col min="14358" max="14592" width="9" style="55"/>
    <col min="14593" max="14593" width="4" style="55" customWidth="1"/>
    <col min="14594" max="14595" width="8.08203125" style="55" customWidth="1"/>
    <col min="14596" max="14596" width="5.5" style="55" customWidth="1"/>
    <col min="14597" max="14601" width="3.83203125" style="55" customWidth="1"/>
    <col min="14602" max="14609" width="4.5" style="55" customWidth="1"/>
    <col min="14610" max="14611" width="2.5" style="55" customWidth="1"/>
    <col min="14612" max="14612" width="24.25" style="55" customWidth="1"/>
    <col min="14613" max="14613" width="9.33203125" style="55" customWidth="1"/>
    <col min="14614" max="14848" width="9" style="55"/>
    <col min="14849" max="14849" width="4" style="55" customWidth="1"/>
    <col min="14850" max="14851" width="8.08203125" style="55" customWidth="1"/>
    <col min="14852" max="14852" width="5.5" style="55" customWidth="1"/>
    <col min="14853" max="14857" width="3.83203125" style="55" customWidth="1"/>
    <col min="14858" max="14865" width="4.5" style="55" customWidth="1"/>
    <col min="14866" max="14867" width="2.5" style="55" customWidth="1"/>
    <col min="14868" max="14868" width="24.25" style="55" customWidth="1"/>
    <col min="14869" max="14869" width="9.33203125" style="55" customWidth="1"/>
    <col min="14870" max="15104" width="9" style="55"/>
    <col min="15105" max="15105" width="4" style="55" customWidth="1"/>
    <col min="15106" max="15107" width="8.08203125" style="55" customWidth="1"/>
    <col min="15108" max="15108" width="5.5" style="55" customWidth="1"/>
    <col min="15109" max="15113" width="3.83203125" style="55" customWidth="1"/>
    <col min="15114" max="15121" width="4.5" style="55" customWidth="1"/>
    <col min="15122" max="15123" width="2.5" style="55" customWidth="1"/>
    <col min="15124" max="15124" width="24.25" style="55" customWidth="1"/>
    <col min="15125" max="15125" width="9.33203125" style="55" customWidth="1"/>
    <col min="15126" max="15360" width="9" style="55"/>
    <col min="15361" max="15361" width="4" style="55" customWidth="1"/>
    <col min="15362" max="15363" width="8.08203125" style="55" customWidth="1"/>
    <col min="15364" max="15364" width="5.5" style="55" customWidth="1"/>
    <col min="15365" max="15369" width="3.83203125" style="55" customWidth="1"/>
    <col min="15370" max="15377" width="4.5" style="55" customWidth="1"/>
    <col min="15378" max="15379" width="2.5" style="55" customWidth="1"/>
    <col min="15380" max="15380" width="24.25" style="55" customWidth="1"/>
    <col min="15381" max="15381" width="9.33203125" style="55" customWidth="1"/>
    <col min="15382" max="15616" width="9" style="55"/>
    <col min="15617" max="15617" width="4" style="55" customWidth="1"/>
    <col min="15618" max="15619" width="8.08203125" style="55" customWidth="1"/>
    <col min="15620" max="15620" width="5.5" style="55" customWidth="1"/>
    <col min="15621" max="15625" width="3.83203125" style="55" customWidth="1"/>
    <col min="15626" max="15633" width="4.5" style="55" customWidth="1"/>
    <col min="15634" max="15635" width="2.5" style="55" customWidth="1"/>
    <col min="15636" max="15636" width="24.25" style="55" customWidth="1"/>
    <col min="15637" max="15637" width="9.33203125" style="55" customWidth="1"/>
    <col min="15638" max="15872" width="9" style="55"/>
    <col min="15873" max="15873" width="4" style="55" customWidth="1"/>
    <col min="15874" max="15875" width="8.08203125" style="55" customWidth="1"/>
    <col min="15876" max="15876" width="5.5" style="55" customWidth="1"/>
    <col min="15877" max="15881" width="3.83203125" style="55" customWidth="1"/>
    <col min="15882" max="15889" width="4.5" style="55" customWidth="1"/>
    <col min="15890" max="15891" width="2.5" style="55" customWidth="1"/>
    <col min="15892" max="15892" width="24.25" style="55" customWidth="1"/>
    <col min="15893" max="15893" width="9.33203125" style="55" customWidth="1"/>
    <col min="15894" max="16128" width="9" style="55"/>
    <col min="16129" max="16129" width="4" style="55" customWidth="1"/>
    <col min="16130" max="16131" width="8.08203125" style="55" customWidth="1"/>
    <col min="16132" max="16132" width="5.5" style="55" customWidth="1"/>
    <col min="16133" max="16137" width="3.83203125" style="55" customWidth="1"/>
    <col min="16138" max="16145" width="4.5" style="55" customWidth="1"/>
    <col min="16146" max="16147" width="2.5" style="55" customWidth="1"/>
    <col min="16148" max="16148" width="24.25" style="55" customWidth="1"/>
    <col min="16149" max="16149" width="9.33203125" style="55" customWidth="1"/>
    <col min="16150" max="16384" width="9" style="55"/>
  </cols>
  <sheetData>
    <row r="1" spans="1:27" s="60" customFormat="1" ht="16.5" customHeight="1">
      <c r="B1" s="181"/>
      <c r="C1" s="181"/>
      <c r="D1" s="181"/>
      <c r="E1" s="181"/>
      <c r="R1" s="181"/>
      <c r="S1" s="59" t="s">
        <v>341</v>
      </c>
    </row>
    <row r="2" spans="1:27" s="66" customFormat="1" ht="19.5" customHeight="1">
      <c r="A2" s="67" t="s">
        <v>783</v>
      </c>
      <c r="B2" s="65"/>
      <c r="C2" s="65"/>
      <c r="D2" s="65"/>
      <c r="E2" s="65"/>
      <c r="F2" s="59"/>
      <c r="G2" s="59"/>
      <c r="H2" s="59"/>
      <c r="I2" s="59"/>
      <c r="J2" s="59"/>
      <c r="K2" s="59"/>
      <c r="L2" s="59"/>
      <c r="M2" s="59"/>
      <c r="N2" s="59"/>
      <c r="O2" s="178" t="str">
        <f>'SP4-1'!L2</f>
        <v>Spreadsheet released: 14-Apr-2023</v>
      </c>
      <c r="P2" s="59"/>
      <c r="Q2" s="59"/>
      <c r="R2" s="123"/>
      <c r="S2" s="243" t="s">
        <v>342</v>
      </c>
      <c r="U2" s="59"/>
      <c r="V2" s="59"/>
      <c r="W2" s="59"/>
      <c r="X2" s="59"/>
      <c r="Y2" s="59"/>
      <c r="Z2" s="59"/>
      <c r="AA2" s="59"/>
    </row>
    <row r="3" spans="1:27" s="60" customFormat="1" ht="11.25" customHeight="1">
      <c r="A3" s="65" t="s">
        <v>410</v>
      </c>
      <c r="B3" s="65"/>
      <c r="C3" s="65"/>
      <c r="D3" s="65"/>
      <c r="E3" s="65"/>
      <c r="F3" s="59"/>
      <c r="G3" s="59"/>
      <c r="H3" s="59"/>
      <c r="I3" s="59"/>
      <c r="J3" s="59"/>
      <c r="K3" s="59"/>
      <c r="L3" s="59"/>
      <c r="M3" s="59"/>
      <c r="N3" s="59"/>
      <c r="O3" s="59"/>
      <c r="P3" s="59"/>
      <c r="Q3" s="59"/>
      <c r="R3" s="123"/>
      <c r="S3" s="136"/>
      <c r="T3" s="59"/>
      <c r="U3" s="59"/>
      <c r="V3" s="59"/>
      <c r="W3" s="59"/>
      <c r="X3" s="59"/>
      <c r="Y3" s="59"/>
      <c r="Z3" s="59"/>
      <c r="AA3" s="59"/>
    </row>
    <row r="4" spans="1:27" s="53" customFormat="1" ht="66.75" customHeight="1">
      <c r="A4" s="64"/>
      <c r="B4" s="620" t="s">
        <v>411</v>
      </c>
      <c r="C4" s="620"/>
      <c r="D4" s="620"/>
      <c r="E4" s="620"/>
      <c r="F4" s="620"/>
      <c r="G4" s="620"/>
      <c r="H4" s="620"/>
      <c r="I4" s="620"/>
      <c r="J4" s="620"/>
      <c r="K4" s="620"/>
      <c r="L4" s="620"/>
      <c r="M4" s="620"/>
      <c r="N4" s="620"/>
      <c r="O4" s="620"/>
      <c r="P4" s="620"/>
      <c r="Q4" s="620"/>
      <c r="R4" s="63"/>
      <c r="S4" s="63"/>
      <c r="T4" s="63"/>
      <c r="U4" s="63"/>
      <c r="V4" s="63"/>
      <c r="W4" s="63"/>
      <c r="X4" s="63"/>
      <c r="Y4" s="63"/>
      <c r="Z4" s="63"/>
    </row>
    <row r="5" spans="1:27" s="60" customFormat="1" ht="20.25" customHeight="1">
      <c r="A5" s="181"/>
      <c r="B5" s="620"/>
      <c r="C5" s="620"/>
      <c r="D5" s="620"/>
      <c r="E5" s="620"/>
      <c r="F5" s="620"/>
      <c r="G5" s="620"/>
      <c r="H5" s="620"/>
      <c r="I5" s="620"/>
      <c r="J5" s="620"/>
      <c r="K5" s="620"/>
      <c r="L5" s="620"/>
      <c r="M5" s="620"/>
      <c r="N5" s="620"/>
      <c r="O5" s="620"/>
      <c r="P5" s="620"/>
      <c r="Q5" s="620"/>
      <c r="R5" s="181"/>
      <c r="S5" s="260"/>
      <c r="T5" s="507"/>
      <c r="U5" s="507"/>
      <c r="V5" s="507"/>
    </row>
    <row r="6" spans="1:27" s="59" customFormat="1" ht="3.75" customHeight="1" thickBot="1">
      <c r="A6" s="310"/>
      <c r="B6" s="310"/>
      <c r="C6" s="310"/>
      <c r="D6" s="310"/>
      <c r="E6" s="310"/>
      <c r="F6" s="311"/>
      <c r="G6" s="311"/>
      <c r="H6" s="311"/>
      <c r="I6" s="311"/>
      <c r="J6" s="311"/>
      <c r="K6" s="311"/>
      <c r="L6" s="311"/>
      <c r="M6" s="311"/>
      <c r="N6" s="311"/>
      <c r="O6" s="311"/>
      <c r="P6" s="311"/>
      <c r="Q6" s="311"/>
      <c r="R6" s="310"/>
      <c r="S6" s="136"/>
    </row>
    <row r="7" spans="1:27" s="66" customFormat="1" ht="19.5" customHeight="1" thickTop="1" thickBot="1">
      <c r="A7" s="326"/>
      <c r="B7" s="311" t="s">
        <v>412</v>
      </c>
      <c r="C7" s="311"/>
      <c r="D7" s="311"/>
      <c r="E7" s="608"/>
      <c r="F7" s="609"/>
      <c r="G7" s="609"/>
      <c r="H7" s="610"/>
      <c r="I7" s="311"/>
      <c r="J7" s="311"/>
      <c r="K7" s="311"/>
      <c r="L7" s="311"/>
      <c r="M7" s="325" t="s">
        <v>414</v>
      </c>
      <c r="N7" s="608"/>
      <c r="O7" s="609"/>
      <c r="P7" s="609"/>
      <c r="Q7" s="610"/>
      <c r="R7" s="310"/>
      <c r="S7" s="136"/>
      <c r="T7" s="59"/>
      <c r="U7" s="59"/>
      <c r="V7" s="59"/>
      <c r="W7" s="59"/>
      <c r="X7" s="59"/>
      <c r="Y7" s="59"/>
      <c r="Z7" s="59"/>
      <c r="AA7" s="59"/>
    </row>
    <row r="8" spans="1:27" s="66" customFormat="1" ht="19.5" customHeight="1" thickTop="1" thickBot="1">
      <c r="A8" s="326">
        <v>1</v>
      </c>
      <c r="B8" s="311" t="s">
        <v>416</v>
      </c>
      <c r="C8" s="311"/>
      <c r="D8" s="311"/>
      <c r="E8" s="608"/>
      <c r="F8" s="609"/>
      <c r="G8" s="609"/>
      <c r="H8" s="610"/>
      <c r="I8" s="311"/>
      <c r="J8" s="311"/>
      <c r="K8" s="311"/>
      <c r="L8" s="311"/>
      <c r="M8" s="325" t="s">
        <v>324</v>
      </c>
      <c r="N8" s="621">
        <f>'SP4-4'!O7</f>
        <v>0</v>
      </c>
      <c r="O8" s="622"/>
      <c r="P8" s="622"/>
      <c r="Q8" s="623"/>
      <c r="R8" s="310"/>
      <c r="S8" s="136"/>
      <c r="T8" s="59"/>
      <c r="U8" s="59"/>
      <c r="V8" s="59"/>
      <c r="W8" s="59"/>
      <c r="X8" s="59"/>
      <c r="Y8" s="59"/>
      <c r="Z8" s="59"/>
      <c r="AA8" s="59"/>
    </row>
    <row r="9" spans="1:27" s="66" customFormat="1" ht="19.5" customHeight="1" thickTop="1" thickBot="1">
      <c r="A9" s="326"/>
      <c r="B9" s="311" t="s">
        <v>417</v>
      </c>
      <c r="C9" s="311"/>
      <c r="D9" s="311"/>
      <c r="E9" s="608"/>
      <c r="F9" s="609"/>
      <c r="G9" s="609"/>
      <c r="H9" s="610"/>
      <c r="I9" s="311"/>
      <c r="J9" s="311"/>
      <c r="K9" s="311"/>
      <c r="L9" s="311"/>
      <c r="M9" s="325" t="s">
        <v>458</v>
      </c>
      <c r="N9" s="543">
        <f>'SP4-1'!I34</f>
        <v>0</v>
      </c>
      <c r="O9" s="544"/>
      <c r="P9" s="544"/>
      <c r="Q9" s="545"/>
      <c r="R9" s="310"/>
      <c r="S9" s="136"/>
      <c r="T9" s="59"/>
      <c r="U9" s="59"/>
      <c r="V9" s="59"/>
      <c r="W9" s="59"/>
      <c r="X9" s="59"/>
      <c r="Y9" s="59"/>
      <c r="Z9" s="59"/>
      <c r="AA9" s="59"/>
    </row>
    <row r="10" spans="1:27" s="66" customFormat="1" ht="19.5" customHeight="1" thickTop="1" thickBot="1">
      <c r="A10" s="326">
        <v>2</v>
      </c>
      <c r="B10" s="311" t="s">
        <v>418</v>
      </c>
      <c r="C10" s="311"/>
      <c r="D10" s="311"/>
      <c r="E10" s="608"/>
      <c r="F10" s="609"/>
      <c r="G10" s="609"/>
      <c r="H10" s="610"/>
      <c r="I10" s="311"/>
      <c r="J10" s="311"/>
      <c r="K10" s="311"/>
      <c r="L10" s="311"/>
      <c r="M10" s="311"/>
      <c r="N10" s="311"/>
      <c r="O10" s="311"/>
      <c r="P10" s="311"/>
      <c r="Q10" s="311"/>
      <c r="R10" s="310"/>
      <c r="S10" s="136"/>
      <c r="T10" s="59"/>
      <c r="U10" s="59"/>
      <c r="V10" s="59"/>
      <c r="W10" s="59"/>
      <c r="X10" s="59"/>
      <c r="Y10" s="59"/>
      <c r="Z10" s="59"/>
      <c r="AA10" s="59"/>
    </row>
    <row r="11" spans="1:27" s="66" customFormat="1" ht="3.75" customHeight="1" thickTop="1">
      <c r="A11" s="326"/>
      <c r="B11" s="311"/>
      <c r="C11" s="311"/>
      <c r="D11" s="311"/>
      <c r="E11" s="311"/>
      <c r="F11" s="325"/>
      <c r="G11" s="311"/>
      <c r="H11" s="311"/>
      <c r="I11" s="311"/>
      <c r="J11" s="311"/>
      <c r="K11" s="311"/>
      <c r="L11" s="311"/>
      <c r="M11" s="325"/>
      <c r="N11" s="311"/>
      <c r="O11" s="311"/>
      <c r="P11" s="311"/>
      <c r="Q11" s="311"/>
      <c r="R11" s="310"/>
      <c r="S11" s="136"/>
      <c r="T11" s="59"/>
      <c r="U11" s="59"/>
      <c r="V11" s="59"/>
      <c r="W11" s="59"/>
      <c r="X11" s="59"/>
      <c r="Y11" s="59"/>
      <c r="Z11" s="59"/>
      <c r="AA11" s="59"/>
    </row>
    <row r="12" spans="1:27" s="66" customFormat="1" ht="14.25" customHeight="1">
      <c r="A12" s="326"/>
      <c r="B12" s="611" t="s">
        <v>252</v>
      </c>
      <c r="C12" s="612"/>
      <c r="D12" s="612"/>
      <c r="E12" s="612"/>
      <c r="F12" s="612"/>
      <c r="G12" s="612"/>
      <c r="H12" s="612"/>
      <c r="I12" s="612"/>
      <c r="J12" s="615" t="s">
        <v>420</v>
      </c>
      <c r="K12" s="615"/>
      <c r="L12" s="615"/>
      <c r="M12" s="615"/>
      <c r="N12" s="615"/>
      <c r="O12" s="615"/>
      <c r="P12" s="615"/>
      <c r="Q12" s="616"/>
      <c r="R12" s="310"/>
      <c r="S12" s="136"/>
      <c r="T12" s="519" t="s">
        <v>419</v>
      </c>
      <c r="U12" s="519"/>
      <c r="V12" s="519"/>
      <c r="W12" s="519"/>
      <c r="X12" s="519"/>
      <c r="Y12" s="59"/>
      <c r="Z12" s="59"/>
      <c r="AA12" s="59"/>
    </row>
    <row r="13" spans="1:27" s="66" customFormat="1" ht="24" customHeight="1">
      <c r="A13" s="326"/>
      <c r="B13" s="613"/>
      <c r="C13" s="614"/>
      <c r="D13" s="614"/>
      <c r="E13" s="614"/>
      <c r="F13" s="614"/>
      <c r="G13" s="614"/>
      <c r="H13" s="614"/>
      <c r="I13" s="614"/>
      <c r="J13" s="617" t="s">
        <v>237</v>
      </c>
      <c r="K13" s="617"/>
      <c r="L13" s="617" t="s">
        <v>238</v>
      </c>
      <c r="M13" s="617"/>
      <c r="N13" s="617" t="s">
        <v>239</v>
      </c>
      <c r="O13" s="617"/>
      <c r="P13" s="618" t="s">
        <v>421</v>
      </c>
      <c r="Q13" s="619"/>
      <c r="R13" s="310"/>
      <c r="S13" s="136"/>
      <c r="T13" s="519"/>
      <c r="U13" s="519"/>
      <c r="V13" s="519"/>
      <c r="W13" s="519"/>
      <c r="X13" s="519"/>
      <c r="Y13" s="59"/>
      <c r="Z13" s="59"/>
      <c r="AA13" s="59"/>
    </row>
    <row r="14" spans="1:27" s="66" customFormat="1" ht="14.25" customHeight="1">
      <c r="A14" s="326">
        <v>3</v>
      </c>
      <c r="B14" s="599" t="s">
        <v>423</v>
      </c>
      <c r="C14" s="599"/>
      <c r="D14" s="599"/>
      <c r="E14" s="599"/>
      <c r="F14" s="599"/>
      <c r="G14" s="599"/>
      <c r="H14" s="599"/>
      <c r="I14" s="600"/>
      <c r="J14" s="509"/>
      <c r="K14" s="509"/>
      <c r="L14" s="509"/>
      <c r="M14" s="509"/>
      <c r="N14" s="509"/>
      <c r="O14" s="509"/>
      <c r="P14" s="509"/>
      <c r="Q14" s="509"/>
      <c r="R14" s="310"/>
      <c r="S14" s="136"/>
      <c r="T14" s="62" t="s">
        <v>422</v>
      </c>
      <c r="U14" s="65"/>
      <c r="V14" s="59"/>
      <c r="W14" s="59"/>
      <c r="X14" s="59"/>
      <c r="Y14" s="59"/>
      <c r="Z14" s="59"/>
      <c r="AA14" s="59"/>
    </row>
    <row r="15" spans="1:27" s="66" customFormat="1" ht="14.25" customHeight="1">
      <c r="A15" s="326">
        <v>4</v>
      </c>
      <c r="B15" s="583" t="s">
        <v>424</v>
      </c>
      <c r="C15" s="583"/>
      <c r="D15" s="583"/>
      <c r="E15" s="583"/>
      <c r="F15" s="583"/>
      <c r="G15" s="583"/>
      <c r="H15" s="583"/>
      <c r="I15" s="584"/>
      <c r="J15" s="509"/>
      <c r="K15" s="509"/>
      <c r="L15" s="509"/>
      <c r="M15" s="509"/>
      <c r="N15" s="509"/>
      <c r="O15" s="509"/>
      <c r="P15" s="509"/>
      <c r="Q15" s="509"/>
      <c r="R15" s="310"/>
      <c r="S15" s="136"/>
      <c r="T15" s="604"/>
      <c r="U15" s="605"/>
      <c r="V15" s="261" t="s">
        <v>237</v>
      </c>
      <c r="W15" s="261" t="s">
        <v>238</v>
      </c>
      <c r="X15" s="262" t="s">
        <v>239</v>
      </c>
      <c r="Y15" s="59"/>
      <c r="Z15" s="59"/>
      <c r="AA15" s="59"/>
    </row>
    <row r="16" spans="1:27" s="66" customFormat="1" ht="14.25" customHeight="1">
      <c r="A16" s="326">
        <v>5</v>
      </c>
      <c r="B16" s="583" t="s">
        <v>427</v>
      </c>
      <c r="C16" s="583"/>
      <c r="D16" s="583"/>
      <c r="E16" s="583"/>
      <c r="F16" s="583"/>
      <c r="G16" s="583"/>
      <c r="H16" s="583"/>
      <c r="I16" s="584"/>
      <c r="J16" s="589" t="str">
        <f>IF(E7="","",IF(Tables!G270="",0,Tables!G270))</f>
        <v/>
      </c>
      <c r="K16" s="589"/>
      <c r="L16" s="589" t="str">
        <f>IF(E7="","",IF(Tables!H270="",0,Tables!H270))</f>
        <v/>
      </c>
      <c r="M16" s="589"/>
      <c r="N16" s="606">
        <v>1</v>
      </c>
      <c r="O16" s="606"/>
      <c r="P16" s="606">
        <v>1</v>
      </c>
      <c r="Q16" s="606"/>
      <c r="R16" s="310"/>
      <c r="S16" s="136"/>
      <c r="T16" s="607" t="s">
        <v>425</v>
      </c>
      <c r="U16" s="346" t="s">
        <v>426</v>
      </c>
      <c r="V16" s="603">
        <v>1</v>
      </c>
      <c r="W16" s="603">
        <v>1.5</v>
      </c>
      <c r="X16" s="346">
        <v>4.5</v>
      </c>
      <c r="Y16" s="59"/>
      <c r="Z16" s="59"/>
      <c r="AA16" s="59"/>
    </row>
    <row r="17" spans="1:27" s="66" customFormat="1" ht="24" customHeight="1">
      <c r="A17" s="326">
        <v>6</v>
      </c>
      <c r="B17" s="535" t="s">
        <v>429</v>
      </c>
      <c r="C17" s="535"/>
      <c r="D17" s="535"/>
      <c r="E17" s="535"/>
      <c r="F17" s="535"/>
      <c r="G17" s="535"/>
      <c r="H17" s="535"/>
      <c r="I17" s="588"/>
      <c r="J17" s="589" t="str">
        <f>IF(J16="","",IF(J15="","",IF(L15="","",(L15+J15)*J16)))</f>
        <v/>
      </c>
      <c r="K17" s="589"/>
      <c r="L17" s="589" t="str">
        <f>IF(L16="","",IF(J15="","",IF(L15="","",(L15+J15)*L16)))</f>
        <v/>
      </c>
      <c r="M17" s="589"/>
      <c r="N17" s="589" t="str">
        <f>IF(N15="","",N15*N16)</f>
        <v/>
      </c>
      <c r="O17" s="589"/>
      <c r="P17" s="589" t="str">
        <f>IF(P15="","",P15*P16)</f>
        <v/>
      </c>
      <c r="Q17" s="589"/>
      <c r="R17" s="310"/>
      <c r="S17" s="136"/>
      <c r="T17" s="602"/>
      <c r="U17" s="347" t="s">
        <v>428</v>
      </c>
      <c r="V17" s="601"/>
      <c r="W17" s="601"/>
      <c r="X17" s="347">
        <v>2.75</v>
      </c>
      <c r="Y17" s="59"/>
      <c r="Z17" s="59"/>
      <c r="AA17" s="59"/>
    </row>
    <row r="18" spans="1:27" s="66" customFormat="1" ht="14.25" customHeight="1">
      <c r="A18" s="326">
        <v>7</v>
      </c>
      <c r="B18" s="583" t="s">
        <v>431</v>
      </c>
      <c r="C18" s="583"/>
      <c r="D18" s="583"/>
      <c r="E18" s="583"/>
      <c r="F18" s="583"/>
      <c r="G18" s="583"/>
      <c r="H18" s="583"/>
      <c r="I18" s="584"/>
      <c r="J18" s="511" t="str">
        <f>IF($J14="","",IF(J17="","",J17/$J14))</f>
        <v/>
      </c>
      <c r="K18" s="511"/>
      <c r="L18" s="511" t="str">
        <f>IF($J14="","",IF(L17="","",L17/$J14))</f>
        <v/>
      </c>
      <c r="M18" s="511"/>
      <c r="N18" s="511" t="str">
        <f>IF($J14="","",IF(N17="","",N17/$J14))</f>
        <v/>
      </c>
      <c r="O18" s="511"/>
      <c r="P18" s="511" t="str">
        <f>IF($J14="","",IF(P17="","",P17/$J14))</f>
        <v/>
      </c>
      <c r="Q18" s="511"/>
      <c r="R18" s="310"/>
      <c r="S18" s="136"/>
      <c r="T18" s="602" t="s">
        <v>430</v>
      </c>
      <c r="U18" s="347" t="s">
        <v>426</v>
      </c>
      <c r="V18" s="601">
        <v>1</v>
      </c>
      <c r="W18" s="601">
        <v>1.9</v>
      </c>
      <c r="X18" s="347">
        <v>7.5</v>
      </c>
      <c r="Y18" s="59"/>
      <c r="Z18" s="59"/>
      <c r="AA18" s="59"/>
    </row>
    <row r="19" spans="1:27" s="66" customFormat="1" ht="14.25" customHeight="1">
      <c r="A19" s="326">
        <v>8</v>
      </c>
      <c r="B19" s="583" t="s">
        <v>432</v>
      </c>
      <c r="C19" s="583"/>
      <c r="D19" s="583"/>
      <c r="E19" s="583"/>
      <c r="F19" s="583"/>
      <c r="G19" s="583"/>
      <c r="H19" s="583"/>
      <c r="I19" s="584"/>
      <c r="J19" s="511">
        <f>IF(E9&lt;A75,_xlfn.XLOOKUP(N9,C74:J74,C75:J75),_xlfn.XLOOKUP(N9,C74:J74,C76:J76))</f>
        <v>0.83</v>
      </c>
      <c r="K19" s="511"/>
      <c r="L19" s="511"/>
      <c r="M19" s="511"/>
      <c r="N19" s="511"/>
      <c r="O19" s="511"/>
      <c r="P19" s="511"/>
      <c r="Q19" s="511"/>
      <c r="R19" s="310"/>
      <c r="S19" s="136"/>
      <c r="T19" s="602"/>
      <c r="U19" s="347" t="s">
        <v>428</v>
      </c>
      <c r="V19" s="601"/>
      <c r="W19" s="601"/>
      <c r="X19" s="347">
        <v>4.5</v>
      </c>
      <c r="Y19" s="59"/>
      <c r="Z19" s="59"/>
      <c r="AA19" s="59"/>
    </row>
    <row r="20" spans="1:27" s="66" customFormat="1" ht="14.25" customHeight="1">
      <c r="A20" s="326">
        <v>9</v>
      </c>
      <c r="B20" s="583" t="s">
        <v>433</v>
      </c>
      <c r="C20" s="583"/>
      <c r="D20" s="583"/>
      <c r="E20" s="583"/>
      <c r="F20" s="583"/>
      <c r="G20" s="583"/>
      <c r="H20" s="583"/>
      <c r="I20" s="584"/>
      <c r="J20" s="593" t="str">
        <f>IF(J18="","",J18*$J19)</f>
        <v/>
      </c>
      <c r="K20" s="593"/>
      <c r="L20" s="593" t="str">
        <f>IF(L18="","",L18*$J19)</f>
        <v/>
      </c>
      <c r="M20" s="593"/>
      <c r="N20" s="593" t="str">
        <f>IF(N18="","",N18*$J19)</f>
        <v/>
      </c>
      <c r="O20" s="593"/>
      <c r="P20" s="593" t="str">
        <f>IF(P18="","",P18*$J19)</f>
        <v/>
      </c>
      <c r="Q20" s="593"/>
      <c r="R20" s="310"/>
      <c r="S20" s="136"/>
      <c r="T20" s="602" t="s">
        <v>541</v>
      </c>
      <c r="U20" s="347" t="s">
        <v>426</v>
      </c>
      <c r="V20" s="601">
        <v>1</v>
      </c>
      <c r="W20" s="601">
        <v>2.2999999999999998</v>
      </c>
      <c r="X20" s="347">
        <v>13</v>
      </c>
      <c r="Y20" s="59"/>
      <c r="Z20" s="59"/>
      <c r="AA20" s="59"/>
    </row>
    <row r="21" spans="1:27" s="66" customFormat="1" ht="14.25" customHeight="1">
      <c r="A21" s="326">
        <v>10</v>
      </c>
      <c r="B21" s="583" t="s">
        <v>755</v>
      </c>
      <c r="C21" s="583"/>
      <c r="D21" s="583"/>
      <c r="E21" s="583"/>
      <c r="F21" s="583"/>
      <c r="G21" s="583"/>
      <c r="H21" s="583"/>
      <c r="I21" s="584"/>
      <c r="J21" s="509"/>
      <c r="K21" s="509"/>
      <c r="L21" s="509"/>
      <c r="M21" s="509"/>
      <c r="N21" s="509"/>
      <c r="O21" s="509"/>
      <c r="P21" s="509"/>
      <c r="Q21" s="509"/>
      <c r="R21" s="310"/>
      <c r="S21" s="136"/>
      <c r="T21" s="602"/>
      <c r="U21" s="347" t="s">
        <v>428</v>
      </c>
      <c r="V21" s="601"/>
      <c r="W21" s="601"/>
      <c r="X21" s="347">
        <v>7.5</v>
      </c>
      <c r="Y21" s="59"/>
      <c r="Z21" s="59"/>
      <c r="AA21" s="59"/>
    </row>
    <row r="22" spans="1:27" s="66" customFormat="1" ht="14.25" customHeight="1">
      <c r="A22" s="326">
        <v>11</v>
      </c>
      <c r="B22" s="583" t="s">
        <v>435</v>
      </c>
      <c r="C22" s="583"/>
      <c r="D22" s="583"/>
      <c r="E22" s="583"/>
      <c r="F22" s="583"/>
      <c r="G22" s="583"/>
      <c r="H22" s="583"/>
      <c r="I22" s="584"/>
      <c r="J22" s="593" t="str">
        <f>IF(J20="","",J20*J21)</f>
        <v/>
      </c>
      <c r="K22" s="593"/>
      <c r="L22" s="593" t="str">
        <f>IF(L20="","",L20*L21)</f>
        <v/>
      </c>
      <c r="M22" s="593"/>
      <c r="N22" s="593" t="str">
        <f>IF(N20="","",N20*N21)</f>
        <v/>
      </c>
      <c r="O22" s="593"/>
      <c r="P22" s="593" t="str">
        <f>IF(P20="","",P20*P21)</f>
        <v/>
      </c>
      <c r="Q22" s="593"/>
      <c r="R22" s="310"/>
      <c r="S22" s="136"/>
      <c r="T22" s="348" t="s">
        <v>325</v>
      </c>
      <c r="U22" s="347" t="s">
        <v>434</v>
      </c>
      <c r="V22" s="347">
        <v>1</v>
      </c>
      <c r="W22" s="347">
        <v>1.9</v>
      </c>
      <c r="X22" s="347">
        <v>1.9</v>
      </c>
      <c r="Y22" s="59"/>
      <c r="Z22" s="59"/>
      <c r="AA22" s="59"/>
    </row>
    <row r="23" spans="1:27" s="66" customFormat="1" ht="14.25" customHeight="1">
      <c r="A23" s="326">
        <v>12</v>
      </c>
      <c r="B23" s="583" t="s">
        <v>436</v>
      </c>
      <c r="C23" s="583"/>
      <c r="D23" s="583"/>
      <c r="E23" s="583"/>
      <c r="F23" s="583"/>
      <c r="G23" s="583"/>
      <c r="H23" s="583"/>
      <c r="I23" s="584"/>
      <c r="J23" s="587" t="str">
        <f xml:space="preserve"> IF($N$7="","",IF($E$7="","",Tables!J199))</f>
        <v/>
      </c>
      <c r="K23" s="587"/>
      <c r="L23" s="587" t="str">
        <f xml:space="preserve"> IF($N$7="","",IF($E$7="","",Tables!J216))</f>
        <v/>
      </c>
      <c r="M23" s="587"/>
      <c r="N23" s="587" t="str">
        <f xml:space="preserve"> IF($N$7="","",IF($E$7="","",Tables!J234))</f>
        <v/>
      </c>
      <c r="O23" s="587"/>
      <c r="P23" s="587" t="str">
        <f xml:space="preserve"> IF($N$7="","",IF($E$7="","",Tables!J251))</f>
        <v/>
      </c>
      <c r="Q23" s="587"/>
      <c r="R23" s="310"/>
      <c r="S23" s="136"/>
      <c r="T23" s="348" t="s">
        <v>434</v>
      </c>
      <c r="U23" s="347" t="s">
        <v>434</v>
      </c>
      <c r="V23" s="347">
        <v>1</v>
      </c>
      <c r="W23" s="347">
        <v>1.7</v>
      </c>
      <c r="X23" s="347">
        <v>3.6</v>
      </c>
      <c r="Y23" s="59"/>
      <c r="Z23" s="59"/>
      <c r="AA23" s="59"/>
    </row>
    <row r="24" spans="1:27" s="66" customFormat="1" ht="14.25" customHeight="1">
      <c r="A24" s="326">
        <v>13</v>
      </c>
      <c r="B24" s="583" t="s">
        <v>438</v>
      </c>
      <c r="C24" s="583"/>
      <c r="D24" s="583"/>
      <c r="E24" s="583"/>
      <c r="F24" s="583"/>
      <c r="G24" s="583"/>
      <c r="H24" s="583"/>
      <c r="I24" s="584"/>
      <c r="J24" s="587" t="str">
        <f xml:space="preserve"> IF($N$7="","",IF($E$7="","",Tables!J128))</f>
        <v/>
      </c>
      <c r="K24" s="587"/>
      <c r="L24" s="587" t="str">
        <f xml:space="preserve"> IF($N$7="","",IF($E$7="","",Tables!J145))</f>
        <v/>
      </c>
      <c r="M24" s="587"/>
      <c r="N24" s="587" t="str">
        <f xml:space="preserve"> IF($N$7="","",IF($E$7="","",Tables!J164))</f>
        <v/>
      </c>
      <c r="O24" s="587"/>
      <c r="P24" s="587" t="str">
        <f xml:space="preserve"> IF($N$7="","",IF($E$7="","",Tables!J181))</f>
        <v/>
      </c>
      <c r="Q24" s="587"/>
      <c r="R24" s="310"/>
      <c r="S24" s="136"/>
      <c r="T24" s="519" t="s">
        <v>437</v>
      </c>
      <c r="U24" s="519"/>
      <c r="V24" s="519"/>
      <c r="W24" s="519"/>
      <c r="X24" s="59"/>
      <c r="Y24" s="59"/>
      <c r="Z24" s="59"/>
      <c r="AA24" s="59"/>
    </row>
    <row r="25" spans="1:27" s="66" customFormat="1" ht="14.25" customHeight="1">
      <c r="A25" s="326">
        <v>14</v>
      </c>
      <c r="B25" s="583" t="s">
        <v>439</v>
      </c>
      <c r="C25" s="583"/>
      <c r="D25" s="583"/>
      <c r="E25" s="583"/>
      <c r="F25" s="583"/>
      <c r="G25" s="583"/>
      <c r="H25" s="583"/>
      <c r="I25" s="584"/>
      <c r="J25" s="589">
        <f>(E8-50)/50</f>
        <v>-1</v>
      </c>
      <c r="K25" s="589"/>
      <c r="L25" s="589"/>
      <c r="M25" s="589"/>
      <c r="N25" s="589"/>
      <c r="O25" s="589"/>
      <c r="P25" s="589"/>
      <c r="Q25" s="589"/>
      <c r="R25" s="310"/>
      <c r="S25" s="136"/>
      <c r="T25" s="519"/>
      <c r="U25" s="519"/>
      <c r="V25" s="519"/>
      <c r="W25" s="519"/>
      <c r="X25" s="59"/>
      <c r="Y25" s="59"/>
      <c r="Z25" s="59"/>
      <c r="AA25" s="59"/>
    </row>
    <row r="26" spans="1:27" s="66" customFormat="1" ht="14.25" customHeight="1">
      <c r="A26" s="326">
        <v>15</v>
      </c>
      <c r="B26" s="583" t="s">
        <v>440</v>
      </c>
      <c r="C26" s="583"/>
      <c r="D26" s="583"/>
      <c r="E26" s="583"/>
      <c r="F26" s="583"/>
      <c r="G26" s="583"/>
      <c r="H26" s="583"/>
      <c r="I26" s="584"/>
      <c r="J26" s="587" t="str">
        <f>IF(J23="","",J24+$J25*(J23-J24))</f>
        <v/>
      </c>
      <c r="K26" s="587"/>
      <c r="L26" s="587" t="str">
        <f>IF(L23="","",L24+$J25*(L23-L24))</f>
        <v/>
      </c>
      <c r="M26" s="587"/>
      <c r="N26" s="587" t="str">
        <f>IF(N23="","",N24+$J25*(N23-N24))</f>
        <v/>
      </c>
      <c r="O26" s="587"/>
      <c r="P26" s="587" t="str">
        <f>IF(P23="","",P24+$J25*(P23-P24))</f>
        <v/>
      </c>
      <c r="Q26" s="587"/>
      <c r="R26" s="310"/>
      <c r="S26" s="136"/>
      <c r="T26" s="519"/>
      <c r="U26" s="519"/>
      <c r="V26" s="519"/>
      <c r="W26" s="519"/>
      <c r="X26" s="59"/>
      <c r="Y26" s="59"/>
      <c r="Z26" s="59"/>
      <c r="AA26" s="59"/>
    </row>
    <row r="27" spans="1:27" s="66" customFormat="1" ht="14.25" customHeight="1">
      <c r="A27" s="326">
        <v>16</v>
      </c>
      <c r="B27" s="583" t="s">
        <v>442</v>
      </c>
      <c r="C27" s="583"/>
      <c r="D27" s="583"/>
      <c r="E27" s="583"/>
      <c r="F27" s="583"/>
      <c r="G27" s="583"/>
      <c r="H27" s="583"/>
      <c r="I27" s="584"/>
      <c r="J27" s="587" t="str">
        <f>IF(J22="","",IF(J26="","",J22*J26))</f>
        <v/>
      </c>
      <c r="K27" s="587"/>
      <c r="L27" s="587" t="str">
        <f>IF(L22="","",IF(L26="","",L22*L26))</f>
        <v/>
      </c>
      <c r="M27" s="587"/>
      <c r="N27" s="587" t="str">
        <f>IF(N22="","",IF(N26="","",N22*N26))</f>
        <v/>
      </c>
      <c r="O27" s="587"/>
      <c r="P27" s="587" t="str">
        <f>IF(P22="","",IF(P26="","",P22*P26))</f>
        <v/>
      </c>
      <c r="Q27" s="587"/>
      <c r="R27" s="310"/>
      <c r="S27" s="136"/>
      <c r="T27" s="70" t="s">
        <v>441</v>
      </c>
      <c r="U27" s="59"/>
      <c r="V27" s="59"/>
      <c r="W27" s="59"/>
      <c r="X27" s="59"/>
      <c r="Y27" s="59"/>
      <c r="Z27" s="59"/>
      <c r="AA27" s="59"/>
    </row>
    <row r="28" spans="1:27" s="66" customFormat="1" ht="24.75" customHeight="1">
      <c r="A28" s="326">
        <v>17</v>
      </c>
      <c r="B28" s="596" t="s">
        <v>446</v>
      </c>
      <c r="C28" s="596"/>
      <c r="D28" s="596"/>
      <c r="E28" s="596"/>
      <c r="F28" s="596"/>
      <c r="G28" s="596"/>
      <c r="H28" s="596"/>
      <c r="I28" s="597"/>
      <c r="J28" s="585">
        <f>SUM(J27:Q27)</f>
        <v>0</v>
      </c>
      <c r="K28" s="585"/>
      <c r="L28" s="585"/>
      <c r="M28" s="585"/>
      <c r="N28" s="585"/>
      <c r="O28" s="585"/>
      <c r="P28" s="585"/>
      <c r="Q28" s="585"/>
      <c r="R28" s="310"/>
      <c r="S28" s="136"/>
      <c r="T28" s="263" t="s">
        <v>443</v>
      </c>
      <c r="U28" s="263" t="s">
        <v>444</v>
      </c>
      <c r="V28" s="263" t="s">
        <v>445</v>
      </c>
      <c r="W28" s="264" t="s">
        <v>325</v>
      </c>
      <c r="X28" s="59"/>
      <c r="Y28" s="59"/>
      <c r="Z28" s="59"/>
      <c r="AA28" s="59"/>
    </row>
    <row r="29" spans="1:27" s="66" customFormat="1" ht="16.5" customHeight="1">
      <c r="A29" s="311"/>
      <c r="B29" s="265" t="s">
        <v>399</v>
      </c>
      <c r="C29" s="265"/>
      <c r="D29" s="265"/>
      <c r="E29" s="265"/>
      <c r="F29" s="265"/>
      <c r="G29" s="265"/>
      <c r="H29" s="265"/>
      <c r="I29" s="265"/>
      <c r="J29" s="265"/>
      <c r="K29" s="265"/>
      <c r="L29" s="265"/>
      <c r="M29" s="265"/>
      <c r="N29" s="265"/>
      <c r="O29" s="265"/>
      <c r="P29" s="265"/>
      <c r="Q29" s="265"/>
      <c r="R29" s="310"/>
      <c r="S29" s="136"/>
      <c r="T29" s="596" t="s">
        <v>447</v>
      </c>
      <c r="U29" s="598">
        <v>7</v>
      </c>
      <c r="V29" s="598">
        <v>18.5</v>
      </c>
      <c r="W29" s="598">
        <v>7</v>
      </c>
      <c r="X29" s="59"/>
      <c r="Y29" s="59"/>
      <c r="Z29" s="59"/>
      <c r="AA29" s="59"/>
    </row>
    <row r="30" spans="1:27" s="66" customFormat="1" ht="14.25" customHeight="1">
      <c r="A30" s="326">
        <v>18</v>
      </c>
      <c r="B30" s="599" t="s">
        <v>448</v>
      </c>
      <c r="C30" s="599"/>
      <c r="D30" s="599"/>
      <c r="E30" s="599"/>
      <c r="F30" s="599"/>
      <c r="G30" s="599"/>
      <c r="H30" s="599"/>
      <c r="I30" s="600"/>
      <c r="J30" s="594"/>
      <c r="K30" s="594"/>
      <c r="L30" s="594"/>
      <c r="M30" s="594"/>
      <c r="N30" s="594"/>
      <c r="O30" s="594"/>
      <c r="P30" s="594"/>
      <c r="Q30" s="594"/>
      <c r="R30" s="310"/>
      <c r="S30" s="136"/>
      <c r="T30" s="568"/>
      <c r="U30" s="569"/>
      <c r="V30" s="569"/>
      <c r="W30" s="569"/>
      <c r="X30" s="59"/>
      <c r="Y30" s="59"/>
      <c r="Z30" s="59"/>
      <c r="AA30" s="59"/>
    </row>
    <row r="31" spans="1:27" s="66" customFormat="1" ht="14.25" customHeight="1">
      <c r="A31" s="326">
        <v>19</v>
      </c>
      <c r="B31" s="583" t="s">
        <v>881</v>
      </c>
      <c r="C31" s="583"/>
      <c r="D31" s="583"/>
      <c r="E31" s="583"/>
      <c r="F31" s="583"/>
      <c r="G31" s="583"/>
      <c r="H31" s="583"/>
      <c r="I31" s="584"/>
      <c r="J31" s="595">
        <f>1-J30</f>
        <v>1</v>
      </c>
      <c r="K31" s="595"/>
      <c r="L31" s="595">
        <f t="shared" ref="L31" si="0">1-L30</f>
        <v>1</v>
      </c>
      <c r="M31" s="595"/>
      <c r="N31" s="595">
        <f t="shared" ref="N31" si="1">1-N30</f>
        <v>1</v>
      </c>
      <c r="O31" s="595"/>
      <c r="P31" s="595">
        <f t="shared" ref="P31" si="2">1-P30</f>
        <v>1</v>
      </c>
      <c r="Q31" s="595"/>
      <c r="R31" s="310"/>
      <c r="S31" s="136"/>
      <c r="T31" s="590" t="s">
        <v>851</v>
      </c>
      <c r="U31" s="591"/>
      <c r="V31" s="591"/>
      <c r="W31" s="591"/>
      <c r="X31" s="592"/>
      <c r="Y31" s="59"/>
      <c r="Z31" s="59"/>
      <c r="AA31" s="59"/>
    </row>
    <row r="32" spans="1:27" s="66" customFormat="1" ht="14.25" customHeight="1">
      <c r="A32" s="326">
        <v>20</v>
      </c>
      <c r="B32" s="583" t="s">
        <v>449</v>
      </c>
      <c r="C32" s="583"/>
      <c r="D32" s="583"/>
      <c r="E32" s="583"/>
      <c r="F32" s="583"/>
      <c r="G32" s="583"/>
      <c r="H32" s="583"/>
      <c r="I32" s="584"/>
      <c r="J32" s="593" t="str">
        <f>IF(J22="","",J22*J31)</f>
        <v/>
      </c>
      <c r="K32" s="593"/>
      <c r="L32" s="593" t="str">
        <f t="shared" ref="L32" si="3">IF(L22="","",L22*L31)</f>
        <v/>
      </c>
      <c r="M32" s="593"/>
      <c r="N32" s="593" t="str">
        <f t="shared" ref="N32" si="4">IF(N22="","",N22*N31)</f>
        <v/>
      </c>
      <c r="O32" s="593"/>
      <c r="P32" s="593" t="str">
        <f t="shared" ref="P32" si="5">IF(P22="","",P22*P31)</f>
        <v/>
      </c>
      <c r="Q32" s="593"/>
      <c r="R32" s="310"/>
      <c r="S32" s="136"/>
      <c r="T32" s="59"/>
      <c r="U32" s="59"/>
      <c r="V32" s="59"/>
      <c r="W32" s="59"/>
      <c r="X32" s="59"/>
      <c r="Y32" s="59"/>
      <c r="Z32" s="59"/>
      <c r="AA32" s="59"/>
    </row>
    <row r="33" spans="1:31" s="66" customFormat="1" ht="14.25" customHeight="1">
      <c r="A33" s="326">
        <v>21</v>
      </c>
      <c r="B33" s="583" t="s">
        <v>436</v>
      </c>
      <c r="C33" s="583"/>
      <c r="D33" s="583"/>
      <c r="E33" s="583"/>
      <c r="F33" s="583"/>
      <c r="G33" s="583"/>
      <c r="H33" s="583"/>
      <c r="I33" s="584"/>
      <c r="J33" s="587" t="str">
        <f>J23</f>
        <v/>
      </c>
      <c r="K33" s="587"/>
      <c r="L33" s="587" t="str">
        <f>L23</f>
        <v/>
      </c>
      <c r="M33" s="587"/>
      <c r="N33" s="587" t="str">
        <f>N23</f>
        <v/>
      </c>
      <c r="O33" s="587"/>
      <c r="P33" s="587" t="str">
        <f>P23</f>
        <v/>
      </c>
      <c r="Q33" s="587"/>
      <c r="R33" s="310"/>
      <c r="S33" s="136"/>
      <c r="T33" s="59"/>
      <c r="U33" s="59"/>
      <c r="V33" s="59"/>
      <c r="W33" s="59"/>
      <c r="X33" s="59"/>
      <c r="Y33" s="59"/>
      <c r="Z33" s="59"/>
      <c r="AA33" s="59"/>
    </row>
    <row r="34" spans="1:31" s="66" customFormat="1" ht="14.25" customHeight="1">
      <c r="A34" s="326">
        <v>22</v>
      </c>
      <c r="B34" s="583" t="s">
        <v>438</v>
      </c>
      <c r="C34" s="583"/>
      <c r="D34" s="583"/>
      <c r="E34" s="583"/>
      <c r="F34" s="583"/>
      <c r="G34" s="583"/>
      <c r="H34" s="583"/>
      <c r="I34" s="584"/>
      <c r="J34" s="587" t="str">
        <f>J24</f>
        <v/>
      </c>
      <c r="K34" s="587"/>
      <c r="L34" s="587" t="str">
        <f>L24</f>
        <v/>
      </c>
      <c r="M34" s="587"/>
      <c r="N34" s="587" t="str">
        <f>N24</f>
        <v/>
      </c>
      <c r="O34" s="587"/>
      <c r="P34" s="587" t="str">
        <f>P24</f>
        <v/>
      </c>
      <c r="Q34" s="587"/>
      <c r="R34" s="310"/>
      <c r="S34" s="136"/>
      <c r="T34" s="59"/>
      <c r="U34" s="59"/>
      <c r="V34" s="59"/>
      <c r="W34" s="59"/>
      <c r="X34" s="59"/>
      <c r="Y34" s="59"/>
      <c r="Z34" s="59"/>
      <c r="AA34" s="59"/>
    </row>
    <row r="35" spans="1:31" s="66" customFormat="1" ht="14.25" customHeight="1">
      <c r="A35" s="326">
        <v>23</v>
      </c>
      <c r="B35" s="583" t="s">
        <v>450</v>
      </c>
      <c r="C35" s="583"/>
      <c r="D35" s="583"/>
      <c r="E35" s="583"/>
      <c r="F35" s="583"/>
      <c r="G35" s="583"/>
      <c r="H35" s="583"/>
      <c r="I35" s="584"/>
      <c r="J35" s="589">
        <f>(E10-50)/50</f>
        <v>-1</v>
      </c>
      <c r="K35" s="589"/>
      <c r="L35" s="589"/>
      <c r="M35" s="589"/>
      <c r="N35" s="589"/>
      <c r="O35" s="589"/>
      <c r="P35" s="589"/>
      <c r="Q35" s="589"/>
      <c r="R35" s="310"/>
      <c r="S35" s="136"/>
      <c r="T35" s="59"/>
      <c r="U35" s="59"/>
      <c r="V35" s="59"/>
      <c r="W35" s="59"/>
      <c r="X35" s="59"/>
      <c r="Y35" s="59"/>
      <c r="Z35" s="59"/>
      <c r="AA35" s="59"/>
    </row>
    <row r="36" spans="1:31" s="66" customFormat="1" ht="14.25" customHeight="1">
      <c r="A36" s="326">
        <v>24</v>
      </c>
      <c r="B36" s="583" t="s">
        <v>451</v>
      </c>
      <c r="C36" s="583"/>
      <c r="D36" s="583"/>
      <c r="E36" s="583"/>
      <c r="F36" s="583"/>
      <c r="G36" s="583"/>
      <c r="H36" s="583"/>
      <c r="I36" s="584"/>
      <c r="J36" s="587" t="str">
        <f>IF(J33="","",J34+$J35*(J33-J34))</f>
        <v/>
      </c>
      <c r="K36" s="587"/>
      <c r="L36" s="587" t="str">
        <f>IF(L33="","",L34+$J35*(L33-L34))</f>
        <v/>
      </c>
      <c r="M36" s="587"/>
      <c r="N36" s="587" t="str">
        <f>IF(N33="","",N34+$J35*(N33-N34))</f>
        <v/>
      </c>
      <c r="O36" s="587"/>
      <c r="P36" s="587" t="str">
        <f>IF(P33="","",P34+$J35*(P33-P34))</f>
        <v/>
      </c>
      <c r="Q36" s="587"/>
      <c r="R36" s="310"/>
      <c r="S36" s="136"/>
      <c r="T36" s="59"/>
      <c r="U36" s="59"/>
      <c r="V36" s="59"/>
      <c r="W36" s="59"/>
      <c r="X36" s="59"/>
      <c r="Y36" s="59"/>
      <c r="Z36" s="59"/>
      <c r="AA36" s="59"/>
    </row>
    <row r="37" spans="1:31" s="66" customFormat="1" ht="14.25" customHeight="1">
      <c r="A37" s="326">
        <v>25</v>
      </c>
      <c r="B37" s="583" t="s">
        <v>452</v>
      </c>
      <c r="C37" s="583"/>
      <c r="D37" s="583"/>
      <c r="E37" s="583"/>
      <c r="F37" s="583"/>
      <c r="G37" s="583"/>
      <c r="H37" s="583"/>
      <c r="I37" s="584"/>
      <c r="J37" s="587" t="str">
        <f>IF(J36="","",IF(J32="","",J36*J32))</f>
        <v/>
      </c>
      <c r="K37" s="587"/>
      <c r="L37" s="587" t="str">
        <f>IF(L36="","",IF(L32="","",L36*L32))</f>
        <v/>
      </c>
      <c r="M37" s="587"/>
      <c r="N37" s="587" t="str">
        <f>IF(N36="","",IF(N32="","",N36*N32))</f>
        <v/>
      </c>
      <c r="O37" s="587"/>
      <c r="P37" s="587" t="str">
        <f>IF(P36="","",IF(P32="","",P36*P32))</f>
        <v/>
      </c>
      <c r="Q37" s="587"/>
      <c r="R37" s="310"/>
      <c r="S37" s="136"/>
      <c r="T37" s="59"/>
      <c r="U37" s="59"/>
      <c r="V37" s="59"/>
      <c r="W37" s="59"/>
      <c r="X37" s="59"/>
      <c r="Y37" s="59"/>
      <c r="Z37" s="59"/>
      <c r="AA37" s="59"/>
    </row>
    <row r="38" spans="1:31" s="66" customFormat="1" ht="24.75" customHeight="1">
      <c r="A38" s="326">
        <v>26</v>
      </c>
      <c r="B38" s="535" t="s">
        <v>453</v>
      </c>
      <c r="C38" s="535"/>
      <c r="D38" s="535"/>
      <c r="E38" s="535"/>
      <c r="F38" s="535"/>
      <c r="G38" s="535"/>
      <c r="H38" s="535"/>
      <c r="I38" s="588"/>
      <c r="J38" s="585">
        <f>SUM(J37:Q37)</f>
        <v>0</v>
      </c>
      <c r="K38" s="585"/>
      <c r="L38" s="585"/>
      <c r="M38" s="585"/>
      <c r="N38" s="585"/>
      <c r="O38" s="585"/>
      <c r="P38" s="585"/>
      <c r="Q38" s="585"/>
      <c r="R38" s="310"/>
      <c r="S38" s="136"/>
      <c r="T38" s="59"/>
      <c r="U38" s="59"/>
      <c r="V38" s="59"/>
      <c r="W38" s="59"/>
      <c r="X38" s="386"/>
      <c r="Y38" s="386"/>
      <c r="Z38" s="386"/>
      <c r="AA38" s="386"/>
      <c r="AB38" s="387"/>
      <c r="AC38" s="387"/>
      <c r="AD38" s="387"/>
      <c r="AE38" s="387"/>
    </row>
    <row r="39" spans="1:31" s="66" customFormat="1" ht="14.25" customHeight="1">
      <c r="A39" s="326">
        <v>27</v>
      </c>
      <c r="B39" s="583" t="s">
        <v>454</v>
      </c>
      <c r="C39" s="583"/>
      <c r="D39" s="583"/>
      <c r="E39" s="583"/>
      <c r="F39" s="583"/>
      <c r="G39" s="583"/>
      <c r="H39" s="583"/>
      <c r="I39" s="584"/>
      <c r="J39" s="585">
        <f>J28-J38</f>
        <v>0</v>
      </c>
      <c r="K39" s="585"/>
      <c r="L39" s="585"/>
      <c r="M39" s="585"/>
      <c r="N39" s="585"/>
      <c r="O39" s="585"/>
      <c r="P39" s="585"/>
      <c r="Q39" s="585"/>
      <c r="R39" s="310"/>
      <c r="S39" s="136"/>
      <c r="T39" s="59"/>
      <c r="U39" s="59"/>
      <c r="V39" s="59"/>
      <c r="W39" s="59"/>
      <c r="X39" s="386"/>
      <c r="Y39" s="386"/>
      <c r="Z39" s="386"/>
      <c r="AA39" s="386"/>
      <c r="AB39" s="387"/>
      <c r="AC39" s="387"/>
      <c r="AD39" s="387"/>
      <c r="AE39" s="387"/>
    </row>
    <row r="40" spans="1:31" s="66" customFormat="1" ht="14.25" customHeight="1">
      <c r="A40" s="326">
        <v>28</v>
      </c>
      <c r="B40" s="583" t="s">
        <v>455</v>
      </c>
      <c r="C40" s="583"/>
      <c r="D40" s="583"/>
      <c r="E40" s="583"/>
      <c r="F40" s="583"/>
      <c r="G40" s="583"/>
      <c r="H40" s="583"/>
      <c r="I40" s="584"/>
      <c r="J40" s="585">
        <f>F69*J39</f>
        <v>0</v>
      </c>
      <c r="K40" s="585"/>
      <c r="L40" s="585"/>
      <c r="M40" s="585"/>
      <c r="N40" s="585"/>
      <c r="O40" s="585"/>
      <c r="P40" s="585"/>
      <c r="Q40" s="585"/>
      <c r="R40" s="326" t="s">
        <v>456</v>
      </c>
      <c r="S40" s="137"/>
      <c r="T40" s="59"/>
      <c r="U40" s="59"/>
      <c r="V40" s="59"/>
      <c r="W40" s="59"/>
      <c r="X40" s="386"/>
      <c r="Y40" s="386"/>
      <c r="Z40" s="386"/>
      <c r="AA40" s="386"/>
      <c r="AB40" s="387"/>
      <c r="AC40" s="387"/>
      <c r="AD40" s="387"/>
      <c r="AE40" s="387"/>
    </row>
    <row r="41" spans="1:31" s="66" customFormat="1" ht="14.25" customHeight="1">
      <c r="A41" s="326"/>
      <c r="B41" s="321" t="s">
        <v>852</v>
      </c>
      <c r="C41" s="321"/>
      <c r="D41" s="321"/>
      <c r="E41" s="321"/>
      <c r="F41" s="321"/>
      <c r="G41" s="321"/>
      <c r="H41" s="321"/>
      <c r="I41" s="321"/>
      <c r="J41" s="321"/>
      <c r="K41" s="321"/>
      <c r="L41" s="321"/>
      <c r="M41" s="321"/>
      <c r="N41" s="337"/>
      <c r="O41" s="321"/>
      <c r="P41" s="321"/>
      <c r="Q41" s="325"/>
      <c r="R41" s="310"/>
      <c r="S41" s="136"/>
      <c r="T41" s="59"/>
      <c r="U41" s="59"/>
      <c r="V41" s="59"/>
      <c r="W41" s="59"/>
      <c r="X41" s="59"/>
      <c r="Y41" s="59"/>
      <c r="Z41" s="59"/>
      <c r="AA41" s="59"/>
    </row>
    <row r="42" spans="1:31">
      <c r="A42" s="266"/>
      <c r="B42" s="57"/>
      <c r="C42" s="57"/>
      <c r="D42" s="57"/>
      <c r="E42" s="57"/>
      <c r="F42" s="57"/>
      <c r="G42" s="57"/>
      <c r="H42" s="57"/>
      <c r="I42" s="57"/>
      <c r="J42" s="57"/>
      <c r="K42" s="57"/>
      <c r="L42" s="57"/>
      <c r="M42" s="57"/>
      <c r="N42" s="57"/>
      <c r="O42" s="57"/>
      <c r="P42" s="57"/>
      <c r="Q42" s="57"/>
      <c r="R42" s="58"/>
      <c r="S42" s="267"/>
      <c r="T42" s="57"/>
      <c r="U42" s="57"/>
      <c r="V42" s="57"/>
      <c r="W42" s="57"/>
      <c r="X42" s="57"/>
      <c r="Y42" s="57"/>
      <c r="Z42" s="57"/>
      <c r="AA42" s="57"/>
    </row>
    <row r="43" spans="1:31" hidden="1">
      <c r="A43" s="57"/>
      <c r="B43" s="57"/>
      <c r="C43" s="57"/>
      <c r="D43" s="57"/>
      <c r="E43" s="57"/>
      <c r="F43" s="57"/>
      <c r="G43" s="57"/>
      <c r="H43" s="57"/>
      <c r="I43" s="57"/>
      <c r="J43" s="57"/>
      <c r="K43" s="57"/>
      <c r="L43" s="57"/>
      <c r="M43" s="57"/>
      <c r="N43" s="57"/>
      <c r="O43" s="57"/>
      <c r="P43" s="57"/>
      <c r="Q43" s="57"/>
      <c r="R43" s="57"/>
      <c r="S43" s="131"/>
      <c r="T43" s="57"/>
      <c r="U43" s="57"/>
      <c r="V43" s="57"/>
      <c r="W43" s="57"/>
      <c r="X43" s="57"/>
      <c r="Y43" s="57"/>
      <c r="Z43" s="57"/>
      <c r="AA43" s="57"/>
    </row>
    <row r="44" spans="1:31" ht="9.75" hidden="1" customHeight="1">
      <c r="A44" s="268"/>
      <c r="B44" s="57"/>
      <c r="C44" s="57"/>
      <c r="D44" s="57"/>
      <c r="E44" s="57"/>
      <c r="F44" s="57"/>
      <c r="G44" s="57"/>
      <c r="H44" s="57"/>
      <c r="I44" s="57"/>
      <c r="J44" s="131"/>
      <c r="K44" s="57"/>
      <c r="L44" s="57"/>
      <c r="M44" s="57"/>
      <c r="N44" s="57"/>
      <c r="O44" s="57"/>
      <c r="P44" s="57"/>
      <c r="Q44" s="57"/>
      <c r="R44" s="57"/>
      <c r="S44" s="131"/>
      <c r="T44" s="57"/>
      <c r="U44" s="57"/>
      <c r="V44" s="57"/>
      <c r="W44" s="57"/>
      <c r="X44" s="57"/>
      <c r="Y44" s="57"/>
      <c r="Z44" s="57"/>
      <c r="AA44" s="57"/>
    </row>
    <row r="45" spans="1:31" hidden="1">
      <c r="A45" s="268"/>
      <c r="B45" s="57"/>
      <c r="C45" s="57"/>
      <c r="D45" s="57"/>
      <c r="E45" s="57"/>
      <c r="F45" s="57"/>
      <c r="G45" s="57"/>
      <c r="H45" s="57"/>
      <c r="I45" s="57"/>
      <c r="J45" s="57"/>
      <c r="K45" s="57"/>
      <c r="L45" s="57"/>
      <c r="M45" s="57"/>
      <c r="N45" s="57"/>
      <c r="O45" s="57"/>
      <c r="P45" s="57"/>
      <c r="Q45" s="57"/>
      <c r="R45" s="57"/>
      <c r="S45" s="131"/>
      <c r="T45" s="57"/>
      <c r="U45" s="57"/>
      <c r="V45" s="57"/>
      <c r="W45" s="57"/>
      <c r="X45" s="57"/>
      <c r="Y45" s="57"/>
      <c r="Z45" s="57"/>
      <c r="AA45" s="57"/>
    </row>
    <row r="46" spans="1:31" ht="13.5" hidden="1" customHeight="1">
      <c r="A46" s="268"/>
      <c r="B46" s="57"/>
      <c r="C46" s="57"/>
      <c r="D46" s="57"/>
      <c r="E46" s="57"/>
      <c r="F46" s="57"/>
      <c r="G46" s="57"/>
      <c r="H46" s="57"/>
      <c r="I46" s="57"/>
      <c r="J46" s="57"/>
      <c r="K46" s="57"/>
      <c r="L46" s="57"/>
      <c r="M46" s="57"/>
      <c r="N46" s="57"/>
      <c r="O46" s="57"/>
      <c r="P46" s="57"/>
      <c r="Q46" s="57"/>
      <c r="R46" s="57"/>
      <c r="S46" s="131"/>
      <c r="T46" s="57"/>
      <c r="U46" s="57"/>
      <c r="V46" s="57"/>
      <c r="W46" s="57"/>
      <c r="X46" s="57"/>
      <c r="Y46" s="57"/>
      <c r="Z46" s="57"/>
      <c r="AA46" s="57"/>
    </row>
    <row r="47" spans="1:31" hidden="1">
      <c r="A47" s="268"/>
      <c r="B47" s="57"/>
      <c r="C47" s="57"/>
      <c r="D47" s="57"/>
      <c r="E47" s="57"/>
      <c r="F47" s="57"/>
      <c r="G47" s="57"/>
      <c r="H47" s="57"/>
      <c r="I47" s="57"/>
      <c r="J47" s="57"/>
      <c r="K47" s="57"/>
      <c r="L47" s="57"/>
      <c r="M47" s="57"/>
      <c r="N47" s="57"/>
      <c r="O47" s="57"/>
      <c r="P47" s="57"/>
      <c r="Q47" s="57"/>
      <c r="R47" s="57"/>
      <c r="S47" s="131"/>
      <c r="T47" s="57"/>
      <c r="U47" s="57"/>
      <c r="V47" s="57"/>
      <c r="W47" s="57"/>
      <c r="X47" s="57"/>
      <c r="Y47" s="57"/>
      <c r="Z47" s="57"/>
      <c r="AA47" s="57"/>
    </row>
    <row r="48" spans="1:31" ht="14" hidden="1" thickBot="1">
      <c r="A48" s="269"/>
      <c r="B48" s="57"/>
      <c r="C48" s="270" t="s">
        <v>547</v>
      </c>
      <c r="D48" s="57"/>
      <c r="E48" s="57"/>
      <c r="F48" s="57"/>
      <c r="G48" s="57"/>
      <c r="H48" s="57"/>
      <c r="I48" s="57"/>
      <c r="J48" s="57"/>
      <c r="K48" s="57"/>
      <c r="L48" s="57"/>
      <c r="M48" s="57"/>
      <c r="N48" s="57"/>
      <c r="O48" s="57"/>
      <c r="P48" s="57"/>
      <c r="Q48" s="57"/>
      <c r="R48" s="57"/>
      <c r="S48" s="131"/>
      <c r="T48" s="57"/>
      <c r="U48" s="57"/>
      <c r="V48" s="57"/>
      <c r="W48" s="57"/>
      <c r="X48" s="57"/>
      <c r="Y48" s="57"/>
      <c r="Z48" s="57"/>
      <c r="AA48" s="57"/>
    </row>
    <row r="49" spans="1:27" ht="21.5" hidden="1" thickBot="1">
      <c r="A49" s="269" t="s">
        <v>553</v>
      </c>
      <c r="B49" s="57">
        <v>1</v>
      </c>
      <c r="C49" s="270" t="s">
        <v>548</v>
      </c>
      <c r="D49" s="57"/>
      <c r="E49" s="57"/>
      <c r="F49" s="57"/>
      <c r="G49" s="57"/>
      <c r="H49" s="57"/>
      <c r="I49" s="57"/>
      <c r="J49" s="57"/>
      <c r="K49" s="57"/>
      <c r="L49" s="57"/>
      <c r="M49" s="57"/>
      <c r="N49" s="57"/>
      <c r="O49" s="57"/>
      <c r="P49" s="57"/>
      <c r="Q49" s="57"/>
      <c r="R49" s="57"/>
      <c r="S49" s="131"/>
      <c r="T49" s="57"/>
      <c r="U49" s="57"/>
      <c r="V49" s="57"/>
      <c r="W49" s="57"/>
      <c r="X49" s="57"/>
      <c r="Y49" s="57"/>
      <c r="Z49" s="57"/>
      <c r="AA49" s="57"/>
    </row>
    <row r="50" spans="1:27" ht="30.5" hidden="1" thickBot="1">
      <c r="A50" s="269" t="s">
        <v>554</v>
      </c>
      <c r="B50" s="57">
        <v>2</v>
      </c>
      <c r="C50" s="270" t="s">
        <v>549</v>
      </c>
      <c r="D50" s="57"/>
      <c r="E50" s="57"/>
      <c r="F50" s="57"/>
      <c r="G50" s="57"/>
      <c r="H50" s="57"/>
      <c r="I50" s="57"/>
      <c r="J50" s="57"/>
      <c r="K50" s="57"/>
      <c r="L50" s="57"/>
      <c r="M50" s="57"/>
      <c r="N50" s="57"/>
      <c r="O50" s="57"/>
      <c r="P50" s="57"/>
      <c r="Q50" s="57"/>
      <c r="R50" s="57"/>
      <c r="S50" s="131"/>
      <c r="T50" s="57"/>
      <c r="U50" s="57"/>
      <c r="V50" s="57"/>
      <c r="W50" s="57"/>
      <c r="X50" s="57"/>
      <c r="Y50" s="57"/>
      <c r="Z50" s="57"/>
      <c r="AA50" s="57"/>
    </row>
    <row r="51" spans="1:27" ht="50.5" hidden="1" thickBot="1">
      <c r="A51" s="269" t="s">
        <v>413</v>
      </c>
      <c r="B51" s="57">
        <v>3</v>
      </c>
      <c r="C51" s="270" t="s">
        <v>550</v>
      </c>
      <c r="D51" s="57"/>
      <c r="E51" s="57"/>
      <c r="F51" s="57"/>
      <c r="G51" s="271"/>
      <c r="H51" s="57"/>
      <c r="I51" s="57"/>
      <c r="J51" s="57"/>
      <c r="K51" s="57"/>
      <c r="L51" s="57"/>
      <c r="M51" s="57"/>
      <c r="N51" s="57"/>
      <c r="O51" s="57"/>
      <c r="P51" s="57"/>
      <c r="Q51" s="57"/>
      <c r="R51" s="57"/>
      <c r="S51" s="131"/>
      <c r="T51" s="57"/>
      <c r="U51" s="57"/>
      <c r="V51" s="57"/>
      <c r="W51" s="57"/>
      <c r="X51" s="57"/>
      <c r="Y51" s="57"/>
      <c r="Z51" s="57"/>
      <c r="AA51" s="57"/>
    </row>
    <row r="52" spans="1:27" ht="50.5" hidden="1" thickBot="1">
      <c r="A52" s="269" t="s">
        <v>555</v>
      </c>
      <c r="B52" s="57">
        <v>4</v>
      </c>
      <c r="C52" s="270" t="s">
        <v>557</v>
      </c>
      <c r="D52" s="57"/>
      <c r="E52" s="57"/>
      <c r="F52" s="57"/>
      <c r="G52" s="57"/>
      <c r="H52" s="57"/>
      <c r="I52" s="57"/>
      <c r="J52" s="271"/>
      <c r="K52" s="57"/>
      <c r="L52" s="57"/>
      <c r="M52" s="57"/>
      <c r="N52" s="57"/>
      <c r="O52" s="57"/>
      <c r="P52" s="57"/>
      <c r="Q52" s="57"/>
      <c r="R52" s="57"/>
      <c r="S52" s="131"/>
      <c r="T52" s="57"/>
      <c r="U52" s="57"/>
      <c r="V52" s="57"/>
      <c r="W52" s="57"/>
      <c r="X52" s="57"/>
      <c r="Y52" s="57"/>
      <c r="Z52" s="57"/>
      <c r="AA52" s="57"/>
    </row>
    <row r="53" spans="1:27" ht="40.5" hidden="1" thickBot="1">
      <c r="A53" s="269" t="s">
        <v>556</v>
      </c>
      <c r="B53" s="57">
        <v>5</v>
      </c>
      <c r="C53" s="270" t="s">
        <v>415</v>
      </c>
      <c r="D53" s="57"/>
      <c r="E53" s="57"/>
      <c r="F53" s="57"/>
      <c r="G53" s="57"/>
      <c r="H53" s="57"/>
      <c r="I53" s="57"/>
      <c r="J53" s="271"/>
      <c r="K53" s="57"/>
      <c r="L53" s="57"/>
      <c r="M53" s="57"/>
      <c r="N53" s="57"/>
      <c r="O53" s="57"/>
      <c r="P53" s="57"/>
      <c r="Q53" s="57"/>
      <c r="R53" s="57"/>
      <c r="S53" s="131"/>
      <c r="T53" s="57"/>
      <c r="U53" s="57"/>
      <c r="V53" s="57"/>
      <c r="W53" s="57"/>
      <c r="X53" s="57"/>
      <c r="Y53" s="57"/>
      <c r="Z53" s="57"/>
      <c r="AA53" s="57"/>
    </row>
    <row r="54" spans="1:27" ht="30.5" hidden="1" thickBot="1">
      <c r="A54" s="269" t="s">
        <v>558</v>
      </c>
      <c r="B54" s="57">
        <v>6</v>
      </c>
      <c r="C54" s="243"/>
      <c r="D54" s="57"/>
      <c r="E54" s="57"/>
      <c r="F54" s="57"/>
      <c r="G54" s="57"/>
      <c r="H54" s="57"/>
      <c r="I54" s="57"/>
      <c r="J54" s="271"/>
      <c r="K54" s="57"/>
      <c r="L54" s="57"/>
      <c r="M54" s="57"/>
      <c r="N54" s="57"/>
      <c r="O54" s="57"/>
      <c r="P54" s="57"/>
      <c r="Q54" s="57"/>
      <c r="R54" s="57"/>
      <c r="S54" s="131"/>
      <c r="T54" s="57"/>
      <c r="U54" s="57"/>
      <c r="V54" s="57"/>
      <c r="W54" s="57"/>
      <c r="X54" s="57"/>
      <c r="Y54" s="57"/>
      <c r="Z54" s="57"/>
      <c r="AA54" s="57"/>
    </row>
    <row r="55" spans="1:27" ht="30.5" hidden="1" thickBot="1">
      <c r="A55" s="269" t="s">
        <v>426</v>
      </c>
      <c r="B55" s="57">
        <v>7</v>
      </c>
      <c r="C55" s="586"/>
      <c r="D55" s="57"/>
      <c r="E55" s="57"/>
      <c r="F55" s="57"/>
      <c r="G55" s="57"/>
      <c r="H55" s="57"/>
      <c r="I55" s="57"/>
      <c r="J55" s="271"/>
      <c r="K55" s="57"/>
      <c r="L55" s="57"/>
      <c r="M55" s="57"/>
      <c r="N55" s="57"/>
      <c r="O55" s="57"/>
      <c r="P55" s="57"/>
      <c r="Q55" s="57"/>
      <c r="R55" s="57"/>
      <c r="S55" s="131"/>
      <c r="T55" s="57"/>
      <c r="U55" s="57"/>
      <c r="V55" s="57"/>
      <c r="W55" s="57"/>
      <c r="X55" s="57"/>
      <c r="Y55" s="57"/>
      <c r="Z55" s="57"/>
      <c r="AA55" s="57"/>
    </row>
    <row r="56" spans="1:27" ht="40.5" hidden="1" thickBot="1">
      <c r="A56" s="269" t="s">
        <v>559</v>
      </c>
      <c r="B56" s="57">
        <v>8</v>
      </c>
      <c r="C56" s="586"/>
      <c r="D56" s="57"/>
      <c r="E56" s="57"/>
      <c r="F56" s="57"/>
      <c r="G56" s="57"/>
      <c r="H56" s="57"/>
      <c r="I56" s="57"/>
      <c r="J56" s="271"/>
      <c r="K56" s="57"/>
      <c r="L56" s="57"/>
      <c r="M56" s="57"/>
      <c r="N56" s="57"/>
      <c r="O56" s="57"/>
      <c r="P56" s="57"/>
      <c r="Q56" s="57"/>
      <c r="R56" s="57"/>
      <c r="S56" s="131"/>
      <c r="T56" s="57"/>
      <c r="U56" s="57"/>
      <c r="V56" s="57"/>
      <c r="W56" s="57"/>
      <c r="X56" s="57"/>
      <c r="Y56" s="57"/>
      <c r="Z56" s="57"/>
      <c r="AA56" s="57"/>
    </row>
    <row r="57" spans="1:27" ht="40.5" hidden="1" thickBot="1">
      <c r="A57" s="269" t="s">
        <v>560</v>
      </c>
      <c r="B57" s="57">
        <v>9</v>
      </c>
      <c r="C57" s="57"/>
      <c r="D57" s="57"/>
      <c r="E57" s="57"/>
      <c r="F57" s="57"/>
      <c r="G57" s="57"/>
      <c r="H57" s="57"/>
      <c r="I57" s="57"/>
      <c r="J57" s="271"/>
      <c r="K57" s="57"/>
      <c r="L57" s="57"/>
      <c r="M57" s="57"/>
      <c r="N57" s="57"/>
      <c r="O57" s="57"/>
      <c r="P57" s="57"/>
      <c r="Q57" s="57"/>
      <c r="R57" s="57"/>
      <c r="S57" s="131"/>
      <c r="T57" s="57"/>
      <c r="U57" s="57"/>
      <c r="V57" s="57"/>
      <c r="W57" s="57"/>
      <c r="X57" s="57"/>
      <c r="Y57" s="57"/>
      <c r="Z57" s="57"/>
      <c r="AA57" s="57"/>
    </row>
    <row r="58" spans="1:27" ht="50.5" hidden="1" thickBot="1">
      <c r="A58" s="269" t="s">
        <v>561</v>
      </c>
      <c r="B58" s="57">
        <v>10</v>
      </c>
      <c r="C58" s="57"/>
      <c r="D58" s="57"/>
      <c r="E58" s="57"/>
      <c r="F58" s="57"/>
      <c r="G58" s="57"/>
      <c r="H58" s="57"/>
      <c r="I58" s="57"/>
      <c r="J58" s="271"/>
      <c r="K58" s="57"/>
      <c r="L58" s="57"/>
      <c r="M58" s="57"/>
      <c r="N58" s="57"/>
      <c r="O58" s="57"/>
      <c r="P58" s="57"/>
      <c r="Q58" s="57"/>
      <c r="R58" s="57"/>
      <c r="S58" s="131"/>
      <c r="T58" s="57"/>
      <c r="U58" s="57"/>
      <c r="V58" s="57"/>
      <c r="W58" s="57"/>
      <c r="X58" s="57"/>
      <c r="Y58" s="57"/>
      <c r="Z58" s="57"/>
      <c r="AA58" s="57"/>
    </row>
    <row r="59" spans="1:27" ht="50.5" hidden="1" thickBot="1">
      <c r="A59" s="269" t="s">
        <v>562</v>
      </c>
      <c r="B59" s="57">
        <v>11</v>
      </c>
      <c r="C59" s="57"/>
      <c r="D59" s="57"/>
      <c r="E59" s="57"/>
      <c r="F59" s="57"/>
      <c r="G59" s="57"/>
      <c r="H59" s="57"/>
      <c r="I59" s="57"/>
      <c r="J59" s="271"/>
      <c r="K59" s="57"/>
      <c r="L59" s="57"/>
      <c r="M59" s="57"/>
      <c r="N59" s="57"/>
      <c r="O59" s="57"/>
      <c r="P59" s="57"/>
      <c r="Q59" s="57"/>
      <c r="R59" s="57"/>
      <c r="S59" s="131"/>
      <c r="T59" s="57"/>
      <c r="U59" s="57"/>
      <c r="V59" s="57"/>
      <c r="W59" s="57"/>
      <c r="X59" s="57"/>
      <c r="Y59" s="57"/>
      <c r="Z59" s="57"/>
      <c r="AA59" s="57"/>
    </row>
    <row r="60" spans="1:27" ht="50.5" hidden="1" thickBot="1">
      <c r="A60" s="269" t="s">
        <v>563</v>
      </c>
      <c r="B60" s="57">
        <v>12</v>
      </c>
      <c r="C60" s="57"/>
      <c r="D60" s="57"/>
      <c r="E60" s="57"/>
      <c r="F60" s="57"/>
      <c r="G60" s="57"/>
      <c r="H60" s="57"/>
      <c r="I60" s="57"/>
      <c r="J60" s="271"/>
      <c r="K60" s="57"/>
      <c r="L60" s="57"/>
      <c r="M60" s="57"/>
      <c r="N60" s="57"/>
      <c r="O60" s="57"/>
      <c r="P60" s="57"/>
      <c r="Q60" s="57"/>
      <c r="R60" s="57"/>
      <c r="S60" s="131"/>
      <c r="T60" s="57"/>
      <c r="U60" s="57"/>
      <c r="V60" s="57"/>
      <c r="W60" s="57"/>
      <c r="X60" s="57"/>
      <c r="Y60" s="57"/>
      <c r="Z60" s="57"/>
      <c r="AA60" s="57"/>
    </row>
    <row r="61" spans="1:27" ht="40.5" hidden="1" thickBot="1">
      <c r="A61" s="269" t="s">
        <v>447</v>
      </c>
      <c r="B61" s="57">
        <v>13</v>
      </c>
      <c r="C61" s="57"/>
      <c r="D61" s="57"/>
      <c r="E61" s="57"/>
      <c r="F61" s="57"/>
      <c r="G61" s="57"/>
      <c r="H61" s="57"/>
      <c r="I61" s="57"/>
      <c r="J61" s="271"/>
      <c r="K61" s="57"/>
      <c r="L61" s="57"/>
      <c r="M61" s="57"/>
      <c r="N61" s="57"/>
      <c r="O61" s="57"/>
      <c r="P61" s="57"/>
      <c r="Q61" s="57"/>
      <c r="R61" s="57"/>
      <c r="S61" s="131"/>
      <c r="T61" s="57"/>
      <c r="U61" s="57"/>
      <c r="V61" s="57"/>
      <c r="W61" s="57"/>
      <c r="X61" s="57"/>
      <c r="Y61" s="57"/>
      <c r="Z61" s="57"/>
      <c r="AA61" s="57"/>
    </row>
    <row r="62" spans="1:27" hidden="1">
      <c r="A62" s="268"/>
      <c r="B62" s="57"/>
      <c r="C62" s="57"/>
      <c r="D62" s="57"/>
      <c r="E62" s="57"/>
      <c r="F62" s="57"/>
      <c r="G62" s="57"/>
      <c r="H62" s="57"/>
      <c r="I62" s="57"/>
      <c r="J62" s="271"/>
      <c r="K62" s="57"/>
      <c r="L62" s="57"/>
      <c r="M62" s="57"/>
      <c r="N62" s="57"/>
      <c r="O62" s="57"/>
      <c r="P62" s="57"/>
      <c r="Q62" s="57"/>
      <c r="R62" s="57"/>
      <c r="S62" s="131"/>
      <c r="T62" s="57"/>
      <c r="U62" s="57"/>
      <c r="V62" s="57"/>
      <c r="W62" s="57"/>
      <c r="X62" s="57"/>
      <c r="Y62" s="57"/>
      <c r="Z62" s="57"/>
      <c r="AA62" s="57"/>
    </row>
    <row r="63" spans="1:27" ht="20" hidden="1">
      <c r="A63" s="268"/>
      <c r="B63" s="368" t="s">
        <v>871</v>
      </c>
      <c r="C63" s="369">
        <f>'SP4-1'!I28</f>
        <v>0.04</v>
      </c>
      <c r="D63" s="57"/>
      <c r="E63" s="57"/>
      <c r="F63" s="57"/>
      <c r="G63" s="57"/>
      <c r="H63" s="57"/>
      <c r="I63" s="57"/>
      <c r="J63" s="272"/>
      <c r="K63" s="57"/>
      <c r="L63" s="57"/>
      <c r="M63" s="57"/>
      <c r="N63" s="57"/>
      <c r="O63" s="57"/>
      <c r="P63" s="57"/>
      <c r="Q63" s="57"/>
      <c r="R63" s="57"/>
      <c r="S63" s="131"/>
      <c r="T63" s="57"/>
      <c r="U63" s="57"/>
      <c r="V63" s="57"/>
      <c r="W63" s="57"/>
      <c r="X63" s="57"/>
      <c r="Y63" s="57"/>
      <c r="Z63" s="57"/>
      <c r="AA63" s="57"/>
    </row>
    <row r="64" spans="1:27" hidden="1">
      <c r="A64" s="268"/>
      <c r="B64" s="368" t="s">
        <v>872</v>
      </c>
      <c r="C64" s="370">
        <v>1</v>
      </c>
      <c r="D64" s="57"/>
      <c r="E64" s="57"/>
      <c r="F64" s="57"/>
      <c r="G64" s="57"/>
      <c r="H64" s="57"/>
      <c r="I64" s="57"/>
      <c r="J64" s="57"/>
      <c r="K64" s="57"/>
      <c r="L64" s="57"/>
      <c r="M64" s="57"/>
      <c r="N64" s="57"/>
      <c r="O64" s="57"/>
      <c r="P64" s="57"/>
      <c r="Q64" s="57"/>
      <c r="R64" s="57"/>
      <c r="S64" s="131"/>
      <c r="T64" s="57"/>
      <c r="U64" s="57"/>
      <c r="V64" s="57"/>
      <c r="W64" s="57"/>
      <c r="X64" s="57"/>
      <c r="Y64" s="57"/>
      <c r="Z64" s="57"/>
      <c r="AA64" s="57"/>
    </row>
    <row r="65" spans="1:27" ht="30" hidden="1">
      <c r="A65" s="268"/>
      <c r="B65" s="368" t="str">
        <f>'SP4-1'!B27</f>
        <v>Eval. Period (yrs)</v>
      </c>
      <c r="C65" s="370">
        <f>'SP4-1'!I27</f>
        <v>0</v>
      </c>
      <c r="D65" s="57"/>
      <c r="E65" s="57"/>
      <c r="F65" s="57"/>
      <c r="G65" s="57"/>
      <c r="H65" s="57"/>
      <c r="I65" s="57"/>
      <c r="J65" s="57"/>
      <c r="K65" s="57"/>
      <c r="L65" s="57"/>
      <c r="M65" s="57"/>
      <c r="N65" s="57"/>
      <c r="O65" s="57"/>
      <c r="P65" s="57"/>
      <c r="Q65" s="57"/>
      <c r="R65" s="57"/>
      <c r="S65" s="131"/>
      <c r="T65" s="57"/>
      <c r="U65" s="57"/>
      <c r="V65" s="57"/>
      <c r="W65" s="57"/>
      <c r="X65" s="57"/>
      <c r="Y65" s="57"/>
      <c r="Z65" s="57"/>
      <c r="AA65" s="57"/>
    </row>
    <row r="66" spans="1:27" ht="30" hidden="1">
      <c r="A66" s="268"/>
      <c r="B66" s="368" t="str">
        <f>M9</f>
        <v>Traffic growth rate</v>
      </c>
      <c r="C66" s="371">
        <f>N9</f>
        <v>0</v>
      </c>
      <c r="D66" s="57"/>
      <c r="E66" s="57"/>
      <c r="F66" s="57"/>
      <c r="G66" s="57"/>
      <c r="H66" s="57"/>
      <c r="I66" s="57"/>
      <c r="J66" s="57"/>
      <c r="K66" s="57"/>
      <c r="L66" s="57"/>
      <c r="M66" s="57"/>
      <c r="N66" s="57"/>
      <c r="O66" s="57"/>
      <c r="P66" s="57"/>
      <c r="Q66" s="57"/>
      <c r="R66" s="57"/>
      <c r="S66" s="131"/>
      <c r="T66" s="57"/>
      <c r="U66" s="57"/>
      <c r="V66" s="57"/>
      <c r="W66" s="57"/>
      <c r="X66" s="57"/>
      <c r="Y66" s="57"/>
      <c r="Z66" s="57"/>
      <c r="AA66" s="57"/>
    </row>
    <row r="67" spans="1:27" hidden="1">
      <c r="A67" s="268"/>
      <c r="B67" s="57"/>
      <c r="C67" s="57"/>
      <c r="D67" s="57"/>
      <c r="E67" s="57"/>
      <c r="F67" s="57"/>
      <c r="G67" s="57"/>
      <c r="H67" s="57"/>
      <c r="I67" s="57"/>
      <c r="J67" s="57"/>
      <c r="K67" s="57"/>
      <c r="L67" s="57"/>
      <c r="M67" s="57"/>
      <c r="N67" s="57"/>
      <c r="O67" s="57"/>
      <c r="P67" s="57"/>
      <c r="Q67" s="57"/>
      <c r="R67" s="57"/>
      <c r="S67" s="131"/>
      <c r="T67" s="57"/>
      <c r="U67" s="57"/>
      <c r="V67" s="57"/>
      <c r="W67" s="57"/>
      <c r="X67" s="57"/>
      <c r="Y67" s="57"/>
      <c r="Z67" s="57"/>
      <c r="AA67" s="57"/>
    </row>
    <row r="68" spans="1:27" hidden="1">
      <c r="A68" s="268"/>
      <c r="B68" s="372" t="s">
        <v>135</v>
      </c>
      <c r="C68" s="372" t="s">
        <v>136</v>
      </c>
      <c r="D68" s="372" t="s">
        <v>138</v>
      </c>
      <c r="E68" s="372" t="s">
        <v>137</v>
      </c>
      <c r="F68" s="577" t="s">
        <v>873</v>
      </c>
      <c r="G68" s="578"/>
      <c r="H68" s="57"/>
      <c r="I68" s="57"/>
      <c r="J68" s="57"/>
      <c r="K68" s="57"/>
      <c r="L68" s="57"/>
      <c r="M68" s="57"/>
      <c r="N68" s="57"/>
      <c r="O68" s="57"/>
      <c r="P68" s="57"/>
      <c r="Q68" s="57"/>
      <c r="R68" s="57"/>
      <c r="S68" s="131"/>
      <c r="T68" s="57"/>
      <c r="U68" s="57"/>
      <c r="V68" s="57"/>
      <c r="W68" s="57"/>
      <c r="X68" s="57"/>
      <c r="Y68" s="57"/>
      <c r="Z68" s="57"/>
      <c r="AA68" s="57"/>
    </row>
    <row r="69" spans="1:27" hidden="1">
      <c r="A69" s="268"/>
      <c r="B69" s="373">
        <f>Tables!K319</f>
        <v>0.98064352657801512</v>
      </c>
      <c r="C69" s="373">
        <f>(1-(1+C63)^(-C65)) / (LN(1+C63))</f>
        <v>0</v>
      </c>
      <c r="D69" s="373">
        <f>((LN(1+C63))^-2)-(C64*(1+C63)^(C64*(-1))*(LN((1+C63))^-1))-((1+C63)^(C64*(-1))*(LN(1+C63))^-2)</f>
        <v>0.48711671725311589</v>
      </c>
      <c r="E69" s="379">
        <f>((LN(1+C63))^-2)-(C65*(1+C63)^(C65*(-1))*(LN((1+C63))^-1))-((1+C63)^(C65*(-1))*(LN(1+C63))^-2)</f>
        <v>0</v>
      </c>
      <c r="F69" s="579">
        <f>(C69-B69)+((C$66)*(E69-D69))</f>
        <v>-0.98064352657801512</v>
      </c>
      <c r="G69" s="580"/>
      <c r="H69" s="57"/>
      <c r="I69" s="57"/>
      <c r="J69" s="57"/>
      <c r="K69" s="57"/>
      <c r="L69" s="57"/>
      <c r="M69" s="57"/>
      <c r="N69" s="57"/>
      <c r="O69" s="57"/>
      <c r="P69" s="57"/>
      <c r="Q69" s="57"/>
      <c r="R69" s="57"/>
      <c r="S69" s="131"/>
      <c r="T69" s="57"/>
      <c r="U69" s="57"/>
      <c r="V69" s="57"/>
      <c r="W69" s="57"/>
      <c r="X69" s="57"/>
      <c r="Y69" s="57"/>
      <c r="Z69" s="57"/>
      <c r="AA69" s="57"/>
    </row>
    <row r="70" spans="1:27" hidden="1">
      <c r="A70" s="268"/>
      <c r="B70" s="57"/>
      <c r="C70" s="57"/>
      <c r="D70" s="57"/>
      <c r="E70" s="57"/>
      <c r="F70" s="57"/>
      <c r="G70" s="57"/>
      <c r="H70" s="57"/>
      <c r="I70" s="57"/>
      <c r="J70" s="57"/>
      <c r="K70" s="57"/>
      <c r="L70" s="57"/>
      <c r="M70" s="57"/>
      <c r="N70" s="57"/>
      <c r="O70" s="57"/>
      <c r="P70" s="57"/>
      <c r="Q70" s="57"/>
      <c r="R70" s="57"/>
      <c r="S70" s="131"/>
      <c r="T70" s="57"/>
      <c r="U70" s="57"/>
      <c r="V70" s="57"/>
      <c r="W70" s="57"/>
      <c r="X70" s="57"/>
      <c r="Y70" s="57"/>
      <c r="Z70" s="57"/>
      <c r="AA70" s="57"/>
    </row>
    <row r="71" spans="1:27" hidden="1">
      <c r="A71" s="268"/>
      <c r="B71" s="57"/>
      <c r="C71" s="57"/>
      <c r="D71" s="57"/>
      <c r="E71" s="57"/>
      <c r="F71" s="57"/>
      <c r="G71" s="57"/>
      <c r="H71" s="57"/>
      <c r="I71" s="57"/>
      <c r="J71" s="57"/>
      <c r="K71" s="57"/>
      <c r="L71" s="57"/>
      <c r="M71" s="57"/>
      <c r="N71" s="57"/>
      <c r="O71" s="57"/>
      <c r="P71" s="57"/>
      <c r="Q71" s="57"/>
      <c r="R71" s="57"/>
      <c r="S71" s="131"/>
      <c r="T71" s="57"/>
      <c r="U71" s="57"/>
      <c r="V71" s="57"/>
      <c r="W71" s="57"/>
      <c r="X71" s="57"/>
      <c r="Y71" s="57"/>
      <c r="Z71" s="57"/>
      <c r="AA71" s="57"/>
    </row>
    <row r="72" spans="1:27" s="66" customFormat="1" ht="15.5" hidden="1">
      <c r="A72" s="62"/>
      <c r="B72" s="118" t="s">
        <v>874</v>
      </c>
      <c r="C72"/>
      <c r="D72"/>
      <c r="E72"/>
      <c r="F72"/>
      <c r="G72"/>
      <c r="H72"/>
      <c r="I72"/>
      <c r="J72"/>
      <c r="K72" s="59"/>
      <c r="L72" s="59"/>
      <c r="M72" s="59"/>
      <c r="N72" s="59"/>
      <c r="O72" s="59"/>
      <c r="P72" s="59"/>
      <c r="Q72" s="59"/>
      <c r="R72" s="59"/>
      <c r="S72" s="63"/>
      <c r="T72" s="59"/>
      <c r="U72" s="59"/>
      <c r="V72" s="59"/>
      <c r="W72" s="59"/>
      <c r="X72" s="59"/>
      <c r="Y72" s="59"/>
      <c r="Z72" s="59"/>
      <c r="AA72" s="59"/>
    </row>
    <row r="73" spans="1:27" s="66" customFormat="1" ht="15" hidden="1" customHeight="1" thickBot="1">
      <c r="A73" s="62"/>
      <c r="B73" s="581" t="s">
        <v>457</v>
      </c>
      <c r="C73" s="582" t="s">
        <v>458</v>
      </c>
      <c r="D73" s="582"/>
      <c r="E73" s="582"/>
      <c r="F73" s="582"/>
      <c r="G73" s="582"/>
      <c r="H73" s="582"/>
      <c r="I73" s="582"/>
      <c r="J73" s="582"/>
      <c r="K73" s="59"/>
      <c r="L73" s="59"/>
      <c r="M73" s="59"/>
      <c r="N73" s="59"/>
      <c r="O73" s="59"/>
      <c r="P73" s="59"/>
      <c r="Q73" s="59"/>
      <c r="R73" s="59"/>
      <c r="S73" s="63"/>
      <c r="T73" s="59"/>
      <c r="U73" s="59"/>
      <c r="V73" s="59"/>
      <c r="W73" s="59"/>
      <c r="X73" s="59"/>
      <c r="Y73" s="59"/>
      <c r="Z73" s="59"/>
      <c r="AA73" s="59"/>
    </row>
    <row r="74" spans="1:27" s="66" customFormat="1" ht="14.5" hidden="1" thickBot="1">
      <c r="A74" s="62"/>
      <c r="B74" s="582"/>
      <c r="C74" s="374">
        <v>0</v>
      </c>
      <c r="D74" s="374">
        <v>0.01</v>
      </c>
      <c r="E74" s="374">
        <v>0.02</v>
      </c>
      <c r="F74" s="374">
        <v>0.03</v>
      </c>
      <c r="G74" s="374">
        <v>0.04</v>
      </c>
      <c r="H74" s="374">
        <v>0.05</v>
      </c>
      <c r="I74" s="374">
        <v>0.06</v>
      </c>
      <c r="J74" s="374">
        <v>7.0000000000000007E-2</v>
      </c>
      <c r="K74" s="59"/>
      <c r="L74" s="59"/>
      <c r="M74" s="59"/>
      <c r="N74" s="59"/>
      <c r="O74" s="59"/>
      <c r="P74" s="59"/>
      <c r="Q74" s="59"/>
      <c r="R74" s="59"/>
      <c r="S74" s="59"/>
      <c r="T74" s="59"/>
      <c r="U74" s="59"/>
      <c r="V74" s="59"/>
      <c r="W74" s="59"/>
      <c r="X74" s="59"/>
      <c r="Y74" s="59"/>
      <c r="Z74" s="59"/>
      <c r="AA74" s="59"/>
    </row>
    <row r="75" spans="1:27" s="66" customFormat="1" ht="28.5" hidden="1" thickBot="1">
      <c r="A75" s="62">
        <v>70</v>
      </c>
      <c r="B75" s="119" t="s">
        <v>875</v>
      </c>
      <c r="C75" s="119">
        <v>0.83</v>
      </c>
      <c r="D75" s="119">
        <v>0.86</v>
      </c>
      <c r="E75" s="119">
        <v>0.9</v>
      </c>
      <c r="F75" s="119">
        <v>0.93</v>
      </c>
      <c r="G75" s="119">
        <v>0.96</v>
      </c>
      <c r="H75" s="119">
        <v>0.99</v>
      </c>
      <c r="I75" s="119">
        <v>1.03</v>
      </c>
      <c r="J75" s="119">
        <v>1.06</v>
      </c>
      <c r="K75" s="59"/>
      <c r="L75" s="59"/>
      <c r="M75" s="59"/>
      <c r="N75" s="59"/>
      <c r="O75" s="59"/>
      <c r="P75" s="59"/>
      <c r="Q75" s="59"/>
      <c r="R75" s="59"/>
      <c r="S75" s="59"/>
      <c r="T75" s="59"/>
      <c r="U75" s="59"/>
      <c r="V75" s="59"/>
      <c r="W75" s="59"/>
      <c r="X75" s="59"/>
      <c r="Y75" s="59"/>
      <c r="Z75" s="59"/>
      <c r="AA75" s="59"/>
    </row>
    <row r="76" spans="1:27" s="66" customFormat="1" ht="42.5" hidden="1" thickBot="1">
      <c r="A76" s="62"/>
      <c r="B76" s="119" t="s">
        <v>876</v>
      </c>
      <c r="C76" s="119">
        <v>0.95</v>
      </c>
      <c r="D76" s="119">
        <v>0.98</v>
      </c>
      <c r="E76" s="119">
        <v>1.02</v>
      </c>
      <c r="F76" s="119">
        <v>1.06</v>
      </c>
      <c r="G76" s="119">
        <v>1.1000000000000001</v>
      </c>
      <c r="H76" s="119">
        <v>1.1399999999999999</v>
      </c>
      <c r="I76" s="119">
        <v>1.17</v>
      </c>
      <c r="J76" s="119">
        <v>1.21</v>
      </c>
      <c r="K76" s="59"/>
      <c r="L76" s="59"/>
      <c r="M76" s="59"/>
      <c r="N76" s="59"/>
      <c r="O76" s="59"/>
      <c r="P76" s="59"/>
      <c r="Q76" s="59"/>
      <c r="R76" s="59"/>
      <c r="S76" s="59"/>
      <c r="T76" s="59"/>
      <c r="U76" s="59"/>
      <c r="V76" s="59"/>
      <c r="W76" s="59"/>
      <c r="X76" s="59"/>
      <c r="Y76" s="59"/>
      <c r="Z76" s="59"/>
      <c r="AA76" s="59"/>
    </row>
    <row r="77" spans="1:27" hidden="1">
      <c r="A77" s="268"/>
      <c r="B77" s="57"/>
      <c r="C77" s="57"/>
      <c r="D77" s="57"/>
      <c r="E77" s="57"/>
      <c r="F77" s="57"/>
      <c r="G77" s="57"/>
      <c r="H77" s="57"/>
      <c r="I77" s="57"/>
      <c r="J77" s="57"/>
      <c r="K77" s="57"/>
      <c r="L77" s="57"/>
      <c r="M77" s="57"/>
      <c r="N77" s="57"/>
      <c r="O77" s="57"/>
      <c r="P77" s="57"/>
      <c r="Q77" s="57"/>
      <c r="R77" s="57"/>
      <c r="S77" s="131"/>
      <c r="T77" s="57"/>
      <c r="U77" s="57"/>
      <c r="V77" s="57"/>
      <c r="W77" s="57"/>
      <c r="X77" s="57"/>
      <c r="Y77" s="57"/>
      <c r="Z77" s="57"/>
      <c r="AA77" s="57"/>
    </row>
    <row r="78" spans="1:27" hidden="1">
      <c r="A78" s="268"/>
      <c r="B78" s="57"/>
      <c r="C78" s="57"/>
      <c r="D78" s="57"/>
      <c r="E78" s="57"/>
      <c r="F78" s="57"/>
      <c r="G78" s="57"/>
      <c r="H78" s="57"/>
      <c r="I78" s="57"/>
      <c r="J78" s="57"/>
      <c r="K78" s="57"/>
      <c r="L78" s="57"/>
      <c r="M78" s="57"/>
      <c r="N78" s="57"/>
      <c r="O78" s="57"/>
      <c r="P78" s="57"/>
      <c r="Q78" s="57"/>
      <c r="R78" s="57"/>
      <c r="S78" s="131"/>
      <c r="T78" s="57"/>
      <c r="U78" s="57"/>
      <c r="V78" s="57"/>
      <c r="W78" s="57"/>
      <c r="X78" s="57"/>
      <c r="Y78" s="57"/>
      <c r="Z78" s="57"/>
      <c r="AA78" s="57"/>
    </row>
    <row r="79" spans="1:27" hidden="1">
      <c r="A79" s="268"/>
      <c r="B79" s="57"/>
      <c r="C79" s="57"/>
      <c r="D79" s="57"/>
      <c r="E79" s="57"/>
      <c r="F79" s="57"/>
      <c r="G79" s="57"/>
      <c r="H79" s="57"/>
      <c r="I79" s="57"/>
      <c r="J79" s="57"/>
      <c r="K79" s="57"/>
      <c r="L79" s="57"/>
      <c r="M79" s="57"/>
      <c r="N79" s="57"/>
      <c r="O79" s="57"/>
      <c r="P79" s="57"/>
      <c r="Q79" s="57"/>
      <c r="R79" s="57"/>
      <c r="S79" s="131"/>
      <c r="T79" s="57"/>
      <c r="U79" s="57"/>
      <c r="V79" s="57"/>
      <c r="W79" s="57"/>
      <c r="X79" s="57"/>
      <c r="Y79" s="57"/>
      <c r="Z79" s="57"/>
      <c r="AA79" s="57"/>
    </row>
    <row r="80" spans="1:27">
      <c r="A80" s="268"/>
      <c r="B80" s="57"/>
      <c r="C80" s="57"/>
      <c r="D80" s="57"/>
      <c r="E80" s="57"/>
      <c r="F80" s="57"/>
      <c r="G80" s="57"/>
      <c r="H80" s="57"/>
      <c r="I80" s="57"/>
      <c r="J80" s="57"/>
      <c r="K80" s="57"/>
      <c r="L80" s="57"/>
      <c r="M80" s="57"/>
      <c r="N80" s="57"/>
      <c r="O80" s="57"/>
      <c r="P80" s="57"/>
      <c r="Q80" s="57"/>
      <c r="R80" s="57"/>
      <c r="S80" s="131"/>
      <c r="T80" s="57"/>
      <c r="U80" s="57"/>
      <c r="V80" s="57"/>
      <c r="W80" s="57"/>
      <c r="X80" s="57"/>
      <c r="Y80" s="57"/>
      <c r="Z80" s="57"/>
      <c r="AA80" s="57"/>
    </row>
    <row r="81" spans="1:27">
      <c r="A81" s="268"/>
      <c r="B81" s="57"/>
      <c r="C81" s="57"/>
      <c r="D81" s="57"/>
      <c r="E81" s="57"/>
      <c r="F81" s="57"/>
      <c r="G81" s="57"/>
      <c r="H81" s="57"/>
      <c r="I81" s="57"/>
      <c r="J81" s="57"/>
      <c r="K81" s="57"/>
      <c r="L81" s="57"/>
      <c r="M81" s="57"/>
      <c r="N81" s="57"/>
      <c r="O81" s="57"/>
      <c r="P81" s="57"/>
      <c r="Q81" s="57"/>
      <c r="R81" s="57"/>
      <c r="S81" s="131"/>
      <c r="T81" s="57"/>
      <c r="U81" s="57"/>
      <c r="V81" s="57"/>
      <c r="W81" s="57"/>
      <c r="X81" s="57"/>
      <c r="Y81" s="57"/>
      <c r="Z81" s="57"/>
      <c r="AA81" s="57"/>
    </row>
    <row r="82" spans="1:27">
      <c r="A82" s="268"/>
      <c r="B82" s="57"/>
      <c r="C82" s="57"/>
      <c r="D82" s="57"/>
      <c r="E82" s="57"/>
      <c r="F82" s="57"/>
      <c r="G82" s="57"/>
      <c r="H82" s="57"/>
      <c r="I82" s="57"/>
      <c r="J82" s="57"/>
      <c r="K82" s="57"/>
      <c r="L82" s="57"/>
      <c r="M82" s="57"/>
      <c r="N82" s="57"/>
      <c r="O82" s="57"/>
      <c r="P82" s="57"/>
      <c r="Q82" s="57"/>
      <c r="R82" s="57"/>
      <c r="S82" s="131"/>
      <c r="T82" s="57"/>
      <c r="U82" s="57"/>
      <c r="V82" s="57"/>
      <c r="W82" s="57"/>
      <c r="X82" s="57"/>
      <c r="Y82" s="57"/>
      <c r="Z82" s="57"/>
      <c r="AA82" s="57"/>
    </row>
  </sheetData>
  <sheetProtection algorithmName="SHA-512" hashValue="49euULq/oL8WoGRn61QzUmU6I2OhdkwGD/5HuRS9zLzReXO2eWylS+7Z2V0HEbzgEXlBc2+Zm2S+wbK4rstdDQ==" saltValue="UQ6gF7y7ntfyT+PC/ugLDg==" spinCount="100000" sheet="1"/>
  <protectedRanges>
    <protectedRange sqref="E41:F41" name="Range15"/>
    <protectedRange sqref="L41:M41" name="Range14"/>
    <protectedRange sqref="C7:D8 O7:Q9 R27:S27 J7 K7:M8 I8:J8 R7:S12 M11" name="Range1"/>
    <protectedRange sqref="R21:S21" name="Range3"/>
    <protectedRange sqref="R23:S26 R30:S30" name="Range5"/>
    <protectedRange sqref="M12" name="Range1_1"/>
    <protectedRange sqref="E39:F40" name="Range15_1"/>
    <protectedRange sqref="F27:I27 G32:I32" name="Range5_1_1"/>
    <protectedRange sqref="E36:G36" name="Range10_1"/>
    <protectedRange sqref="E7:H10" name="Range1_1_1"/>
  </protectedRanges>
  <mergeCells count="143">
    <mergeCell ref="T12:X13"/>
    <mergeCell ref="J13:K13"/>
    <mergeCell ref="L13:M13"/>
    <mergeCell ref="N13:O13"/>
    <mergeCell ref="P13:Q13"/>
    <mergeCell ref="B4:Q5"/>
    <mergeCell ref="T5:V5"/>
    <mergeCell ref="E7:H7"/>
    <mergeCell ref="N7:Q7"/>
    <mergeCell ref="E8:H8"/>
    <mergeCell ref="N8:Q8"/>
    <mergeCell ref="B14:I14"/>
    <mergeCell ref="J14:Q14"/>
    <mergeCell ref="B15:I15"/>
    <mergeCell ref="J15:K15"/>
    <mergeCell ref="L15:M15"/>
    <mergeCell ref="N15:O15"/>
    <mergeCell ref="P15:Q15"/>
    <mergeCell ref="E9:H9"/>
    <mergeCell ref="N9:Q9"/>
    <mergeCell ref="E10:H10"/>
    <mergeCell ref="B12:I13"/>
    <mergeCell ref="J12:Q12"/>
    <mergeCell ref="V16:V17"/>
    <mergeCell ref="W16:W17"/>
    <mergeCell ref="B17:I17"/>
    <mergeCell ref="J17:K17"/>
    <mergeCell ref="L17:M17"/>
    <mergeCell ref="N17:O17"/>
    <mergeCell ref="P17:Q17"/>
    <mergeCell ref="T15:U15"/>
    <mergeCell ref="B16:I16"/>
    <mergeCell ref="J16:K16"/>
    <mergeCell ref="L16:M16"/>
    <mergeCell ref="N16:O16"/>
    <mergeCell ref="P16:Q16"/>
    <mergeCell ref="T16:T17"/>
    <mergeCell ref="V20:V21"/>
    <mergeCell ref="W20:W21"/>
    <mergeCell ref="B21:I21"/>
    <mergeCell ref="J21:K21"/>
    <mergeCell ref="L21:M21"/>
    <mergeCell ref="N21:O21"/>
    <mergeCell ref="P21:Q21"/>
    <mergeCell ref="V18:V19"/>
    <mergeCell ref="W18:W19"/>
    <mergeCell ref="B19:I19"/>
    <mergeCell ref="J19:Q19"/>
    <mergeCell ref="B20:I20"/>
    <mergeCell ref="J20:K20"/>
    <mergeCell ref="L20:M20"/>
    <mergeCell ref="N20:O20"/>
    <mergeCell ref="P20:Q20"/>
    <mergeCell ref="T20:T21"/>
    <mergeCell ref="B18:I18"/>
    <mergeCell ref="J18:K18"/>
    <mergeCell ref="L18:M18"/>
    <mergeCell ref="N18:O18"/>
    <mergeCell ref="P18:Q18"/>
    <mergeCell ref="T18:T19"/>
    <mergeCell ref="T24:W26"/>
    <mergeCell ref="B25:I25"/>
    <mergeCell ref="J25:Q25"/>
    <mergeCell ref="B26:I26"/>
    <mergeCell ref="J26:K26"/>
    <mergeCell ref="B22:I22"/>
    <mergeCell ref="J22:K22"/>
    <mergeCell ref="L22:M22"/>
    <mergeCell ref="N22:O22"/>
    <mergeCell ref="P22:Q22"/>
    <mergeCell ref="B23:I23"/>
    <mergeCell ref="J23:K23"/>
    <mergeCell ref="L23:M23"/>
    <mergeCell ref="N23:O23"/>
    <mergeCell ref="P23:Q23"/>
    <mergeCell ref="L26:M26"/>
    <mergeCell ref="N26:O26"/>
    <mergeCell ref="P26:Q26"/>
    <mergeCell ref="B27:I27"/>
    <mergeCell ref="J27:K27"/>
    <mergeCell ref="L27:M27"/>
    <mergeCell ref="N27:O27"/>
    <mergeCell ref="P27:Q27"/>
    <mergeCell ref="B24:I24"/>
    <mergeCell ref="J24:K24"/>
    <mergeCell ref="L24:M24"/>
    <mergeCell ref="N24:O24"/>
    <mergeCell ref="P24:Q24"/>
    <mergeCell ref="B28:I28"/>
    <mergeCell ref="J28:Q28"/>
    <mergeCell ref="T29:T30"/>
    <mergeCell ref="U29:U30"/>
    <mergeCell ref="V29:V30"/>
    <mergeCell ref="W29:W30"/>
    <mergeCell ref="B30:I30"/>
    <mergeCell ref="J30:K30"/>
    <mergeCell ref="L30:M30"/>
    <mergeCell ref="N30:O30"/>
    <mergeCell ref="T31:X31"/>
    <mergeCell ref="B32:I32"/>
    <mergeCell ref="J32:K32"/>
    <mergeCell ref="L32:M32"/>
    <mergeCell ref="N32:O32"/>
    <mergeCell ref="P32:Q32"/>
    <mergeCell ref="P30:Q30"/>
    <mergeCell ref="B31:I31"/>
    <mergeCell ref="J31:K31"/>
    <mergeCell ref="L31:M31"/>
    <mergeCell ref="N31:O31"/>
    <mergeCell ref="P31:Q31"/>
    <mergeCell ref="B33:I33"/>
    <mergeCell ref="J33:K33"/>
    <mergeCell ref="L33:M33"/>
    <mergeCell ref="N33:O33"/>
    <mergeCell ref="P33:Q33"/>
    <mergeCell ref="B34:I34"/>
    <mergeCell ref="J34:K34"/>
    <mergeCell ref="L34:M34"/>
    <mergeCell ref="N34:O34"/>
    <mergeCell ref="P34:Q34"/>
    <mergeCell ref="B37:I37"/>
    <mergeCell ref="J37:K37"/>
    <mergeCell ref="L37:M37"/>
    <mergeCell ref="N37:O37"/>
    <mergeCell ref="P37:Q37"/>
    <mergeCell ref="B38:I38"/>
    <mergeCell ref="J38:Q38"/>
    <mergeCell ref="B35:I35"/>
    <mergeCell ref="J35:Q35"/>
    <mergeCell ref="B36:I36"/>
    <mergeCell ref="J36:K36"/>
    <mergeCell ref="L36:M36"/>
    <mergeCell ref="N36:O36"/>
    <mergeCell ref="P36:Q36"/>
    <mergeCell ref="F68:G68"/>
    <mergeCell ref="F69:G69"/>
    <mergeCell ref="B73:B74"/>
    <mergeCell ref="C73:J73"/>
    <mergeCell ref="B39:I39"/>
    <mergeCell ref="J39:Q39"/>
    <mergeCell ref="B40:I40"/>
    <mergeCell ref="J40:Q40"/>
    <mergeCell ref="C55:C56"/>
  </mergeCells>
  <dataValidations count="3">
    <dataValidation type="whole" operator="greaterThanOrEqual" allowBlank="1" showInputMessage="1" showErrorMessage="1" error="Speed limit to be 30kph or greater" sqref="E9:H9 JA9:JD9 SW9:SZ9 ACS9:ACV9 AMO9:AMR9 AWK9:AWN9 BGG9:BGJ9 BQC9:BQF9 BZY9:CAB9 CJU9:CJX9 CTQ9:CTT9 DDM9:DDP9 DNI9:DNL9 DXE9:DXH9 EHA9:EHD9 EQW9:EQZ9 FAS9:FAV9 FKO9:FKR9 FUK9:FUN9 GEG9:GEJ9 GOC9:GOF9 GXY9:GYB9 HHU9:HHX9 HRQ9:HRT9 IBM9:IBP9 ILI9:ILL9 IVE9:IVH9 JFA9:JFD9 JOW9:JOZ9 JYS9:JYV9 KIO9:KIR9 KSK9:KSN9 LCG9:LCJ9 LMC9:LMF9 LVY9:LWB9 MFU9:MFX9 MPQ9:MPT9 MZM9:MZP9 NJI9:NJL9 NTE9:NTH9 ODA9:ODD9 OMW9:OMZ9 OWS9:OWV9 PGO9:PGR9 PQK9:PQN9 QAG9:QAJ9 QKC9:QKF9 QTY9:QUB9 RDU9:RDX9 RNQ9:RNT9 RXM9:RXP9 SHI9:SHL9 SRE9:SRH9 TBA9:TBD9 TKW9:TKZ9 TUS9:TUV9 UEO9:UER9 UOK9:UON9 UYG9:UYJ9 VIC9:VIF9 VRY9:VSB9 WBU9:WBX9 WLQ9:WLT9 WVM9:WVP9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WVM983049:WVP983049" xr:uid="{7F505526-45C2-4F2A-861E-663C499E8FCF}">
      <formula1>30</formula1>
    </dataValidation>
    <dataValidation type="list" allowBlank="1" showErrorMessage="1" errorTitle="Your input was incorrect" error="Choose your vehicle by clicking the arrow and selecting the correct vehicle" prompt="Choose your vehicle by clicking the arrow and selecting your vehicle" sqref="N7:Q7 JJ7:JM7 TF7:TI7 ADB7:ADE7 AMX7:ANA7 AWT7:AWW7 BGP7:BGS7 BQL7:BQO7 CAH7:CAK7 CKD7:CKG7 CTZ7:CUC7 DDV7:DDY7 DNR7:DNU7 DXN7:DXQ7 EHJ7:EHM7 ERF7:ERI7 FBB7:FBE7 FKX7:FLA7 FUT7:FUW7 GEP7:GES7 GOL7:GOO7 GYH7:GYK7 HID7:HIG7 HRZ7:HSC7 IBV7:IBY7 ILR7:ILU7 IVN7:IVQ7 JFJ7:JFM7 JPF7:JPI7 JZB7:JZE7 KIX7:KJA7 KST7:KSW7 LCP7:LCS7 LML7:LMO7 LWH7:LWK7 MGD7:MGG7 MPZ7:MQC7 MZV7:MZY7 NJR7:NJU7 NTN7:NTQ7 ODJ7:ODM7 ONF7:ONI7 OXB7:OXE7 PGX7:PHA7 PQT7:PQW7 QAP7:QAS7 QKL7:QKO7 QUH7:QUK7 RED7:REG7 RNZ7:ROC7 RXV7:RXY7 SHR7:SHU7 SRN7:SRQ7 TBJ7:TBM7 TLF7:TLI7 TVB7:TVE7 UEX7:UFA7 UOT7:UOW7 UYP7:UYS7 VIL7:VIO7 VSH7:VSK7 WCD7:WCG7 WLZ7:WMC7 WVV7:WVY7 N65543:Q65543 JJ65543:JM65543 TF65543:TI65543 ADB65543:ADE65543 AMX65543:ANA65543 AWT65543:AWW65543 BGP65543:BGS65543 BQL65543:BQO65543 CAH65543:CAK65543 CKD65543:CKG65543 CTZ65543:CUC65543 DDV65543:DDY65543 DNR65543:DNU65543 DXN65543:DXQ65543 EHJ65543:EHM65543 ERF65543:ERI65543 FBB65543:FBE65543 FKX65543:FLA65543 FUT65543:FUW65543 GEP65543:GES65543 GOL65543:GOO65543 GYH65543:GYK65543 HID65543:HIG65543 HRZ65543:HSC65543 IBV65543:IBY65543 ILR65543:ILU65543 IVN65543:IVQ65543 JFJ65543:JFM65543 JPF65543:JPI65543 JZB65543:JZE65543 KIX65543:KJA65543 KST65543:KSW65543 LCP65543:LCS65543 LML65543:LMO65543 LWH65543:LWK65543 MGD65543:MGG65543 MPZ65543:MQC65543 MZV65543:MZY65543 NJR65543:NJU65543 NTN65543:NTQ65543 ODJ65543:ODM65543 ONF65543:ONI65543 OXB65543:OXE65543 PGX65543:PHA65543 PQT65543:PQW65543 QAP65543:QAS65543 QKL65543:QKO65543 QUH65543:QUK65543 RED65543:REG65543 RNZ65543:ROC65543 RXV65543:RXY65543 SHR65543:SHU65543 SRN65543:SRQ65543 TBJ65543:TBM65543 TLF65543:TLI65543 TVB65543:TVE65543 UEX65543:UFA65543 UOT65543:UOW65543 UYP65543:UYS65543 VIL65543:VIO65543 VSH65543:VSK65543 WCD65543:WCG65543 WLZ65543:WMC65543 WVV65543:WVY65543 N131079:Q131079 JJ131079:JM131079 TF131079:TI131079 ADB131079:ADE131079 AMX131079:ANA131079 AWT131079:AWW131079 BGP131079:BGS131079 BQL131079:BQO131079 CAH131079:CAK131079 CKD131079:CKG131079 CTZ131079:CUC131079 DDV131079:DDY131079 DNR131079:DNU131079 DXN131079:DXQ131079 EHJ131079:EHM131079 ERF131079:ERI131079 FBB131079:FBE131079 FKX131079:FLA131079 FUT131079:FUW131079 GEP131079:GES131079 GOL131079:GOO131079 GYH131079:GYK131079 HID131079:HIG131079 HRZ131079:HSC131079 IBV131079:IBY131079 ILR131079:ILU131079 IVN131079:IVQ131079 JFJ131079:JFM131079 JPF131079:JPI131079 JZB131079:JZE131079 KIX131079:KJA131079 KST131079:KSW131079 LCP131079:LCS131079 LML131079:LMO131079 LWH131079:LWK131079 MGD131079:MGG131079 MPZ131079:MQC131079 MZV131079:MZY131079 NJR131079:NJU131079 NTN131079:NTQ131079 ODJ131079:ODM131079 ONF131079:ONI131079 OXB131079:OXE131079 PGX131079:PHA131079 PQT131079:PQW131079 QAP131079:QAS131079 QKL131079:QKO131079 QUH131079:QUK131079 RED131079:REG131079 RNZ131079:ROC131079 RXV131079:RXY131079 SHR131079:SHU131079 SRN131079:SRQ131079 TBJ131079:TBM131079 TLF131079:TLI131079 TVB131079:TVE131079 UEX131079:UFA131079 UOT131079:UOW131079 UYP131079:UYS131079 VIL131079:VIO131079 VSH131079:VSK131079 WCD131079:WCG131079 WLZ131079:WMC131079 WVV131079:WVY131079 N196615:Q196615 JJ196615:JM196615 TF196615:TI196615 ADB196615:ADE196615 AMX196615:ANA196615 AWT196615:AWW196615 BGP196615:BGS196615 BQL196615:BQO196615 CAH196615:CAK196615 CKD196615:CKG196615 CTZ196615:CUC196615 DDV196615:DDY196615 DNR196615:DNU196615 DXN196615:DXQ196615 EHJ196615:EHM196615 ERF196615:ERI196615 FBB196615:FBE196615 FKX196615:FLA196615 FUT196615:FUW196615 GEP196615:GES196615 GOL196615:GOO196615 GYH196615:GYK196615 HID196615:HIG196615 HRZ196615:HSC196615 IBV196615:IBY196615 ILR196615:ILU196615 IVN196615:IVQ196615 JFJ196615:JFM196615 JPF196615:JPI196615 JZB196615:JZE196615 KIX196615:KJA196615 KST196615:KSW196615 LCP196615:LCS196615 LML196615:LMO196615 LWH196615:LWK196615 MGD196615:MGG196615 MPZ196615:MQC196615 MZV196615:MZY196615 NJR196615:NJU196615 NTN196615:NTQ196615 ODJ196615:ODM196615 ONF196615:ONI196615 OXB196615:OXE196615 PGX196615:PHA196615 PQT196615:PQW196615 QAP196615:QAS196615 QKL196615:QKO196615 QUH196615:QUK196615 RED196615:REG196615 RNZ196615:ROC196615 RXV196615:RXY196615 SHR196615:SHU196615 SRN196615:SRQ196615 TBJ196615:TBM196615 TLF196615:TLI196615 TVB196615:TVE196615 UEX196615:UFA196615 UOT196615:UOW196615 UYP196615:UYS196615 VIL196615:VIO196615 VSH196615:VSK196615 WCD196615:WCG196615 WLZ196615:WMC196615 WVV196615:WVY196615 N262151:Q262151 JJ262151:JM262151 TF262151:TI262151 ADB262151:ADE262151 AMX262151:ANA262151 AWT262151:AWW262151 BGP262151:BGS262151 BQL262151:BQO262151 CAH262151:CAK262151 CKD262151:CKG262151 CTZ262151:CUC262151 DDV262151:DDY262151 DNR262151:DNU262151 DXN262151:DXQ262151 EHJ262151:EHM262151 ERF262151:ERI262151 FBB262151:FBE262151 FKX262151:FLA262151 FUT262151:FUW262151 GEP262151:GES262151 GOL262151:GOO262151 GYH262151:GYK262151 HID262151:HIG262151 HRZ262151:HSC262151 IBV262151:IBY262151 ILR262151:ILU262151 IVN262151:IVQ262151 JFJ262151:JFM262151 JPF262151:JPI262151 JZB262151:JZE262151 KIX262151:KJA262151 KST262151:KSW262151 LCP262151:LCS262151 LML262151:LMO262151 LWH262151:LWK262151 MGD262151:MGG262151 MPZ262151:MQC262151 MZV262151:MZY262151 NJR262151:NJU262151 NTN262151:NTQ262151 ODJ262151:ODM262151 ONF262151:ONI262151 OXB262151:OXE262151 PGX262151:PHA262151 PQT262151:PQW262151 QAP262151:QAS262151 QKL262151:QKO262151 QUH262151:QUK262151 RED262151:REG262151 RNZ262151:ROC262151 RXV262151:RXY262151 SHR262151:SHU262151 SRN262151:SRQ262151 TBJ262151:TBM262151 TLF262151:TLI262151 TVB262151:TVE262151 UEX262151:UFA262151 UOT262151:UOW262151 UYP262151:UYS262151 VIL262151:VIO262151 VSH262151:VSK262151 WCD262151:WCG262151 WLZ262151:WMC262151 WVV262151:WVY262151 N327687:Q327687 JJ327687:JM327687 TF327687:TI327687 ADB327687:ADE327687 AMX327687:ANA327687 AWT327687:AWW327687 BGP327687:BGS327687 BQL327687:BQO327687 CAH327687:CAK327687 CKD327687:CKG327687 CTZ327687:CUC327687 DDV327687:DDY327687 DNR327687:DNU327687 DXN327687:DXQ327687 EHJ327687:EHM327687 ERF327687:ERI327687 FBB327687:FBE327687 FKX327687:FLA327687 FUT327687:FUW327687 GEP327687:GES327687 GOL327687:GOO327687 GYH327687:GYK327687 HID327687:HIG327687 HRZ327687:HSC327687 IBV327687:IBY327687 ILR327687:ILU327687 IVN327687:IVQ327687 JFJ327687:JFM327687 JPF327687:JPI327687 JZB327687:JZE327687 KIX327687:KJA327687 KST327687:KSW327687 LCP327687:LCS327687 LML327687:LMO327687 LWH327687:LWK327687 MGD327687:MGG327687 MPZ327687:MQC327687 MZV327687:MZY327687 NJR327687:NJU327687 NTN327687:NTQ327687 ODJ327687:ODM327687 ONF327687:ONI327687 OXB327687:OXE327687 PGX327687:PHA327687 PQT327687:PQW327687 QAP327687:QAS327687 QKL327687:QKO327687 QUH327687:QUK327687 RED327687:REG327687 RNZ327687:ROC327687 RXV327687:RXY327687 SHR327687:SHU327687 SRN327687:SRQ327687 TBJ327687:TBM327687 TLF327687:TLI327687 TVB327687:TVE327687 UEX327687:UFA327687 UOT327687:UOW327687 UYP327687:UYS327687 VIL327687:VIO327687 VSH327687:VSK327687 WCD327687:WCG327687 WLZ327687:WMC327687 WVV327687:WVY327687 N393223:Q393223 JJ393223:JM393223 TF393223:TI393223 ADB393223:ADE393223 AMX393223:ANA393223 AWT393223:AWW393223 BGP393223:BGS393223 BQL393223:BQO393223 CAH393223:CAK393223 CKD393223:CKG393223 CTZ393223:CUC393223 DDV393223:DDY393223 DNR393223:DNU393223 DXN393223:DXQ393223 EHJ393223:EHM393223 ERF393223:ERI393223 FBB393223:FBE393223 FKX393223:FLA393223 FUT393223:FUW393223 GEP393223:GES393223 GOL393223:GOO393223 GYH393223:GYK393223 HID393223:HIG393223 HRZ393223:HSC393223 IBV393223:IBY393223 ILR393223:ILU393223 IVN393223:IVQ393223 JFJ393223:JFM393223 JPF393223:JPI393223 JZB393223:JZE393223 KIX393223:KJA393223 KST393223:KSW393223 LCP393223:LCS393223 LML393223:LMO393223 LWH393223:LWK393223 MGD393223:MGG393223 MPZ393223:MQC393223 MZV393223:MZY393223 NJR393223:NJU393223 NTN393223:NTQ393223 ODJ393223:ODM393223 ONF393223:ONI393223 OXB393223:OXE393223 PGX393223:PHA393223 PQT393223:PQW393223 QAP393223:QAS393223 QKL393223:QKO393223 QUH393223:QUK393223 RED393223:REG393223 RNZ393223:ROC393223 RXV393223:RXY393223 SHR393223:SHU393223 SRN393223:SRQ393223 TBJ393223:TBM393223 TLF393223:TLI393223 TVB393223:TVE393223 UEX393223:UFA393223 UOT393223:UOW393223 UYP393223:UYS393223 VIL393223:VIO393223 VSH393223:VSK393223 WCD393223:WCG393223 WLZ393223:WMC393223 WVV393223:WVY393223 N458759:Q458759 JJ458759:JM458759 TF458759:TI458759 ADB458759:ADE458759 AMX458759:ANA458759 AWT458759:AWW458759 BGP458759:BGS458759 BQL458759:BQO458759 CAH458759:CAK458759 CKD458759:CKG458759 CTZ458759:CUC458759 DDV458759:DDY458759 DNR458759:DNU458759 DXN458759:DXQ458759 EHJ458759:EHM458759 ERF458759:ERI458759 FBB458759:FBE458759 FKX458759:FLA458759 FUT458759:FUW458759 GEP458759:GES458759 GOL458759:GOO458759 GYH458759:GYK458759 HID458759:HIG458759 HRZ458759:HSC458759 IBV458759:IBY458759 ILR458759:ILU458759 IVN458759:IVQ458759 JFJ458759:JFM458759 JPF458759:JPI458759 JZB458759:JZE458759 KIX458759:KJA458759 KST458759:KSW458759 LCP458759:LCS458759 LML458759:LMO458759 LWH458759:LWK458759 MGD458759:MGG458759 MPZ458759:MQC458759 MZV458759:MZY458759 NJR458759:NJU458759 NTN458759:NTQ458759 ODJ458759:ODM458759 ONF458759:ONI458759 OXB458759:OXE458759 PGX458759:PHA458759 PQT458759:PQW458759 QAP458759:QAS458759 QKL458759:QKO458759 QUH458759:QUK458759 RED458759:REG458759 RNZ458759:ROC458759 RXV458759:RXY458759 SHR458759:SHU458759 SRN458759:SRQ458759 TBJ458759:TBM458759 TLF458759:TLI458759 TVB458759:TVE458759 UEX458759:UFA458759 UOT458759:UOW458759 UYP458759:UYS458759 VIL458759:VIO458759 VSH458759:VSK458759 WCD458759:WCG458759 WLZ458759:WMC458759 WVV458759:WVY458759 N524295:Q524295 JJ524295:JM524295 TF524295:TI524295 ADB524295:ADE524295 AMX524295:ANA524295 AWT524295:AWW524295 BGP524295:BGS524295 BQL524295:BQO524295 CAH524295:CAK524295 CKD524295:CKG524295 CTZ524295:CUC524295 DDV524295:DDY524295 DNR524295:DNU524295 DXN524295:DXQ524295 EHJ524295:EHM524295 ERF524295:ERI524295 FBB524295:FBE524295 FKX524295:FLA524295 FUT524295:FUW524295 GEP524295:GES524295 GOL524295:GOO524295 GYH524295:GYK524295 HID524295:HIG524295 HRZ524295:HSC524295 IBV524295:IBY524295 ILR524295:ILU524295 IVN524295:IVQ524295 JFJ524295:JFM524295 JPF524295:JPI524295 JZB524295:JZE524295 KIX524295:KJA524295 KST524295:KSW524295 LCP524295:LCS524295 LML524295:LMO524295 LWH524295:LWK524295 MGD524295:MGG524295 MPZ524295:MQC524295 MZV524295:MZY524295 NJR524295:NJU524295 NTN524295:NTQ524295 ODJ524295:ODM524295 ONF524295:ONI524295 OXB524295:OXE524295 PGX524295:PHA524295 PQT524295:PQW524295 QAP524295:QAS524295 QKL524295:QKO524295 QUH524295:QUK524295 RED524295:REG524295 RNZ524295:ROC524295 RXV524295:RXY524295 SHR524295:SHU524295 SRN524295:SRQ524295 TBJ524295:TBM524295 TLF524295:TLI524295 TVB524295:TVE524295 UEX524295:UFA524295 UOT524295:UOW524295 UYP524295:UYS524295 VIL524295:VIO524295 VSH524295:VSK524295 WCD524295:WCG524295 WLZ524295:WMC524295 WVV524295:WVY524295 N589831:Q589831 JJ589831:JM589831 TF589831:TI589831 ADB589831:ADE589831 AMX589831:ANA589831 AWT589831:AWW589831 BGP589831:BGS589831 BQL589831:BQO589831 CAH589831:CAK589831 CKD589831:CKG589831 CTZ589831:CUC589831 DDV589831:DDY589831 DNR589831:DNU589831 DXN589831:DXQ589831 EHJ589831:EHM589831 ERF589831:ERI589831 FBB589831:FBE589831 FKX589831:FLA589831 FUT589831:FUW589831 GEP589831:GES589831 GOL589831:GOO589831 GYH589831:GYK589831 HID589831:HIG589831 HRZ589831:HSC589831 IBV589831:IBY589831 ILR589831:ILU589831 IVN589831:IVQ589831 JFJ589831:JFM589831 JPF589831:JPI589831 JZB589831:JZE589831 KIX589831:KJA589831 KST589831:KSW589831 LCP589831:LCS589831 LML589831:LMO589831 LWH589831:LWK589831 MGD589831:MGG589831 MPZ589831:MQC589831 MZV589831:MZY589831 NJR589831:NJU589831 NTN589831:NTQ589831 ODJ589831:ODM589831 ONF589831:ONI589831 OXB589831:OXE589831 PGX589831:PHA589831 PQT589831:PQW589831 QAP589831:QAS589831 QKL589831:QKO589831 QUH589831:QUK589831 RED589831:REG589831 RNZ589831:ROC589831 RXV589831:RXY589831 SHR589831:SHU589831 SRN589831:SRQ589831 TBJ589831:TBM589831 TLF589831:TLI589831 TVB589831:TVE589831 UEX589831:UFA589831 UOT589831:UOW589831 UYP589831:UYS589831 VIL589831:VIO589831 VSH589831:VSK589831 WCD589831:WCG589831 WLZ589831:WMC589831 WVV589831:WVY589831 N655367:Q655367 JJ655367:JM655367 TF655367:TI655367 ADB655367:ADE655367 AMX655367:ANA655367 AWT655367:AWW655367 BGP655367:BGS655367 BQL655367:BQO655367 CAH655367:CAK655367 CKD655367:CKG655367 CTZ655367:CUC655367 DDV655367:DDY655367 DNR655367:DNU655367 DXN655367:DXQ655367 EHJ655367:EHM655367 ERF655367:ERI655367 FBB655367:FBE655367 FKX655367:FLA655367 FUT655367:FUW655367 GEP655367:GES655367 GOL655367:GOO655367 GYH655367:GYK655367 HID655367:HIG655367 HRZ655367:HSC655367 IBV655367:IBY655367 ILR655367:ILU655367 IVN655367:IVQ655367 JFJ655367:JFM655367 JPF655367:JPI655367 JZB655367:JZE655367 KIX655367:KJA655367 KST655367:KSW655367 LCP655367:LCS655367 LML655367:LMO655367 LWH655367:LWK655367 MGD655367:MGG655367 MPZ655367:MQC655367 MZV655367:MZY655367 NJR655367:NJU655367 NTN655367:NTQ655367 ODJ655367:ODM655367 ONF655367:ONI655367 OXB655367:OXE655367 PGX655367:PHA655367 PQT655367:PQW655367 QAP655367:QAS655367 QKL655367:QKO655367 QUH655367:QUK655367 RED655367:REG655367 RNZ655367:ROC655367 RXV655367:RXY655367 SHR655367:SHU655367 SRN655367:SRQ655367 TBJ655367:TBM655367 TLF655367:TLI655367 TVB655367:TVE655367 UEX655367:UFA655367 UOT655367:UOW655367 UYP655367:UYS655367 VIL655367:VIO655367 VSH655367:VSK655367 WCD655367:WCG655367 WLZ655367:WMC655367 WVV655367:WVY655367 N720903:Q720903 JJ720903:JM720903 TF720903:TI720903 ADB720903:ADE720903 AMX720903:ANA720903 AWT720903:AWW720903 BGP720903:BGS720903 BQL720903:BQO720903 CAH720903:CAK720903 CKD720903:CKG720903 CTZ720903:CUC720903 DDV720903:DDY720903 DNR720903:DNU720903 DXN720903:DXQ720903 EHJ720903:EHM720903 ERF720903:ERI720903 FBB720903:FBE720903 FKX720903:FLA720903 FUT720903:FUW720903 GEP720903:GES720903 GOL720903:GOO720903 GYH720903:GYK720903 HID720903:HIG720903 HRZ720903:HSC720903 IBV720903:IBY720903 ILR720903:ILU720903 IVN720903:IVQ720903 JFJ720903:JFM720903 JPF720903:JPI720903 JZB720903:JZE720903 KIX720903:KJA720903 KST720903:KSW720903 LCP720903:LCS720903 LML720903:LMO720903 LWH720903:LWK720903 MGD720903:MGG720903 MPZ720903:MQC720903 MZV720903:MZY720903 NJR720903:NJU720903 NTN720903:NTQ720903 ODJ720903:ODM720903 ONF720903:ONI720903 OXB720903:OXE720903 PGX720903:PHA720903 PQT720903:PQW720903 QAP720903:QAS720903 QKL720903:QKO720903 QUH720903:QUK720903 RED720903:REG720903 RNZ720903:ROC720903 RXV720903:RXY720903 SHR720903:SHU720903 SRN720903:SRQ720903 TBJ720903:TBM720903 TLF720903:TLI720903 TVB720903:TVE720903 UEX720903:UFA720903 UOT720903:UOW720903 UYP720903:UYS720903 VIL720903:VIO720903 VSH720903:VSK720903 WCD720903:WCG720903 WLZ720903:WMC720903 WVV720903:WVY720903 N786439:Q786439 JJ786439:JM786439 TF786439:TI786439 ADB786439:ADE786439 AMX786439:ANA786439 AWT786439:AWW786439 BGP786439:BGS786439 BQL786439:BQO786439 CAH786439:CAK786439 CKD786439:CKG786439 CTZ786439:CUC786439 DDV786439:DDY786439 DNR786439:DNU786439 DXN786439:DXQ786439 EHJ786439:EHM786439 ERF786439:ERI786439 FBB786439:FBE786439 FKX786439:FLA786439 FUT786439:FUW786439 GEP786439:GES786439 GOL786439:GOO786439 GYH786439:GYK786439 HID786439:HIG786439 HRZ786439:HSC786439 IBV786439:IBY786439 ILR786439:ILU786439 IVN786439:IVQ786439 JFJ786439:JFM786439 JPF786439:JPI786439 JZB786439:JZE786439 KIX786439:KJA786439 KST786439:KSW786439 LCP786439:LCS786439 LML786439:LMO786439 LWH786439:LWK786439 MGD786439:MGG786439 MPZ786439:MQC786439 MZV786439:MZY786439 NJR786439:NJU786439 NTN786439:NTQ786439 ODJ786439:ODM786439 ONF786439:ONI786439 OXB786439:OXE786439 PGX786439:PHA786439 PQT786439:PQW786439 QAP786439:QAS786439 QKL786439:QKO786439 QUH786439:QUK786439 RED786439:REG786439 RNZ786439:ROC786439 RXV786439:RXY786439 SHR786439:SHU786439 SRN786439:SRQ786439 TBJ786439:TBM786439 TLF786439:TLI786439 TVB786439:TVE786439 UEX786439:UFA786439 UOT786439:UOW786439 UYP786439:UYS786439 VIL786439:VIO786439 VSH786439:VSK786439 WCD786439:WCG786439 WLZ786439:WMC786439 WVV786439:WVY786439 N851975:Q851975 JJ851975:JM851975 TF851975:TI851975 ADB851975:ADE851975 AMX851975:ANA851975 AWT851975:AWW851975 BGP851975:BGS851975 BQL851975:BQO851975 CAH851975:CAK851975 CKD851975:CKG851975 CTZ851975:CUC851975 DDV851975:DDY851975 DNR851975:DNU851975 DXN851975:DXQ851975 EHJ851975:EHM851975 ERF851975:ERI851975 FBB851975:FBE851975 FKX851975:FLA851975 FUT851975:FUW851975 GEP851975:GES851975 GOL851975:GOO851975 GYH851975:GYK851975 HID851975:HIG851975 HRZ851975:HSC851975 IBV851975:IBY851975 ILR851975:ILU851975 IVN851975:IVQ851975 JFJ851975:JFM851975 JPF851975:JPI851975 JZB851975:JZE851975 KIX851975:KJA851975 KST851975:KSW851975 LCP851975:LCS851975 LML851975:LMO851975 LWH851975:LWK851975 MGD851975:MGG851975 MPZ851975:MQC851975 MZV851975:MZY851975 NJR851975:NJU851975 NTN851975:NTQ851975 ODJ851975:ODM851975 ONF851975:ONI851975 OXB851975:OXE851975 PGX851975:PHA851975 PQT851975:PQW851975 QAP851975:QAS851975 QKL851975:QKO851975 QUH851975:QUK851975 RED851975:REG851975 RNZ851975:ROC851975 RXV851975:RXY851975 SHR851975:SHU851975 SRN851975:SRQ851975 TBJ851975:TBM851975 TLF851975:TLI851975 TVB851975:TVE851975 UEX851975:UFA851975 UOT851975:UOW851975 UYP851975:UYS851975 VIL851975:VIO851975 VSH851975:VSK851975 WCD851975:WCG851975 WLZ851975:WMC851975 WVV851975:WVY851975 N917511:Q917511 JJ917511:JM917511 TF917511:TI917511 ADB917511:ADE917511 AMX917511:ANA917511 AWT917511:AWW917511 BGP917511:BGS917511 BQL917511:BQO917511 CAH917511:CAK917511 CKD917511:CKG917511 CTZ917511:CUC917511 DDV917511:DDY917511 DNR917511:DNU917511 DXN917511:DXQ917511 EHJ917511:EHM917511 ERF917511:ERI917511 FBB917511:FBE917511 FKX917511:FLA917511 FUT917511:FUW917511 GEP917511:GES917511 GOL917511:GOO917511 GYH917511:GYK917511 HID917511:HIG917511 HRZ917511:HSC917511 IBV917511:IBY917511 ILR917511:ILU917511 IVN917511:IVQ917511 JFJ917511:JFM917511 JPF917511:JPI917511 JZB917511:JZE917511 KIX917511:KJA917511 KST917511:KSW917511 LCP917511:LCS917511 LML917511:LMO917511 LWH917511:LWK917511 MGD917511:MGG917511 MPZ917511:MQC917511 MZV917511:MZY917511 NJR917511:NJU917511 NTN917511:NTQ917511 ODJ917511:ODM917511 ONF917511:ONI917511 OXB917511:OXE917511 PGX917511:PHA917511 PQT917511:PQW917511 QAP917511:QAS917511 QKL917511:QKO917511 QUH917511:QUK917511 RED917511:REG917511 RNZ917511:ROC917511 RXV917511:RXY917511 SHR917511:SHU917511 SRN917511:SRQ917511 TBJ917511:TBM917511 TLF917511:TLI917511 TVB917511:TVE917511 UEX917511:UFA917511 UOT917511:UOW917511 UYP917511:UYS917511 VIL917511:VIO917511 VSH917511:VSK917511 WCD917511:WCG917511 WLZ917511:WMC917511 WVV917511:WVY917511 N983047:Q983047 JJ983047:JM983047 TF983047:TI983047 ADB983047:ADE983047 AMX983047:ANA983047 AWT983047:AWW983047 BGP983047:BGS983047 BQL983047:BQO983047 CAH983047:CAK983047 CKD983047:CKG983047 CTZ983047:CUC983047 DDV983047:DDY983047 DNR983047:DNU983047 DXN983047:DXQ983047 EHJ983047:EHM983047 ERF983047:ERI983047 FBB983047:FBE983047 FKX983047:FLA983047 FUT983047:FUW983047 GEP983047:GES983047 GOL983047:GOO983047 GYH983047:GYK983047 HID983047:HIG983047 HRZ983047:HSC983047 IBV983047:IBY983047 ILR983047:ILU983047 IVN983047:IVQ983047 JFJ983047:JFM983047 JPF983047:JPI983047 JZB983047:JZE983047 KIX983047:KJA983047 KST983047:KSW983047 LCP983047:LCS983047 LML983047:LMO983047 LWH983047:LWK983047 MGD983047:MGG983047 MPZ983047:MQC983047 MZV983047:MZY983047 NJR983047:NJU983047 NTN983047:NTQ983047 ODJ983047:ODM983047 ONF983047:ONI983047 OXB983047:OXE983047 PGX983047:PHA983047 PQT983047:PQW983047 QAP983047:QAS983047 QKL983047:QKO983047 QUH983047:QUK983047 RED983047:REG983047 RNZ983047:ROC983047 RXV983047:RXY983047 SHR983047:SHU983047 SRN983047:SRQ983047 TBJ983047:TBM983047 TLF983047:TLI983047 TVB983047:TVE983047 UEX983047:UFA983047 UOT983047:UOW983047 UYP983047:UYS983047 VIL983047:VIO983047 VSH983047:VSK983047 WCD983047:WCG983047 WLZ983047:WMC983047 WVV983047:WVY983047" xr:uid="{48A8B4F5-069A-4DC1-B375-B3934702D59C}">
      <formula1>$C$48:$C$53</formula1>
    </dataValidation>
    <dataValidation type="list" allowBlank="1" showErrorMessage="1" errorTitle="The Category is incorrect" error="Please click the arrow and select your category" prompt="Choose your movement category by clicking the arrow and selecting your category" sqref="E7:H7 JA7:JD7 SW7:SZ7 ACS7:ACV7 AMO7:AMR7 AWK7:AWN7 BGG7:BGJ7 BQC7:BQF7 BZY7:CAB7 CJU7:CJX7 CTQ7:CTT7 DDM7:DDP7 DNI7:DNL7 DXE7:DXH7 EHA7:EHD7 EQW7:EQZ7 FAS7:FAV7 FKO7:FKR7 FUK7:FUN7 GEG7:GEJ7 GOC7:GOF7 GXY7:GYB7 HHU7:HHX7 HRQ7:HRT7 IBM7:IBP7 ILI7:ILL7 IVE7:IVH7 JFA7:JFD7 JOW7:JOZ7 JYS7:JYV7 KIO7:KIR7 KSK7:KSN7 LCG7:LCJ7 LMC7:LMF7 LVY7:LWB7 MFU7:MFX7 MPQ7:MPT7 MZM7:MZP7 NJI7:NJL7 NTE7:NTH7 ODA7:ODD7 OMW7:OMZ7 OWS7:OWV7 PGO7:PGR7 PQK7:PQN7 QAG7:QAJ7 QKC7:QKF7 QTY7:QUB7 RDU7:RDX7 RNQ7:RNT7 RXM7:RXP7 SHI7:SHL7 SRE7:SRH7 TBA7:TBD7 TKW7:TKZ7 TUS7:TUV7 UEO7:UER7 UOK7:UON7 UYG7:UYJ7 VIC7:VIF7 VRY7:VSB7 WBU7:WBX7 WLQ7:WLT7 WVM7:WVP7 E65543:H65543 JA65543:JD65543 SW65543:SZ65543 ACS65543:ACV65543 AMO65543:AMR65543 AWK65543:AWN65543 BGG65543:BGJ65543 BQC65543:BQF65543 BZY65543:CAB65543 CJU65543:CJX65543 CTQ65543:CTT65543 DDM65543:DDP65543 DNI65543:DNL65543 DXE65543:DXH65543 EHA65543:EHD65543 EQW65543:EQZ65543 FAS65543:FAV65543 FKO65543:FKR65543 FUK65543:FUN65543 GEG65543:GEJ65543 GOC65543:GOF65543 GXY65543:GYB65543 HHU65543:HHX65543 HRQ65543:HRT65543 IBM65543:IBP65543 ILI65543:ILL65543 IVE65543:IVH65543 JFA65543:JFD65543 JOW65543:JOZ65543 JYS65543:JYV65543 KIO65543:KIR65543 KSK65543:KSN65543 LCG65543:LCJ65543 LMC65543:LMF65543 LVY65543:LWB65543 MFU65543:MFX65543 MPQ65543:MPT65543 MZM65543:MZP65543 NJI65543:NJL65543 NTE65543:NTH65543 ODA65543:ODD65543 OMW65543:OMZ65543 OWS65543:OWV65543 PGO65543:PGR65543 PQK65543:PQN65543 QAG65543:QAJ65543 QKC65543:QKF65543 QTY65543:QUB65543 RDU65543:RDX65543 RNQ65543:RNT65543 RXM65543:RXP65543 SHI65543:SHL65543 SRE65543:SRH65543 TBA65543:TBD65543 TKW65543:TKZ65543 TUS65543:TUV65543 UEO65543:UER65543 UOK65543:UON65543 UYG65543:UYJ65543 VIC65543:VIF65543 VRY65543:VSB65543 WBU65543:WBX65543 WLQ65543:WLT65543 WVM65543:WVP65543 E131079:H131079 JA131079:JD131079 SW131079:SZ131079 ACS131079:ACV131079 AMO131079:AMR131079 AWK131079:AWN131079 BGG131079:BGJ131079 BQC131079:BQF131079 BZY131079:CAB131079 CJU131079:CJX131079 CTQ131079:CTT131079 DDM131079:DDP131079 DNI131079:DNL131079 DXE131079:DXH131079 EHA131079:EHD131079 EQW131079:EQZ131079 FAS131079:FAV131079 FKO131079:FKR131079 FUK131079:FUN131079 GEG131079:GEJ131079 GOC131079:GOF131079 GXY131079:GYB131079 HHU131079:HHX131079 HRQ131079:HRT131079 IBM131079:IBP131079 ILI131079:ILL131079 IVE131079:IVH131079 JFA131079:JFD131079 JOW131079:JOZ131079 JYS131079:JYV131079 KIO131079:KIR131079 KSK131079:KSN131079 LCG131079:LCJ131079 LMC131079:LMF131079 LVY131079:LWB131079 MFU131079:MFX131079 MPQ131079:MPT131079 MZM131079:MZP131079 NJI131079:NJL131079 NTE131079:NTH131079 ODA131079:ODD131079 OMW131079:OMZ131079 OWS131079:OWV131079 PGO131079:PGR131079 PQK131079:PQN131079 QAG131079:QAJ131079 QKC131079:QKF131079 QTY131079:QUB131079 RDU131079:RDX131079 RNQ131079:RNT131079 RXM131079:RXP131079 SHI131079:SHL131079 SRE131079:SRH131079 TBA131079:TBD131079 TKW131079:TKZ131079 TUS131079:TUV131079 UEO131079:UER131079 UOK131079:UON131079 UYG131079:UYJ131079 VIC131079:VIF131079 VRY131079:VSB131079 WBU131079:WBX131079 WLQ131079:WLT131079 WVM131079:WVP131079 E196615:H196615 JA196615:JD196615 SW196615:SZ196615 ACS196615:ACV196615 AMO196615:AMR196615 AWK196615:AWN196615 BGG196615:BGJ196615 BQC196615:BQF196615 BZY196615:CAB196615 CJU196615:CJX196615 CTQ196615:CTT196615 DDM196615:DDP196615 DNI196615:DNL196615 DXE196615:DXH196615 EHA196615:EHD196615 EQW196615:EQZ196615 FAS196615:FAV196615 FKO196615:FKR196615 FUK196615:FUN196615 GEG196615:GEJ196615 GOC196615:GOF196615 GXY196615:GYB196615 HHU196615:HHX196615 HRQ196615:HRT196615 IBM196615:IBP196615 ILI196615:ILL196615 IVE196615:IVH196615 JFA196615:JFD196615 JOW196615:JOZ196615 JYS196615:JYV196615 KIO196615:KIR196615 KSK196615:KSN196615 LCG196615:LCJ196615 LMC196615:LMF196615 LVY196615:LWB196615 MFU196615:MFX196615 MPQ196615:MPT196615 MZM196615:MZP196615 NJI196615:NJL196615 NTE196615:NTH196615 ODA196615:ODD196615 OMW196615:OMZ196615 OWS196615:OWV196615 PGO196615:PGR196615 PQK196615:PQN196615 QAG196615:QAJ196615 QKC196615:QKF196615 QTY196615:QUB196615 RDU196615:RDX196615 RNQ196615:RNT196615 RXM196615:RXP196615 SHI196615:SHL196615 SRE196615:SRH196615 TBA196615:TBD196615 TKW196615:TKZ196615 TUS196615:TUV196615 UEO196615:UER196615 UOK196615:UON196615 UYG196615:UYJ196615 VIC196615:VIF196615 VRY196615:VSB196615 WBU196615:WBX196615 WLQ196615:WLT196615 WVM196615:WVP196615 E262151:H262151 JA262151:JD262151 SW262151:SZ262151 ACS262151:ACV262151 AMO262151:AMR262151 AWK262151:AWN262151 BGG262151:BGJ262151 BQC262151:BQF262151 BZY262151:CAB262151 CJU262151:CJX262151 CTQ262151:CTT262151 DDM262151:DDP262151 DNI262151:DNL262151 DXE262151:DXH262151 EHA262151:EHD262151 EQW262151:EQZ262151 FAS262151:FAV262151 FKO262151:FKR262151 FUK262151:FUN262151 GEG262151:GEJ262151 GOC262151:GOF262151 GXY262151:GYB262151 HHU262151:HHX262151 HRQ262151:HRT262151 IBM262151:IBP262151 ILI262151:ILL262151 IVE262151:IVH262151 JFA262151:JFD262151 JOW262151:JOZ262151 JYS262151:JYV262151 KIO262151:KIR262151 KSK262151:KSN262151 LCG262151:LCJ262151 LMC262151:LMF262151 LVY262151:LWB262151 MFU262151:MFX262151 MPQ262151:MPT262151 MZM262151:MZP262151 NJI262151:NJL262151 NTE262151:NTH262151 ODA262151:ODD262151 OMW262151:OMZ262151 OWS262151:OWV262151 PGO262151:PGR262151 PQK262151:PQN262151 QAG262151:QAJ262151 QKC262151:QKF262151 QTY262151:QUB262151 RDU262151:RDX262151 RNQ262151:RNT262151 RXM262151:RXP262151 SHI262151:SHL262151 SRE262151:SRH262151 TBA262151:TBD262151 TKW262151:TKZ262151 TUS262151:TUV262151 UEO262151:UER262151 UOK262151:UON262151 UYG262151:UYJ262151 VIC262151:VIF262151 VRY262151:VSB262151 WBU262151:WBX262151 WLQ262151:WLT262151 WVM262151:WVP262151 E327687:H327687 JA327687:JD327687 SW327687:SZ327687 ACS327687:ACV327687 AMO327687:AMR327687 AWK327687:AWN327687 BGG327687:BGJ327687 BQC327687:BQF327687 BZY327687:CAB327687 CJU327687:CJX327687 CTQ327687:CTT327687 DDM327687:DDP327687 DNI327687:DNL327687 DXE327687:DXH327687 EHA327687:EHD327687 EQW327687:EQZ327687 FAS327687:FAV327687 FKO327687:FKR327687 FUK327687:FUN327687 GEG327687:GEJ327687 GOC327687:GOF327687 GXY327687:GYB327687 HHU327687:HHX327687 HRQ327687:HRT327687 IBM327687:IBP327687 ILI327687:ILL327687 IVE327687:IVH327687 JFA327687:JFD327687 JOW327687:JOZ327687 JYS327687:JYV327687 KIO327687:KIR327687 KSK327687:KSN327687 LCG327687:LCJ327687 LMC327687:LMF327687 LVY327687:LWB327687 MFU327687:MFX327687 MPQ327687:MPT327687 MZM327687:MZP327687 NJI327687:NJL327687 NTE327687:NTH327687 ODA327687:ODD327687 OMW327687:OMZ327687 OWS327687:OWV327687 PGO327687:PGR327687 PQK327687:PQN327687 QAG327687:QAJ327687 QKC327687:QKF327687 QTY327687:QUB327687 RDU327687:RDX327687 RNQ327687:RNT327687 RXM327687:RXP327687 SHI327687:SHL327687 SRE327687:SRH327687 TBA327687:TBD327687 TKW327687:TKZ327687 TUS327687:TUV327687 UEO327687:UER327687 UOK327687:UON327687 UYG327687:UYJ327687 VIC327687:VIF327687 VRY327687:VSB327687 WBU327687:WBX327687 WLQ327687:WLT327687 WVM327687:WVP327687 E393223:H393223 JA393223:JD393223 SW393223:SZ393223 ACS393223:ACV393223 AMO393223:AMR393223 AWK393223:AWN393223 BGG393223:BGJ393223 BQC393223:BQF393223 BZY393223:CAB393223 CJU393223:CJX393223 CTQ393223:CTT393223 DDM393223:DDP393223 DNI393223:DNL393223 DXE393223:DXH393223 EHA393223:EHD393223 EQW393223:EQZ393223 FAS393223:FAV393223 FKO393223:FKR393223 FUK393223:FUN393223 GEG393223:GEJ393223 GOC393223:GOF393223 GXY393223:GYB393223 HHU393223:HHX393223 HRQ393223:HRT393223 IBM393223:IBP393223 ILI393223:ILL393223 IVE393223:IVH393223 JFA393223:JFD393223 JOW393223:JOZ393223 JYS393223:JYV393223 KIO393223:KIR393223 KSK393223:KSN393223 LCG393223:LCJ393223 LMC393223:LMF393223 LVY393223:LWB393223 MFU393223:MFX393223 MPQ393223:MPT393223 MZM393223:MZP393223 NJI393223:NJL393223 NTE393223:NTH393223 ODA393223:ODD393223 OMW393223:OMZ393223 OWS393223:OWV393223 PGO393223:PGR393223 PQK393223:PQN393223 QAG393223:QAJ393223 QKC393223:QKF393223 QTY393223:QUB393223 RDU393223:RDX393223 RNQ393223:RNT393223 RXM393223:RXP393223 SHI393223:SHL393223 SRE393223:SRH393223 TBA393223:TBD393223 TKW393223:TKZ393223 TUS393223:TUV393223 UEO393223:UER393223 UOK393223:UON393223 UYG393223:UYJ393223 VIC393223:VIF393223 VRY393223:VSB393223 WBU393223:WBX393223 WLQ393223:WLT393223 WVM393223:WVP393223 E458759:H458759 JA458759:JD458759 SW458759:SZ458759 ACS458759:ACV458759 AMO458759:AMR458759 AWK458759:AWN458759 BGG458759:BGJ458759 BQC458759:BQF458759 BZY458759:CAB458759 CJU458759:CJX458759 CTQ458759:CTT458759 DDM458759:DDP458759 DNI458759:DNL458759 DXE458759:DXH458759 EHA458759:EHD458759 EQW458759:EQZ458759 FAS458759:FAV458759 FKO458759:FKR458759 FUK458759:FUN458759 GEG458759:GEJ458759 GOC458759:GOF458759 GXY458759:GYB458759 HHU458759:HHX458759 HRQ458759:HRT458759 IBM458759:IBP458759 ILI458759:ILL458759 IVE458759:IVH458759 JFA458759:JFD458759 JOW458759:JOZ458759 JYS458759:JYV458759 KIO458759:KIR458759 KSK458759:KSN458759 LCG458759:LCJ458759 LMC458759:LMF458759 LVY458759:LWB458759 MFU458759:MFX458759 MPQ458759:MPT458759 MZM458759:MZP458759 NJI458759:NJL458759 NTE458759:NTH458759 ODA458759:ODD458759 OMW458759:OMZ458759 OWS458759:OWV458759 PGO458759:PGR458759 PQK458759:PQN458759 QAG458759:QAJ458759 QKC458759:QKF458759 QTY458759:QUB458759 RDU458759:RDX458759 RNQ458759:RNT458759 RXM458759:RXP458759 SHI458759:SHL458759 SRE458759:SRH458759 TBA458759:TBD458759 TKW458759:TKZ458759 TUS458759:TUV458759 UEO458759:UER458759 UOK458759:UON458759 UYG458759:UYJ458759 VIC458759:VIF458759 VRY458759:VSB458759 WBU458759:WBX458759 WLQ458759:WLT458759 WVM458759:WVP458759 E524295:H524295 JA524295:JD524295 SW524295:SZ524295 ACS524295:ACV524295 AMO524295:AMR524295 AWK524295:AWN524295 BGG524295:BGJ524295 BQC524295:BQF524295 BZY524295:CAB524295 CJU524295:CJX524295 CTQ524295:CTT524295 DDM524295:DDP524295 DNI524295:DNL524295 DXE524295:DXH524295 EHA524295:EHD524295 EQW524295:EQZ524295 FAS524295:FAV524295 FKO524295:FKR524295 FUK524295:FUN524295 GEG524295:GEJ524295 GOC524295:GOF524295 GXY524295:GYB524295 HHU524295:HHX524295 HRQ524295:HRT524295 IBM524295:IBP524295 ILI524295:ILL524295 IVE524295:IVH524295 JFA524295:JFD524295 JOW524295:JOZ524295 JYS524295:JYV524295 KIO524295:KIR524295 KSK524295:KSN524295 LCG524295:LCJ524295 LMC524295:LMF524295 LVY524295:LWB524295 MFU524295:MFX524295 MPQ524295:MPT524295 MZM524295:MZP524295 NJI524295:NJL524295 NTE524295:NTH524295 ODA524295:ODD524295 OMW524295:OMZ524295 OWS524295:OWV524295 PGO524295:PGR524295 PQK524295:PQN524295 QAG524295:QAJ524295 QKC524295:QKF524295 QTY524295:QUB524295 RDU524295:RDX524295 RNQ524295:RNT524295 RXM524295:RXP524295 SHI524295:SHL524295 SRE524295:SRH524295 TBA524295:TBD524295 TKW524295:TKZ524295 TUS524295:TUV524295 UEO524295:UER524295 UOK524295:UON524295 UYG524295:UYJ524295 VIC524295:VIF524295 VRY524295:VSB524295 WBU524295:WBX524295 WLQ524295:WLT524295 WVM524295:WVP524295 E589831:H589831 JA589831:JD589831 SW589831:SZ589831 ACS589831:ACV589831 AMO589831:AMR589831 AWK589831:AWN589831 BGG589831:BGJ589831 BQC589831:BQF589831 BZY589831:CAB589831 CJU589831:CJX589831 CTQ589831:CTT589831 DDM589831:DDP589831 DNI589831:DNL589831 DXE589831:DXH589831 EHA589831:EHD589831 EQW589831:EQZ589831 FAS589831:FAV589831 FKO589831:FKR589831 FUK589831:FUN589831 GEG589831:GEJ589831 GOC589831:GOF589831 GXY589831:GYB589831 HHU589831:HHX589831 HRQ589831:HRT589831 IBM589831:IBP589831 ILI589831:ILL589831 IVE589831:IVH589831 JFA589831:JFD589831 JOW589831:JOZ589831 JYS589831:JYV589831 KIO589831:KIR589831 KSK589831:KSN589831 LCG589831:LCJ589831 LMC589831:LMF589831 LVY589831:LWB589831 MFU589831:MFX589831 MPQ589831:MPT589831 MZM589831:MZP589831 NJI589831:NJL589831 NTE589831:NTH589831 ODA589831:ODD589831 OMW589831:OMZ589831 OWS589831:OWV589831 PGO589831:PGR589831 PQK589831:PQN589831 QAG589831:QAJ589831 QKC589831:QKF589831 QTY589831:QUB589831 RDU589831:RDX589831 RNQ589831:RNT589831 RXM589831:RXP589831 SHI589831:SHL589831 SRE589831:SRH589831 TBA589831:TBD589831 TKW589831:TKZ589831 TUS589831:TUV589831 UEO589831:UER589831 UOK589831:UON589831 UYG589831:UYJ589831 VIC589831:VIF589831 VRY589831:VSB589831 WBU589831:WBX589831 WLQ589831:WLT589831 WVM589831:WVP589831 E655367:H655367 JA655367:JD655367 SW655367:SZ655367 ACS655367:ACV655367 AMO655367:AMR655367 AWK655367:AWN655367 BGG655367:BGJ655367 BQC655367:BQF655367 BZY655367:CAB655367 CJU655367:CJX655367 CTQ655367:CTT655367 DDM655367:DDP655367 DNI655367:DNL655367 DXE655367:DXH655367 EHA655367:EHD655367 EQW655367:EQZ655367 FAS655367:FAV655367 FKO655367:FKR655367 FUK655367:FUN655367 GEG655367:GEJ655367 GOC655367:GOF655367 GXY655367:GYB655367 HHU655367:HHX655367 HRQ655367:HRT655367 IBM655367:IBP655367 ILI655367:ILL655367 IVE655367:IVH655367 JFA655367:JFD655367 JOW655367:JOZ655367 JYS655367:JYV655367 KIO655367:KIR655367 KSK655367:KSN655367 LCG655367:LCJ655367 LMC655367:LMF655367 LVY655367:LWB655367 MFU655367:MFX655367 MPQ655367:MPT655367 MZM655367:MZP655367 NJI655367:NJL655367 NTE655367:NTH655367 ODA655367:ODD655367 OMW655367:OMZ655367 OWS655367:OWV655367 PGO655367:PGR655367 PQK655367:PQN655367 QAG655367:QAJ655367 QKC655367:QKF655367 QTY655367:QUB655367 RDU655367:RDX655367 RNQ655367:RNT655367 RXM655367:RXP655367 SHI655367:SHL655367 SRE655367:SRH655367 TBA655367:TBD655367 TKW655367:TKZ655367 TUS655367:TUV655367 UEO655367:UER655367 UOK655367:UON655367 UYG655367:UYJ655367 VIC655367:VIF655367 VRY655367:VSB655367 WBU655367:WBX655367 WLQ655367:WLT655367 WVM655367:WVP655367 E720903:H720903 JA720903:JD720903 SW720903:SZ720903 ACS720903:ACV720903 AMO720903:AMR720903 AWK720903:AWN720903 BGG720903:BGJ720903 BQC720903:BQF720903 BZY720903:CAB720903 CJU720903:CJX720903 CTQ720903:CTT720903 DDM720903:DDP720903 DNI720903:DNL720903 DXE720903:DXH720903 EHA720903:EHD720903 EQW720903:EQZ720903 FAS720903:FAV720903 FKO720903:FKR720903 FUK720903:FUN720903 GEG720903:GEJ720903 GOC720903:GOF720903 GXY720903:GYB720903 HHU720903:HHX720903 HRQ720903:HRT720903 IBM720903:IBP720903 ILI720903:ILL720903 IVE720903:IVH720903 JFA720903:JFD720903 JOW720903:JOZ720903 JYS720903:JYV720903 KIO720903:KIR720903 KSK720903:KSN720903 LCG720903:LCJ720903 LMC720903:LMF720903 LVY720903:LWB720903 MFU720903:MFX720903 MPQ720903:MPT720903 MZM720903:MZP720903 NJI720903:NJL720903 NTE720903:NTH720903 ODA720903:ODD720903 OMW720903:OMZ720903 OWS720903:OWV720903 PGO720903:PGR720903 PQK720903:PQN720903 QAG720903:QAJ720903 QKC720903:QKF720903 QTY720903:QUB720903 RDU720903:RDX720903 RNQ720903:RNT720903 RXM720903:RXP720903 SHI720903:SHL720903 SRE720903:SRH720903 TBA720903:TBD720903 TKW720903:TKZ720903 TUS720903:TUV720903 UEO720903:UER720903 UOK720903:UON720903 UYG720903:UYJ720903 VIC720903:VIF720903 VRY720903:VSB720903 WBU720903:WBX720903 WLQ720903:WLT720903 WVM720903:WVP720903 E786439:H786439 JA786439:JD786439 SW786439:SZ786439 ACS786439:ACV786439 AMO786439:AMR786439 AWK786439:AWN786439 BGG786439:BGJ786439 BQC786439:BQF786439 BZY786439:CAB786439 CJU786439:CJX786439 CTQ786439:CTT786439 DDM786439:DDP786439 DNI786439:DNL786439 DXE786439:DXH786439 EHA786439:EHD786439 EQW786439:EQZ786439 FAS786439:FAV786439 FKO786439:FKR786439 FUK786439:FUN786439 GEG786439:GEJ786439 GOC786439:GOF786439 GXY786439:GYB786439 HHU786439:HHX786439 HRQ786439:HRT786439 IBM786439:IBP786439 ILI786439:ILL786439 IVE786439:IVH786439 JFA786439:JFD786439 JOW786439:JOZ786439 JYS786439:JYV786439 KIO786439:KIR786439 KSK786439:KSN786439 LCG786439:LCJ786439 LMC786439:LMF786439 LVY786439:LWB786439 MFU786439:MFX786439 MPQ786439:MPT786439 MZM786439:MZP786439 NJI786439:NJL786439 NTE786439:NTH786439 ODA786439:ODD786439 OMW786439:OMZ786439 OWS786439:OWV786439 PGO786439:PGR786439 PQK786439:PQN786439 QAG786439:QAJ786439 QKC786439:QKF786439 QTY786439:QUB786439 RDU786439:RDX786439 RNQ786439:RNT786439 RXM786439:RXP786439 SHI786439:SHL786439 SRE786439:SRH786439 TBA786439:TBD786439 TKW786439:TKZ786439 TUS786439:TUV786439 UEO786439:UER786439 UOK786439:UON786439 UYG786439:UYJ786439 VIC786439:VIF786439 VRY786439:VSB786439 WBU786439:WBX786439 WLQ786439:WLT786439 WVM786439:WVP786439 E851975:H851975 JA851975:JD851975 SW851975:SZ851975 ACS851975:ACV851975 AMO851975:AMR851975 AWK851975:AWN851975 BGG851975:BGJ851975 BQC851975:BQF851975 BZY851975:CAB851975 CJU851975:CJX851975 CTQ851975:CTT851975 DDM851975:DDP851975 DNI851975:DNL851975 DXE851975:DXH851975 EHA851975:EHD851975 EQW851975:EQZ851975 FAS851975:FAV851975 FKO851975:FKR851975 FUK851975:FUN851975 GEG851975:GEJ851975 GOC851975:GOF851975 GXY851975:GYB851975 HHU851975:HHX851975 HRQ851975:HRT851975 IBM851975:IBP851975 ILI851975:ILL851975 IVE851975:IVH851975 JFA851975:JFD851975 JOW851975:JOZ851975 JYS851975:JYV851975 KIO851975:KIR851975 KSK851975:KSN851975 LCG851975:LCJ851975 LMC851975:LMF851975 LVY851975:LWB851975 MFU851975:MFX851975 MPQ851975:MPT851975 MZM851975:MZP851975 NJI851975:NJL851975 NTE851975:NTH851975 ODA851975:ODD851975 OMW851975:OMZ851975 OWS851975:OWV851975 PGO851975:PGR851975 PQK851975:PQN851975 QAG851975:QAJ851975 QKC851975:QKF851975 QTY851975:QUB851975 RDU851975:RDX851975 RNQ851975:RNT851975 RXM851975:RXP851975 SHI851975:SHL851975 SRE851975:SRH851975 TBA851975:TBD851975 TKW851975:TKZ851975 TUS851975:TUV851975 UEO851975:UER851975 UOK851975:UON851975 UYG851975:UYJ851975 VIC851975:VIF851975 VRY851975:VSB851975 WBU851975:WBX851975 WLQ851975:WLT851975 WVM851975:WVP851975 E917511:H917511 JA917511:JD917511 SW917511:SZ917511 ACS917511:ACV917511 AMO917511:AMR917511 AWK917511:AWN917511 BGG917511:BGJ917511 BQC917511:BQF917511 BZY917511:CAB917511 CJU917511:CJX917511 CTQ917511:CTT917511 DDM917511:DDP917511 DNI917511:DNL917511 DXE917511:DXH917511 EHA917511:EHD917511 EQW917511:EQZ917511 FAS917511:FAV917511 FKO917511:FKR917511 FUK917511:FUN917511 GEG917511:GEJ917511 GOC917511:GOF917511 GXY917511:GYB917511 HHU917511:HHX917511 HRQ917511:HRT917511 IBM917511:IBP917511 ILI917511:ILL917511 IVE917511:IVH917511 JFA917511:JFD917511 JOW917511:JOZ917511 JYS917511:JYV917511 KIO917511:KIR917511 KSK917511:KSN917511 LCG917511:LCJ917511 LMC917511:LMF917511 LVY917511:LWB917511 MFU917511:MFX917511 MPQ917511:MPT917511 MZM917511:MZP917511 NJI917511:NJL917511 NTE917511:NTH917511 ODA917511:ODD917511 OMW917511:OMZ917511 OWS917511:OWV917511 PGO917511:PGR917511 PQK917511:PQN917511 QAG917511:QAJ917511 QKC917511:QKF917511 QTY917511:QUB917511 RDU917511:RDX917511 RNQ917511:RNT917511 RXM917511:RXP917511 SHI917511:SHL917511 SRE917511:SRH917511 TBA917511:TBD917511 TKW917511:TKZ917511 TUS917511:TUV917511 UEO917511:UER917511 UOK917511:UON917511 UYG917511:UYJ917511 VIC917511:VIF917511 VRY917511:VSB917511 WBU917511:WBX917511 WLQ917511:WLT917511 WVM917511:WVP917511 E983047:H983047 JA983047:JD983047 SW983047:SZ983047 ACS983047:ACV983047 AMO983047:AMR983047 AWK983047:AWN983047 BGG983047:BGJ983047 BQC983047:BQF983047 BZY983047:CAB983047 CJU983047:CJX983047 CTQ983047:CTT983047 DDM983047:DDP983047 DNI983047:DNL983047 DXE983047:DXH983047 EHA983047:EHD983047 EQW983047:EQZ983047 FAS983047:FAV983047 FKO983047:FKR983047 FUK983047:FUN983047 GEG983047:GEJ983047 GOC983047:GOF983047 GXY983047:GYB983047 HHU983047:HHX983047 HRQ983047:HRT983047 IBM983047:IBP983047 ILI983047:ILL983047 IVE983047:IVH983047 JFA983047:JFD983047 JOW983047:JOZ983047 JYS983047:JYV983047 KIO983047:KIR983047 KSK983047:KSN983047 LCG983047:LCJ983047 LMC983047:LMF983047 LVY983047:LWB983047 MFU983047:MFX983047 MPQ983047:MPT983047 MZM983047:MZP983047 NJI983047:NJL983047 NTE983047:NTH983047 ODA983047:ODD983047 OMW983047:OMZ983047 OWS983047:OWV983047 PGO983047:PGR983047 PQK983047:PQN983047 QAG983047:QAJ983047 QKC983047:QKF983047 QTY983047:QUB983047 RDU983047:RDX983047 RNQ983047:RNT983047 RXM983047:RXP983047 SHI983047:SHL983047 SRE983047:SRH983047 TBA983047:TBD983047 TKW983047:TKZ983047 TUS983047:TUV983047 UEO983047:UER983047 UOK983047:UON983047 UYG983047:UYJ983047 VIC983047:VIF983047 VRY983047:VSB983047 WBU983047:WBX983047 WLQ983047:WLT983047 WVM983047:WVP983047" xr:uid="{7B468077-BFA8-430C-AB53-863C051E22B0}">
      <formula1>$A$49:$A$61</formula1>
    </dataValidation>
  </dataValidations>
  <hyperlinks>
    <hyperlink ref="T31:X31" r:id="rId1" display="Crash Estimation Compendium (Crash Estimation Compendium)" xr:uid="{06E3B91D-BE29-47EC-95AF-A6BEC67D3309}"/>
  </hyperlinks>
  <printOptions horizontalCentered="1"/>
  <pageMargins left="0.74803149606299213" right="0.70866141732283472" top="0.74803149606299213" bottom="0.9055118110236221" header="0.39370078740157483" footer="0.39370078740157483"/>
  <pageSetup paperSize="9" scale="92" orientation="portrait" r:id="rId2"/>
  <headerFooter scaleWithDoc="0" alignWithMargins="0">
    <oddHeader xml:space="preserve">&amp;L&amp;"-,Regular"&amp;8&amp;F&amp;R&amp;"-,Regular"&amp;8&amp;A
__________________________________________________________________________________________________
</oddHeader>
    <oddFooter>&amp;L&amp;"-,Regular"&amp;8__________________________________________________________________________________________________
NZ Transport Agency’s Economic evaluation manual 
Effective from Jul 2013</oddFooter>
  </headerFooter>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48FF5-F9B6-40C8-9D7E-65AEBA601B8A}">
  <sheetPr>
    <pageSetUpPr fitToPage="1"/>
  </sheetPr>
  <dimension ref="A1:O83"/>
  <sheetViews>
    <sheetView tabSelected="1" topLeftCell="A10" zoomScaleNormal="100" workbookViewId="0">
      <selection activeCell="E15" sqref="E15"/>
    </sheetView>
  </sheetViews>
  <sheetFormatPr defaultRowHeight="13.5"/>
  <cols>
    <col min="1" max="9" width="9.33203125" style="66" customWidth="1"/>
    <col min="10" max="256" width="9" style="66"/>
    <col min="257" max="265" width="9.33203125" style="66" customWidth="1"/>
    <col min="266" max="512" width="9" style="66"/>
    <col min="513" max="521" width="9.33203125" style="66" customWidth="1"/>
    <col min="522" max="768" width="9" style="66"/>
    <col min="769" max="777" width="9.33203125" style="66" customWidth="1"/>
    <col min="778" max="1024" width="9" style="66"/>
    <col min="1025" max="1033" width="9.33203125" style="66" customWidth="1"/>
    <col min="1034" max="1280" width="9" style="66"/>
    <col min="1281" max="1289" width="9.33203125" style="66" customWidth="1"/>
    <col min="1290" max="1536" width="9" style="66"/>
    <col min="1537" max="1545" width="9.33203125" style="66" customWidth="1"/>
    <col min="1546" max="1792" width="9" style="66"/>
    <col min="1793" max="1801" width="9.33203125" style="66" customWidth="1"/>
    <col min="1802" max="2048" width="9" style="66"/>
    <col min="2049" max="2057" width="9.33203125" style="66" customWidth="1"/>
    <col min="2058" max="2304" width="9" style="66"/>
    <col min="2305" max="2313" width="9.33203125" style="66" customWidth="1"/>
    <col min="2314" max="2560" width="9" style="66"/>
    <col min="2561" max="2569" width="9.33203125" style="66" customWidth="1"/>
    <col min="2570" max="2816" width="9" style="66"/>
    <col min="2817" max="2825" width="9.33203125" style="66" customWidth="1"/>
    <col min="2826" max="3072" width="9" style="66"/>
    <col min="3073" max="3081" width="9.33203125" style="66" customWidth="1"/>
    <col min="3082" max="3328" width="9" style="66"/>
    <col min="3329" max="3337" width="9.33203125" style="66" customWidth="1"/>
    <col min="3338" max="3584" width="9" style="66"/>
    <col min="3585" max="3593" width="9.33203125" style="66" customWidth="1"/>
    <col min="3594" max="3840" width="9" style="66"/>
    <col min="3841" max="3849" width="9.33203125" style="66" customWidth="1"/>
    <col min="3850" max="4096" width="9" style="66"/>
    <col min="4097" max="4105" width="9.33203125" style="66" customWidth="1"/>
    <col min="4106" max="4352" width="9" style="66"/>
    <col min="4353" max="4361" width="9.33203125" style="66" customWidth="1"/>
    <col min="4362" max="4608" width="9" style="66"/>
    <col min="4609" max="4617" width="9.33203125" style="66" customWidth="1"/>
    <col min="4618" max="4864" width="9" style="66"/>
    <col min="4865" max="4873" width="9.33203125" style="66" customWidth="1"/>
    <col min="4874" max="5120" width="9" style="66"/>
    <col min="5121" max="5129" width="9.33203125" style="66" customWidth="1"/>
    <col min="5130" max="5376" width="9" style="66"/>
    <col min="5377" max="5385" width="9.33203125" style="66" customWidth="1"/>
    <col min="5386" max="5632" width="9" style="66"/>
    <col min="5633" max="5641" width="9.33203125" style="66" customWidth="1"/>
    <col min="5642" max="5888" width="9" style="66"/>
    <col min="5889" max="5897" width="9.33203125" style="66" customWidth="1"/>
    <col min="5898" max="6144" width="9" style="66"/>
    <col min="6145" max="6153" width="9.33203125" style="66" customWidth="1"/>
    <col min="6154" max="6400" width="9" style="66"/>
    <col min="6401" max="6409" width="9.33203125" style="66" customWidth="1"/>
    <col min="6410" max="6656" width="9" style="66"/>
    <col min="6657" max="6665" width="9.33203125" style="66" customWidth="1"/>
    <col min="6666" max="6912" width="9" style="66"/>
    <col min="6913" max="6921" width="9.33203125" style="66" customWidth="1"/>
    <col min="6922" max="7168" width="9" style="66"/>
    <col min="7169" max="7177" width="9.33203125" style="66" customWidth="1"/>
    <col min="7178" max="7424" width="9" style="66"/>
    <col min="7425" max="7433" width="9.33203125" style="66" customWidth="1"/>
    <col min="7434" max="7680" width="9" style="66"/>
    <col min="7681" max="7689" width="9.33203125" style="66" customWidth="1"/>
    <col min="7690" max="7936" width="9" style="66"/>
    <col min="7937" max="7945" width="9.33203125" style="66" customWidth="1"/>
    <col min="7946" max="8192" width="9" style="66"/>
    <col min="8193" max="8201" width="9.33203125" style="66" customWidth="1"/>
    <col min="8202" max="8448" width="9" style="66"/>
    <col min="8449" max="8457" width="9.33203125" style="66" customWidth="1"/>
    <col min="8458" max="8704" width="9" style="66"/>
    <col min="8705" max="8713" width="9.33203125" style="66" customWidth="1"/>
    <col min="8714" max="8960" width="9" style="66"/>
    <col min="8961" max="8969" width="9.33203125" style="66" customWidth="1"/>
    <col min="8970" max="9216" width="9" style="66"/>
    <col min="9217" max="9225" width="9.33203125" style="66" customWidth="1"/>
    <col min="9226" max="9472" width="9" style="66"/>
    <col min="9473" max="9481" width="9.33203125" style="66" customWidth="1"/>
    <col min="9482" max="9728" width="9" style="66"/>
    <col min="9729" max="9737" width="9.33203125" style="66" customWidth="1"/>
    <col min="9738" max="9984" width="9" style="66"/>
    <col min="9985" max="9993" width="9.33203125" style="66" customWidth="1"/>
    <col min="9994" max="10240" width="9" style="66"/>
    <col min="10241" max="10249" width="9.33203125" style="66" customWidth="1"/>
    <col min="10250" max="10496" width="9" style="66"/>
    <col min="10497" max="10505" width="9.33203125" style="66" customWidth="1"/>
    <col min="10506" max="10752" width="9" style="66"/>
    <col min="10753" max="10761" width="9.33203125" style="66" customWidth="1"/>
    <col min="10762" max="11008" width="9" style="66"/>
    <col min="11009" max="11017" width="9.33203125" style="66" customWidth="1"/>
    <col min="11018" max="11264" width="9" style="66"/>
    <col min="11265" max="11273" width="9.33203125" style="66" customWidth="1"/>
    <col min="11274" max="11520" width="9" style="66"/>
    <col min="11521" max="11529" width="9.33203125" style="66" customWidth="1"/>
    <col min="11530" max="11776" width="9" style="66"/>
    <col min="11777" max="11785" width="9.33203125" style="66" customWidth="1"/>
    <col min="11786" max="12032" width="9" style="66"/>
    <col min="12033" max="12041" width="9.33203125" style="66" customWidth="1"/>
    <col min="12042" max="12288" width="9" style="66"/>
    <col min="12289" max="12297" width="9.33203125" style="66" customWidth="1"/>
    <col min="12298" max="12544" width="9" style="66"/>
    <col min="12545" max="12553" width="9.33203125" style="66" customWidth="1"/>
    <col min="12554" max="12800" width="9" style="66"/>
    <col min="12801" max="12809" width="9.33203125" style="66" customWidth="1"/>
    <col min="12810" max="13056" width="9" style="66"/>
    <col min="13057" max="13065" width="9.33203125" style="66" customWidth="1"/>
    <col min="13066" max="13312" width="9" style="66"/>
    <col min="13313" max="13321" width="9.33203125" style="66" customWidth="1"/>
    <col min="13322" max="13568" width="9" style="66"/>
    <col min="13569" max="13577" width="9.33203125" style="66" customWidth="1"/>
    <col min="13578" max="13824" width="9" style="66"/>
    <col min="13825" max="13833" width="9.33203125" style="66" customWidth="1"/>
    <col min="13834" max="14080" width="9" style="66"/>
    <col min="14081" max="14089" width="9.33203125" style="66" customWidth="1"/>
    <col min="14090" max="14336" width="9" style="66"/>
    <col min="14337" max="14345" width="9.33203125" style="66" customWidth="1"/>
    <col min="14346" max="14592" width="9" style="66"/>
    <col min="14593" max="14601" width="9.33203125" style="66" customWidth="1"/>
    <col min="14602" max="14848" width="9" style="66"/>
    <col min="14849" max="14857" width="9.33203125" style="66" customWidth="1"/>
    <col min="14858" max="15104" width="9" style="66"/>
    <col min="15105" max="15113" width="9.33203125" style="66" customWidth="1"/>
    <col min="15114" max="15360" width="9" style="66"/>
    <col min="15361" max="15369" width="9.33203125" style="66" customWidth="1"/>
    <col min="15370" max="15616" width="9" style="66"/>
    <col min="15617" max="15625" width="9.33203125" style="66" customWidth="1"/>
    <col min="15626" max="15872" width="9" style="66"/>
    <col min="15873" max="15881" width="9.33203125" style="66" customWidth="1"/>
    <col min="15882" max="16128" width="9" style="66"/>
    <col min="16129" max="16137" width="9.33203125" style="66" customWidth="1"/>
    <col min="16138" max="16384" width="9" style="66"/>
  </cols>
  <sheetData>
    <row r="1" spans="1:10" s="60" customFormat="1" ht="16.5" customHeight="1">
      <c r="B1" s="181"/>
      <c r="C1" s="181"/>
      <c r="D1" s="181"/>
      <c r="E1" s="181"/>
      <c r="J1" s="59" t="s">
        <v>341</v>
      </c>
    </row>
    <row r="2" spans="1:10" ht="19.5" customHeight="1">
      <c r="A2" s="67" t="s">
        <v>783</v>
      </c>
      <c r="B2" s="65"/>
      <c r="C2" s="65"/>
      <c r="D2" s="65"/>
      <c r="E2" s="65"/>
      <c r="F2" s="59"/>
      <c r="H2" s="178" t="str">
        <f>'SP4-1'!L2</f>
        <v>Spreadsheet released: 14-Apr-2023</v>
      </c>
      <c r="I2" s="59"/>
      <c r="J2" s="243" t="s">
        <v>342</v>
      </c>
    </row>
    <row r="3" spans="1:10" s="60" customFormat="1" ht="11.5">
      <c r="A3" s="65" t="s">
        <v>691</v>
      </c>
      <c r="B3" s="65"/>
      <c r="C3" s="65"/>
      <c r="D3" s="59"/>
      <c r="E3" s="59"/>
      <c r="F3" s="59"/>
      <c r="G3" s="59"/>
      <c r="H3" s="59"/>
      <c r="I3" s="59"/>
      <c r="J3" s="59"/>
    </row>
    <row r="4" spans="1:10" s="60" customFormat="1" ht="11.25" customHeight="1" thickBot="1">
      <c r="A4" s="123"/>
      <c r="B4" s="123"/>
      <c r="C4" s="123"/>
      <c r="D4" s="59"/>
      <c r="E4" s="59"/>
      <c r="F4" s="59"/>
      <c r="G4" s="59"/>
      <c r="H4" s="59"/>
      <c r="I4" s="59"/>
      <c r="J4" s="59"/>
    </row>
    <row r="5" spans="1:10" s="60" customFormat="1" ht="19.5" customHeight="1" thickBot="1">
      <c r="A5" s="274" t="s">
        <v>380</v>
      </c>
      <c r="B5" s="274"/>
      <c r="C5" s="275" t="s">
        <v>356</v>
      </c>
      <c r="D5" s="276">
        <f>'SP4-1'!I25</f>
        <v>0</v>
      </c>
      <c r="E5" s="274"/>
      <c r="F5" s="274"/>
      <c r="G5" s="274"/>
      <c r="H5" s="274"/>
      <c r="I5" s="274"/>
      <c r="J5" s="59"/>
    </row>
    <row r="6" spans="1:10" s="60" customFormat="1" ht="19.5" customHeight="1" thickBot="1">
      <c r="A6" s="274" t="s">
        <v>459</v>
      </c>
      <c r="B6" s="274"/>
      <c r="C6" s="277" t="s">
        <v>356</v>
      </c>
      <c r="D6" s="278">
        <f>'SP4-1'!I32</f>
        <v>0</v>
      </c>
      <c r="E6" s="274"/>
      <c r="F6" s="274"/>
      <c r="G6" s="274"/>
      <c r="H6" s="274"/>
      <c r="I6" s="274"/>
      <c r="J6" s="59"/>
    </row>
    <row r="7" spans="1:10" s="60" customFormat="1" ht="19.5" customHeight="1" thickBot="1">
      <c r="A7" s="274"/>
      <c r="B7" s="274"/>
      <c r="C7" s="274"/>
      <c r="D7" s="274"/>
      <c r="E7" s="274"/>
      <c r="F7" s="274"/>
      <c r="G7" s="274"/>
      <c r="H7" s="274"/>
      <c r="I7" s="274"/>
      <c r="J7" s="59"/>
    </row>
    <row r="8" spans="1:10" s="60" customFormat="1" ht="26.25" customHeight="1" thickBot="1">
      <c r="A8" s="627" t="s">
        <v>853</v>
      </c>
      <c r="B8" s="627"/>
      <c r="C8" s="627"/>
      <c r="D8" s="627"/>
      <c r="E8" s="279" t="s">
        <v>398</v>
      </c>
      <c r="F8" s="280" t="s">
        <v>460</v>
      </c>
      <c r="G8" s="280" t="s">
        <v>461</v>
      </c>
      <c r="H8" s="280" t="s">
        <v>462</v>
      </c>
      <c r="I8" s="280" t="s">
        <v>854</v>
      </c>
      <c r="J8" s="59"/>
    </row>
    <row r="9" spans="1:10" s="60" customFormat="1" ht="19.5" customHeight="1" thickBot="1">
      <c r="A9" s="281" t="s">
        <v>463</v>
      </c>
      <c r="B9" s="281"/>
      <c r="C9" s="281"/>
      <c r="D9" s="281"/>
      <c r="E9" s="281"/>
      <c r="F9" s="281"/>
      <c r="G9" s="281"/>
      <c r="H9" s="281"/>
      <c r="I9" s="281"/>
      <c r="J9" s="59"/>
    </row>
    <row r="10" spans="1:10" s="60" customFormat="1" ht="24" customHeight="1" thickBot="1">
      <c r="A10" s="628" t="s">
        <v>772</v>
      </c>
      <c r="B10" s="629"/>
      <c r="C10" s="629"/>
      <c r="D10" s="630"/>
      <c r="E10" s="282"/>
      <c r="F10" s="283"/>
      <c r="G10" s="283"/>
      <c r="H10" s="283"/>
      <c r="I10" s="283"/>
      <c r="J10" s="59"/>
    </row>
    <row r="11" spans="1:10" s="60" customFormat="1" ht="19.5" customHeight="1" thickBot="1">
      <c r="A11" s="284" t="s">
        <v>692</v>
      </c>
      <c r="B11" s="285"/>
      <c r="C11" s="285"/>
      <c r="D11" s="285"/>
      <c r="E11" s="282"/>
      <c r="F11" s="283"/>
      <c r="G11" s="283"/>
      <c r="H11" s="283"/>
      <c r="I11" s="283"/>
      <c r="J11" s="59"/>
    </row>
    <row r="12" spans="1:10" s="60" customFormat="1" ht="19.5" customHeight="1" thickBot="1">
      <c r="A12" s="284" t="s">
        <v>277</v>
      </c>
      <c r="B12" s="286"/>
      <c r="C12" s="286"/>
      <c r="D12" s="286"/>
      <c r="E12" s="282"/>
      <c r="F12" s="283"/>
      <c r="G12" s="283"/>
      <c r="H12" s="283"/>
      <c r="I12" s="283"/>
      <c r="J12" s="59"/>
    </row>
    <row r="13" spans="1:10" s="60" customFormat="1" ht="19.5" customHeight="1" thickBot="1">
      <c r="A13" s="631" t="s">
        <v>855</v>
      </c>
      <c r="B13" s="631"/>
      <c r="C13" s="631"/>
      <c r="D13" s="631"/>
      <c r="E13" s="287">
        <f>SUM(E10:E12)</f>
        <v>0</v>
      </c>
      <c r="F13" s="287">
        <f>SUM(F10:F12)</f>
        <v>0</v>
      </c>
      <c r="G13" s="287">
        <f>SUM(G10:G12)</f>
        <v>0</v>
      </c>
      <c r="H13" s="287">
        <f>SUM(H10:H12)</f>
        <v>0</v>
      </c>
      <c r="I13" s="287">
        <f>SUM(I10:I12)</f>
        <v>0</v>
      </c>
      <c r="J13" s="59"/>
    </row>
    <row r="14" spans="1:10" s="60" customFormat="1" ht="19.5" customHeight="1" thickBot="1">
      <c r="A14" s="281" t="s">
        <v>251</v>
      </c>
      <c r="B14" s="281"/>
      <c r="C14" s="281"/>
      <c r="D14" s="281"/>
      <c r="E14" s="281"/>
      <c r="F14" s="281"/>
      <c r="G14" s="281"/>
      <c r="H14" s="281"/>
      <c r="I14" s="281"/>
      <c r="J14" s="59"/>
    </row>
    <row r="15" spans="1:10" s="60" customFormat="1" ht="19.5" customHeight="1" thickBot="1">
      <c r="A15" s="631" t="s">
        <v>693</v>
      </c>
      <c r="B15" s="631"/>
      <c r="C15" s="631"/>
      <c r="D15" s="631"/>
      <c r="E15" s="282"/>
      <c r="F15" s="283"/>
      <c r="G15" s="283"/>
      <c r="H15" s="283"/>
      <c r="I15" s="283"/>
      <c r="J15" s="59"/>
    </row>
    <row r="16" spans="1:10" s="60" customFormat="1" ht="19.5" customHeight="1" thickBot="1">
      <c r="A16" s="288" t="s">
        <v>694</v>
      </c>
      <c r="B16" s="286"/>
      <c r="C16" s="286"/>
      <c r="D16" s="286"/>
      <c r="E16" s="282"/>
      <c r="F16" s="283"/>
      <c r="G16" s="283"/>
      <c r="H16" s="283"/>
      <c r="I16" s="283"/>
      <c r="J16" s="59"/>
    </row>
    <row r="17" spans="1:15" s="60" customFormat="1" ht="19.5" customHeight="1" thickBot="1">
      <c r="A17" s="288" t="s">
        <v>856</v>
      </c>
      <c r="B17" s="286"/>
      <c r="C17" s="286"/>
      <c r="D17" s="286"/>
      <c r="E17" s="287">
        <f>SUM(E15:E16)</f>
        <v>0</v>
      </c>
      <c r="F17" s="287">
        <f>SUM(F15:F16)</f>
        <v>0</v>
      </c>
      <c r="G17" s="287">
        <f>SUM(G15:G16)</f>
        <v>0</v>
      </c>
      <c r="H17" s="287">
        <f>SUM(H15:H16)</f>
        <v>0</v>
      </c>
      <c r="I17" s="287">
        <f>SUM(I15:I16)</f>
        <v>0</v>
      </c>
      <c r="J17" s="59"/>
    </row>
    <row r="18" spans="1:15" s="60" customFormat="1" ht="19.5" customHeight="1" thickBot="1">
      <c r="A18" s="288"/>
      <c r="B18" s="286"/>
      <c r="C18" s="286"/>
      <c r="D18" s="286"/>
      <c r="E18" s="286"/>
      <c r="F18" s="286"/>
      <c r="G18" s="286"/>
      <c r="H18" s="286"/>
      <c r="I18" s="286"/>
      <c r="J18" s="59"/>
    </row>
    <row r="19" spans="1:15" s="60" customFormat="1" ht="19.5" customHeight="1" thickBot="1">
      <c r="A19" s="289" t="s">
        <v>857</v>
      </c>
      <c r="B19" s="290"/>
      <c r="C19" s="290"/>
      <c r="D19" s="291"/>
      <c r="E19" s="281"/>
      <c r="F19" s="292">
        <f>IF(F17-$E17=0,0,(F13-$E13)/(F17-$E17))</f>
        <v>0</v>
      </c>
      <c r="G19" s="292">
        <f>IF(G17-$E17=0,0,(G13-$E13)/(G17-$E17))</f>
        <v>0</v>
      </c>
      <c r="H19" s="292">
        <f>IF(H17-$E17=0,0,(H13-$E13)/(H17-$E17))</f>
        <v>0</v>
      </c>
      <c r="I19" s="292">
        <f>IF(I17-$E17=0,0,(I13-$E13)/(I17-$E17))</f>
        <v>0</v>
      </c>
      <c r="J19" s="59"/>
    </row>
    <row r="20" spans="1:15" s="60" customFormat="1" ht="19.5" customHeight="1" thickBot="1">
      <c r="A20" s="288" t="s">
        <v>464</v>
      </c>
      <c r="B20" s="293"/>
      <c r="C20" s="288"/>
      <c r="D20" s="288"/>
      <c r="E20" s="294"/>
      <c r="F20" s="281"/>
      <c r="G20" s="281"/>
      <c r="H20" s="281"/>
      <c r="I20" s="281"/>
      <c r="J20" s="59"/>
      <c r="K20" s="632" t="s">
        <v>465</v>
      </c>
      <c r="L20" s="632"/>
      <c r="M20" s="632"/>
      <c r="N20" s="632"/>
      <c r="O20" s="632"/>
    </row>
    <row r="21" spans="1:15" s="60" customFormat="1" ht="19.5" customHeight="1" thickBot="1">
      <c r="A21" s="265"/>
      <c r="B21" s="265"/>
      <c r="C21" s="265"/>
      <c r="D21" s="265"/>
      <c r="E21" s="265"/>
      <c r="F21" s="265"/>
      <c r="G21" s="265"/>
      <c r="H21" s="265"/>
      <c r="I21" s="265"/>
      <c r="J21" s="59"/>
    </row>
    <row r="22" spans="1:15" s="60" customFormat="1" ht="19.5" customHeight="1" thickBot="1">
      <c r="A22" s="288"/>
      <c r="B22" s="288"/>
      <c r="C22" s="288"/>
      <c r="D22" s="288"/>
      <c r="E22" s="284"/>
      <c r="F22" s="284"/>
      <c r="G22" s="284"/>
      <c r="H22" s="284"/>
      <c r="I22" s="284"/>
      <c r="J22" s="59"/>
    </row>
    <row r="23" spans="1:15" s="60" customFormat="1" ht="19.5" customHeight="1" thickBot="1">
      <c r="A23" s="624" t="s">
        <v>466</v>
      </c>
      <c r="B23" s="624"/>
      <c r="C23" s="624"/>
      <c r="D23" s="624" t="s">
        <v>467</v>
      </c>
      <c r="E23" s="624"/>
      <c r="F23" s="624"/>
      <c r="G23" s="624" t="s">
        <v>468</v>
      </c>
      <c r="H23" s="624"/>
      <c r="I23" s="624"/>
      <c r="J23" s="59"/>
      <c r="K23" s="625" t="s">
        <v>469</v>
      </c>
      <c r="L23" s="625"/>
      <c r="M23" s="625"/>
      <c r="N23" s="625"/>
      <c r="O23" s="625"/>
    </row>
    <row r="24" spans="1:15" s="60" customFormat="1" ht="56.25" customHeight="1" thickBot="1">
      <c r="A24" s="295" t="s">
        <v>399</v>
      </c>
      <c r="B24" s="295" t="s">
        <v>470</v>
      </c>
      <c r="C24" s="295" t="s">
        <v>471</v>
      </c>
      <c r="D24" s="295" t="s">
        <v>399</v>
      </c>
      <c r="E24" s="295" t="s">
        <v>472</v>
      </c>
      <c r="F24" s="295" t="s">
        <v>473</v>
      </c>
      <c r="G24" s="295" t="s">
        <v>474</v>
      </c>
      <c r="H24" s="295" t="s">
        <v>475</v>
      </c>
      <c r="I24" s="296" t="s">
        <v>858</v>
      </c>
      <c r="J24" s="59"/>
      <c r="K24" s="626"/>
      <c r="L24" s="626"/>
      <c r="M24" s="626"/>
      <c r="N24" s="626"/>
      <c r="O24" s="626"/>
    </row>
    <row r="25" spans="1:15" s="60" customFormat="1" ht="19.5" customHeight="1" thickBot="1">
      <c r="A25" s="297"/>
      <c r="B25" s="283"/>
      <c r="C25" s="283"/>
      <c r="D25" s="297"/>
      <c r="E25" s="283"/>
      <c r="F25" s="283"/>
      <c r="G25" s="134">
        <f>E25-B25</f>
        <v>0</v>
      </c>
      <c r="H25" s="134">
        <f>F25-C25</f>
        <v>0</v>
      </c>
      <c r="I25" s="133">
        <f>IF(G25=0,0,H25/G25)</f>
        <v>0</v>
      </c>
      <c r="J25" s="59"/>
      <c r="K25" s="626"/>
      <c r="L25" s="626"/>
      <c r="M25" s="626"/>
      <c r="N25" s="626"/>
      <c r="O25" s="626"/>
    </row>
    <row r="26" spans="1:15" s="60" customFormat="1" ht="19.5" customHeight="1" thickBot="1">
      <c r="A26" s="297"/>
      <c r="B26" s="283"/>
      <c r="C26" s="283"/>
      <c r="D26" s="297"/>
      <c r="E26" s="283"/>
      <c r="F26" s="283"/>
      <c r="G26" s="134">
        <f t="shared" ref="G26:H28" si="0">E26-B26</f>
        <v>0</v>
      </c>
      <c r="H26" s="134">
        <f t="shared" si="0"/>
        <v>0</v>
      </c>
      <c r="I26" s="133">
        <f>IF(G26=0,0,H26/G26)</f>
        <v>0</v>
      </c>
      <c r="J26" s="59"/>
      <c r="K26" s="626"/>
      <c r="L26" s="626"/>
      <c r="M26" s="626"/>
      <c r="N26" s="626"/>
      <c r="O26" s="626"/>
    </row>
    <row r="27" spans="1:15" s="60" customFormat="1" ht="19.5" customHeight="1" thickBot="1">
      <c r="A27" s="297"/>
      <c r="B27" s="283"/>
      <c r="C27" s="283"/>
      <c r="D27" s="297"/>
      <c r="E27" s="283"/>
      <c r="F27" s="283"/>
      <c r="G27" s="134">
        <f t="shared" si="0"/>
        <v>0</v>
      </c>
      <c r="H27" s="134">
        <f t="shared" si="0"/>
        <v>0</v>
      </c>
      <c r="I27" s="133">
        <f>IF(G27=0,0,H27/G27)</f>
        <v>0</v>
      </c>
      <c r="J27" s="59"/>
      <c r="K27" s="626"/>
      <c r="L27" s="626"/>
      <c r="M27" s="626"/>
      <c r="N27" s="626"/>
      <c r="O27" s="626"/>
    </row>
    <row r="28" spans="1:15" s="60" customFormat="1" ht="19.5" customHeight="1" thickBot="1">
      <c r="A28" s="297"/>
      <c r="B28" s="283"/>
      <c r="C28" s="283"/>
      <c r="D28" s="297"/>
      <c r="E28" s="283"/>
      <c r="F28" s="283"/>
      <c r="G28" s="134">
        <f t="shared" si="0"/>
        <v>0</v>
      </c>
      <c r="H28" s="134">
        <f t="shared" si="0"/>
        <v>0</v>
      </c>
      <c r="I28" s="133">
        <f>IF(G28=0,0,H28/G28)</f>
        <v>0</v>
      </c>
      <c r="J28" s="59"/>
      <c r="K28" s="626"/>
      <c r="L28" s="626"/>
      <c r="M28" s="626"/>
      <c r="N28" s="626"/>
      <c r="O28" s="626"/>
    </row>
    <row r="29" spans="1:15" ht="19.5" customHeight="1" thickBot="1">
      <c r="A29" s="298"/>
      <c r="B29" s="298"/>
      <c r="C29" s="298"/>
      <c r="D29" s="298"/>
      <c r="E29" s="298"/>
      <c r="F29" s="298"/>
      <c r="G29" s="298"/>
      <c r="H29" s="298"/>
      <c r="I29" s="274"/>
      <c r="J29" s="59"/>
      <c r="K29" s="626"/>
      <c r="L29" s="626"/>
      <c r="M29" s="626"/>
      <c r="N29" s="626"/>
      <c r="O29" s="626"/>
    </row>
    <row r="30" spans="1:15" s="53" customFormat="1" ht="19.5" customHeight="1">
      <c r="A30" s="299"/>
      <c r="B30" s="299"/>
      <c r="C30" s="299"/>
      <c r="D30" s="299"/>
      <c r="E30" s="299"/>
      <c r="F30" s="299"/>
      <c r="G30" s="299"/>
      <c r="H30" s="299"/>
      <c r="I30" s="136"/>
      <c r="J30" s="63"/>
      <c r="K30" s="626"/>
      <c r="L30" s="626"/>
      <c r="M30" s="626"/>
      <c r="N30" s="626"/>
      <c r="O30" s="626"/>
    </row>
    <row r="31" spans="1:15" s="53" customFormat="1" ht="19.5" customHeight="1">
      <c r="A31" s="299"/>
      <c r="B31" s="299"/>
      <c r="C31" s="299"/>
      <c r="D31" s="299"/>
      <c r="E31" s="299"/>
      <c r="F31" s="299"/>
      <c r="G31" s="299"/>
      <c r="H31" s="299"/>
      <c r="I31" s="136"/>
      <c r="J31" s="63"/>
      <c r="K31" s="626"/>
      <c r="L31" s="626"/>
      <c r="M31" s="626"/>
      <c r="N31" s="626"/>
      <c r="O31" s="626"/>
    </row>
    <row r="32" spans="1:15" s="53" customFormat="1" ht="19.5" customHeight="1">
      <c r="A32" s="299"/>
      <c r="B32" s="299"/>
      <c r="C32" s="299"/>
      <c r="D32" s="299"/>
      <c r="E32" s="299"/>
      <c r="F32" s="299"/>
      <c r="G32" s="299"/>
      <c r="H32" s="299"/>
      <c r="I32" s="136"/>
      <c r="J32" s="63"/>
    </row>
    <row r="33" spans="1:10" s="53" customFormat="1" ht="19.5" hidden="1" customHeight="1">
      <c r="A33" s="299"/>
      <c r="B33" s="299"/>
      <c r="C33" s="299"/>
      <c r="D33" s="299"/>
      <c r="E33" s="299"/>
      <c r="F33" s="299"/>
      <c r="G33" s="299"/>
      <c r="H33" s="299"/>
      <c r="I33" s="136"/>
      <c r="J33" s="63"/>
    </row>
    <row r="34" spans="1:10" hidden="1">
      <c r="A34" s="123">
        <v>2009</v>
      </c>
      <c r="B34" s="123"/>
      <c r="C34" s="59"/>
      <c r="D34" s="59"/>
      <c r="E34" s="59"/>
      <c r="F34" s="59"/>
      <c r="G34" s="59"/>
      <c r="H34" s="59"/>
      <c r="I34" s="59"/>
      <c r="J34" s="59"/>
    </row>
    <row r="35" spans="1:10" hidden="1">
      <c r="A35" s="123">
        <v>2010</v>
      </c>
      <c r="B35" s="123"/>
      <c r="C35" s="59"/>
      <c r="D35" s="59"/>
      <c r="E35" s="59"/>
      <c r="F35" s="59"/>
      <c r="G35" s="59"/>
      <c r="H35" s="59"/>
      <c r="I35" s="59"/>
      <c r="J35" s="59"/>
    </row>
    <row r="36" spans="1:10" hidden="1">
      <c r="A36" s="123">
        <v>2011</v>
      </c>
      <c r="B36" s="123"/>
      <c r="C36" s="59"/>
      <c r="D36" s="59"/>
      <c r="E36" s="59"/>
      <c r="F36" s="59"/>
      <c r="G36" s="59"/>
      <c r="H36" s="59"/>
      <c r="I36" s="59"/>
      <c r="J36" s="59"/>
    </row>
    <row r="37" spans="1:10" hidden="1">
      <c r="A37" s="123">
        <v>2012</v>
      </c>
      <c r="B37" s="123"/>
      <c r="C37" s="59"/>
      <c r="D37" s="59"/>
      <c r="E37" s="59"/>
      <c r="F37" s="59"/>
      <c r="G37" s="59"/>
      <c r="H37" s="59"/>
      <c r="I37" s="59"/>
      <c r="J37" s="59"/>
    </row>
    <row r="38" spans="1:10" hidden="1">
      <c r="A38" s="123">
        <v>2013</v>
      </c>
      <c r="B38" s="123"/>
      <c r="C38" s="59"/>
      <c r="D38" s="59"/>
      <c r="E38" s="59"/>
      <c r="F38" s="59"/>
      <c r="G38" s="59"/>
      <c r="H38" s="59"/>
      <c r="I38" s="59"/>
      <c r="J38" s="59"/>
    </row>
    <row r="39" spans="1:10" hidden="1">
      <c r="A39" s="123">
        <v>2014</v>
      </c>
      <c r="B39" s="123"/>
      <c r="C39" s="59"/>
      <c r="D39" s="59"/>
      <c r="E39" s="59"/>
      <c r="F39" s="59"/>
      <c r="G39" s="59"/>
      <c r="H39" s="59"/>
      <c r="I39" s="59"/>
      <c r="J39" s="59"/>
    </row>
    <row r="40" spans="1:10" hidden="1">
      <c r="A40" s="123">
        <v>2015</v>
      </c>
      <c r="B40" s="123"/>
      <c r="C40" s="59"/>
      <c r="D40" s="59"/>
      <c r="E40" s="59"/>
      <c r="F40" s="59"/>
      <c r="G40" s="59"/>
      <c r="H40" s="59"/>
      <c r="I40" s="59"/>
      <c r="J40" s="59"/>
    </row>
    <row r="41" spans="1:10" hidden="1">
      <c r="A41" s="123">
        <v>2016</v>
      </c>
      <c r="B41" s="123"/>
      <c r="C41" s="59"/>
      <c r="D41" s="59"/>
      <c r="E41" s="59"/>
      <c r="F41" s="59"/>
      <c r="G41" s="59"/>
      <c r="H41" s="59"/>
      <c r="I41" s="59"/>
      <c r="J41" s="59"/>
    </row>
    <row r="42" spans="1:10" hidden="1">
      <c r="A42" s="123">
        <v>2017</v>
      </c>
      <c r="B42" s="123"/>
      <c r="C42" s="59"/>
      <c r="D42" s="59"/>
      <c r="E42" s="59"/>
      <c r="F42" s="59"/>
      <c r="G42" s="59"/>
      <c r="H42" s="59"/>
      <c r="I42" s="59"/>
      <c r="J42" s="59"/>
    </row>
    <row r="43" spans="1:10" hidden="1">
      <c r="A43" s="123">
        <v>2018</v>
      </c>
      <c r="B43" s="123"/>
      <c r="C43" s="59"/>
      <c r="D43" s="59"/>
      <c r="E43" s="59"/>
      <c r="F43" s="59"/>
      <c r="G43" s="59"/>
      <c r="H43" s="59"/>
      <c r="I43" s="59"/>
      <c r="J43" s="59"/>
    </row>
    <row r="44" spans="1:10" hidden="1">
      <c r="A44" s="123">
        <v>2019</v>
      </c>
      <c r="B44" s="123"/>
      <c r="C44" s="59"/>
      <c r="D44" s="59"/>
      <c r="E44" s="59"/>
      <c r="F44" s="59"/>
      <c r="G44" s="59"/>
      <c r="H44" s="59"/>
      <c r="I44" s="59"/>
      <c r="J44" s="59"/>
    </row>
    <row r="45" spans="1:10" hidden="1">
      <c r="A45" s="123">
        <v>2020</v>
      </c>
      <c r="B45" s="123"/>
      <c r="C45" s="59"/>
      <c r="D45" s="59"/>
      <c r="E45" s="59"/>
      <c r="F45" s="59"/>
      <c r="G45" s="59"/>
      <c r="H45" s="59"/>
      <c r="I45" s="59"/>
      <c r="J45" s="59"/>
    </row>
    <row r="46" spans="1:10" hidden="1">
      <c r="A46" s="123">
        <v>2021</v>
      </c>
      <c r="B46" s="123"/>
      <c r="C46" s="59"/>
      <c r="D46" s="59"/>
      <c r="E46" s="59"/>
      <c r="F46" s="59"/>
      <c r="G46" s="59"/>
      <c r="H46" s="59"/>
      <c r="I46" s="59"/>
      <c r="J46" s="59"/>
    </row>
    <row r="47" spans="1:10" hidden="1">
      <c r="A47" s="123">
        <v>2022</v>
      </c>
      <c r="B47" s="123"/>
      <c r="C47" s="59"/>
      <c r="D47" s="59"/>
      <c r="E47" s="59"/>
      <c r="F47" s="59"/>
      <c r="G47" s="59"/>
      <c r="H47" s="59"/>
      <c r="I47" s="59"/>
      <c r="J47" s="59"/>
    </row>
    <row r="48" spans="1:10" hidden="1">
      <c r="A48" s="123">
        <v>2023</v>
      </c>
      <c r="B48" s="123"/>
      <c r="C48" s="59"/>
      <c r="D48" s="59"/>
      <c r="E48" s="59"/>
      <c r="F48" s="59"/>
      <c r="G48" s="59"/>
      <c r="H48" s="59"/>
      <c r="I48" s="59"/>
      <c r="J48" s="59"/>
    </row>
    <row r="49" spans="1:10" hidden="1">
      <c r="A49" s="123">
        <v>2024</v>
      </c>
      <c r="B49" s="123"/>
      <c r="C49" s="59"/>
      <c r="D49" s="59"/>
      <c r="E49" s="59"/>
      <c r="F49" s="59"/>
      <c r="G49" s="59"/>
      <c r="H49" s="59"/>
      <c r="I49" s="59"/>
      <c r="J49" s="59"/>
    </row>
    <row r="50" spans="1:10" hidden="1">
      <c r="A50" s="123">
        <v>2025</v>
      </c>
      <c r="B50" s="123"/>
      <c r="C50" s="59"/>
      <c r="D50" s="59"/>
      <c r="E50" s="59"/>
      <c r="F50" s="59"/>
      <c r="G50" s="59"/>
      <c r="H50" s="59"/>
      <c r="I50" s="59"/>
      <c r="J50" s="59"/>
    </row>
    <row r="51" spans="1:10" hidden="1">
      <c r="A51" s="123">
        <v>2026</v>
      </c>
      <c r="B51" s="123"/>
      <c r="C51" s="59"/>
      <c r="D51" s="59"/>
      <c r="E51" s="59"/>
      <c r="F51" s="59"/>
      <c r="G51" s="59"/>
      <c r="H51" s="59"/>
      <c r="I51" s="59"/>
      <c r="J51" s="59"/>
    </row>
    <row r="52" spans="1:10" hidden="1">
      <c r="A52" s="123">
        <v>2027</v>
      </c>
      <c r="B52" s="123"/>
      <c r="C52" s="59"/>
      <c r="D52" s="59"/>
      <c r="E52" s="59"/>
      <c r="F52" s="59"/>
      <c r="G52" s="59"/>
      <c r="H52" s="59"/>
      <c r="I52" s="59"/>
      <c r="J52" s="59"/>
    </row>
    <row r="53" spans="1:10" hidden="1">
      <c r="A53" s="123">
        <v>2028</v>
      </c>
      <c r="B53" s="123"/>
      <c r="C53" s="59"/>
      <c r="D53" s="59"/>
      <c r="E53" s="59"/>
      <c r="F53" s="59"/>
      <c r="G53" s="59"/>
      <c r="H53" s="59"/>
      <c r="I53" s="59"/>
      <c r="J53" s="59"/>
    </row>
    <row r="54" spans="1:10" hidden="1">
      <c r="A54" s="123">
        <v>2029</v>
      </c>
      <c r="B54" s="123"/>
      <c r="C54" s="59"/>
      <c r="D54" s="59"/>
      <c r="E54" s="59"/>
      <c r="F54" s="59"/>
      <c r="G54" s="59"/>
      <c r="H54" s="59"/>
      <c r="I54" s="59"/>
      <c r="J54" s="59"/>
    </row>
    <row r="55" spans="1:10" hidden="1">
      <c r="A55" s="123">
        <v>2030</v>
      </c>
      <c r="B55" s="123"/>
      <c r="C55" s="59"/>
      <c r="D55" s="59"/>
      <c r="E55" s="59"/>
      <c r="F55" s="59"/>
      <c r="G55" s="59"/>
      <c r="H55" s="59"/>
      <c r="I55" s="59"/>
      <c r="J55" s="59"/>
    </row>
    <row r="56" spans="1:10" hidden="1">
      <c r="A56" s="123">
        <v>2031</v>
      </c>
      <c r="B56" s="123"/>
      <c r="C56" s="59"/>
      <c r="D56" s="59"/>
      <c r="E56" s="59"/>
      <c r="F56" s="59"/>
      <c r="G56" s="59"/>
      <c r="H56" s="59"/>
      <c r="I56" s="59"/>
      <c r="J56" s="59"/>
    </row>
    <row r="57" spans="1:10" hidden="1">
      <c r="A57" s="123">
        <v>2032</v>
      </c>
      <c r="B57" s="123"/>
      <c r="C57" s="59"/>
      <c r="D57" s="59"/>
      <c r="E57" s="59"/>
      <c r="F57" s="59"/>
      <c r="G57" s="59"/>
      <c r="H57" s="59"/>
      <c r="I57" s="59"/>
      <c r="J57" s="59"/>
    </row>
    <row r="58" spans="1:10" hidden="1">
      <c r="A58" s="123">
        <v>2033</v>
      </c>
      <c r="B58" s="123"/>
      <c r="C58" s="59"/>
      <c r="D58" s="59"/>
      <c r="E58" s="59"/>
      <c r="F58" s="59"/>
      <c r="G58" s="59"/>
      <c r="H58" s="59"/>
      <c r="I58" s="59"/>
      <c r="J58" s="59"/>
    </row>
    <row r="59" spans="1:10" hidden="1">
      <c r="A59" s="123">
        <v>2034</v>
      </c>
      <c r="B59" s="123"/>
      <c r="C59" s="59"/>
      <c r="D59" s="59"/>
      <c r="E59" s="59"/>
      <c r="F59" s="59"/>
      <c r="G59" s="59"/>
      <c r="H59" s="59"/>
      <c r="I59" s="59"/>
      <c r="J59" s="59"/>
    </row>
    <row r="60" spans="1:10" hidden="1">
      <c r="A60" s="123">
        <v>2035</v>
      </c>
      <c r="B60" s="123"/>
      <c r="C60" s="59"/>
      <c r="D60" s="59"/>
      <c r="E60" s="59"/>
      <c r="F60" s="59"/>
      <c r="G60" s="59"/>
      <c r="H60" s="59"/>
      <c r="I60" s="59"/>
      <c r="J60" s="59"/>
    </row>
    <row r="61" spans="1:10" hidden="1">
      <c r="A61" s="123">
        <v>2036</v>
      </c>
      <c r="B61" s="123"/>
      <c r="C61" s="59"/>
      <c r="D61" s="59"/>
      <c r="E61" s="59"/>
      <c r="F61" s="59"/>
      <c r="G61" s="59"/>
      <c r="H61" s="59"/>
      <c r="I61" s="59"/>
      <c r="J61" s="59"/>
    </row>
    <row r="62" spans="1:10" hidden="1">
      <c r="A62" s="123">
        <v>2037</v>
      </c>
      <c r="B62" s="123"/>
      <c r="C62" s="59"/>
      <c r="D62" s="59"/>
      <c r="E62" s="59"/>
      <c r="F62" s="59"/>
      <c r="G62" s="59"/>
      <c r="H62" s="59"/>
      <c r="I62" s="59"/>
      <c r="J62" s="59"/>
    </row>
    <row r="63" spans="1:10" hidden="1">
      <c r="A63" s="123">
        <v>2038</v>
      </c>
      <c r="B63" s="123"/>
      <c r="C63" s="59"/>
      <c r="D63" s="59"/>
      <c r="E63" s="59"/>
      <c r="F63" s="59"/>
      <c r="G63" s="59"/>
      <c r="H63" s="59"/>
      <c r="I63" s="59"/>
      <c r="J63" s="59"/>
    </row>
    <row r="64" spans="1:10" hidden="1">
      <c r="A64" s="123">
        <v>2039</v>
      </c>
      <c r="B64" s="123"/>
      <c r="C64" s="59"/>
      <c r="D64" s="59"/>
      <c r="E64" s="59"/>
      <c r="F64" s="59"/>
      <c r="G64" s="59"/>
      <c r="H64" s="59"/>
      <c r="I64" s="59"/>
      <c r="J64" s="59"/>
    </row>
    <row r="65" spans="1:10" hidden="1">
      <c r="A65" s="123">
        <v>2040</v>
      </c>
      <c r="B65" s="123"/>
      <c r="C65" s="59"/>
      <c r="D65" s="59"/>
      <c r="E65" s="59"/>
      <c r="F65" s="59"/>
      <c r="G65" s="59"/>
      <c r="H65" s="59"/>
      <c r="I65" s="59"/>
      <c r="J65" s="59"/>
    </row>
    <row r="66" spans="1:10" hidden="1">
      <c r="A66" s="59"/>
      <c r="B66" s="59"/>
      <c r="C66" s="59"/>
      <c r="D66" s="59"/>
      <c r="E66" s="59"/>
      <c r="F66" s="59"/>
      <c r="G66" s="59"/>
      <c r="H66" s="59"/>
      <c r="I66" s="59"/>
      <c r="J66" s="59"/>
    </row>
    <row r="67" spans="1:10">
      <c r="A67" s="59"/>
      <c r="B67" s="59"/>
      <c r="C67" s="59"/>
      <c r="D67" s="59"/>
      <c r="E67" s="59"/>
      <c r="F67" s="59"/>
      <c r="G67" s="59"/>
      <c r="H67" s="59"/>
      <c r="I67" s="59"/>
      <c r="J67" s="59"/>
    </row>
    <row r="68" spans="1:10">
      <c r="A68" s="59"/>
      <c r="B68" s="59"/>
      <c r="C68" s="59"/>
      <c r="D68" s="59"/>
      <c r="E68" s="59"/>
      <c r="F68" s="59"/>
      <c r="G68" s="59"/>
      <c r="H68" s="59"/>
      <c r="I68" s="59"/>
      <c r="J68" s="59"/>
    </row>
    <row r="69" spans="1:10">
      <c r="A69" s="59"/>
      <c r="B69" s="59"/>
      <c r="C69" s="59"/>
      <c r="D69" s="59"/>
      <c r="E69" s="59"/>
      <c r="F69" s="59"/>
      <c r="G69" s="59"/>
      <c r="H69" s="59"/>
      <c r="I69" s="59"/>
      <c r="J69" s="59"/>
    </row>
    <row r="70" spans="1:10">
      <c r="A70" s="59"/>
      <c r="B70" s="59"/>
      <c r="C70" s="59"/>
      <c r="D70" s="59"/>
      <c r="E70" s="59"/>
      <c r="F70" s="59"/>
      <c r="G70" s="59"/>
      <c r="H70" s="59"/>
      <c r="I70" s="59"/>
      <c r="J70" s="59"/>
    </row>
    <row r="71" spans="1:10">
      <c r="A71" s="59"/>
      <c r="B71" s="59"/>
      <c r="C71" s="59"/>
      <c r="D71" s="59"/>
      <c r="E71" s="59"/>
      <c r="F71" s="59"/>
      <c r="G71" s="59"/>
      <c r="H71" s="59"/>
      <c r="I71" s="59"/>
      <c r="J71" s="59"/>
    </row>
    <row r="72" spans="1:10">
      <c r="A72" s="59"/>
      <c r="B72" s="59"/>
      <c r="C72" s="59"/>
      <c r="D72" s="59"/>
      <c r="E72" s="59"/>
      <c r="F72" s="59"/>
      <c r="G72" s="59"/>
      <c r="H72" s="59"/>
      <c r="I72" s="59"/>
      <c r="J72" s="59"/>
    </row>
    <row r="73" spans="1:10">
      <c r="A73" s="59"/>
      <c r="B73" s="59"/>
      <c r="C73" s="59"/>
      <c r="D73" s="59"/>
      <c r="E73" s="59"/>
      <c r="F73" s="59"/>
      <c r="G73" s="59"/>
      <c r="H73" s="59"/>
      <c r="I73" s="59"/>
      <c r="J73" s="59"/>
    </row>
    <row r="74" spans="1:10">
      <c r="A74" s="59"/>
      <c r="B74" s="59"/>
      <c r="C74" s="59"/>
      <c r="D74" s="59"/>
      <c r="E74" s="59"/>
      <c r="F74" s="59"/>
      <c r="G74" s="59"/>
      <c r="H74" s="59"/>
      <c r="I74" s="59"/>
      <c r="J74" s="59"/>
    </row>
    <row r="75" spans="1:10">
      <c r="A75" s="59"/>
      <c r="B75" s="59"/>
      <c r="C75" s="59"/>
      <c r="D75" s="59"/>
      <c r="E75" s="59"/>
      <c r="F75" s="59"/>
      <c r="G75" s="59"/>
      <c r="H75" s="59"/>
      <c r="I75" s="59"/>
      <c r="J75" s="59"/>
    </row>
    <row r="76" spans="1:10">
      <c r="A76" s="59"/>
      <c r="B76" s="59"/>
      <c r="C76" s="59"/>
      <c r="D76" s="59"/>
      <c r="E76" s="59"/>
      <c r="F76" s="59"/>
      <c r="G76" s="59"/>
      <c r="H76" s="59"/>
      <c r="I76" s="59"/>
      <c r="J76" s="59"/>
    </row>
    <row r="77" spans="1:10">
      <c r="A77" s="59"/>
      <c r="B77" s="59"/>
      <c r="C77" s="59"/>
      <c r="D77" s="59"/>
      <c r="E77" s="59"/>
      <c r="F77" s="59"/>
      <c r="G77" s="59"/>
      <c r="H77" s="59"/>
      <c r="I77" s="59"/>
      <c r="J77" s="59"/>
    </row>
    <row r="78" spans="1:10">
      <c r="A78" s="59"/>
      <c r="B78" s="59"/>
      <c r="C78" s="59"/>
      <c r="D78" s="59"/>
      <c r="E78" s="59"/>
      <c r="F78" s="59"/>
      <c r="G78" s="59"/>
      <c r="H78" s="59"/>
      <c r="I78" s="59"/>
      <c r="J78" s="59"/>
    </row>
    <row r="79" spans="1:10">
      <c r="A79" s="59"/>
      <c r="B79" s="59"/>
      <c r="C79" s="59"/>
      <c r="D79" s="59"/>
      <c r="E79" s="59"/>
      <c r="F79" s="59"/>
      <c r="G79" s="59"/>
      <c r="H79" s="59"/>
      <c r="I79" s="59"/>
      <c r="J79" s="59"/>
    </row>
    <row r="80" spans="1:10">
      <c r="A80" s="59"/>
      <c r="B80" s="59"/>
      <c r="C80" s="59"/>
      <c r="D80" s="59"/>
      <c r="E80" s="59"/>
      <c r="F80" s="59"/>
      <c r="G80" s="59"/>
      <c r="H80" s="59"/>
      <c r="I80" s="59"/>
      <c r="J80" s="59"/>
    </row>
    <row r="81" spans="1:10">
      <c r="A81" s="59"/>
      <c r="B81" s="59"/>
      <c r="C81" s="59"/>
      <c r="D81" s="59"/>
      <c r="E81" s="59"/>
      <c r="F81" s="59"/>
      <c r="G81" s="59"/>
      <c r="H81" s="59"/>
      <c r="I81" s="59"/>
      <c r="J81" s="59"/>
    </row>
    <row r="82" spans="1:10">
      <c r="A82" s="59"/>
      <c r="B82" s="59"/>
      <c r="C82" s="59"/>
      <c r="D82" s="59"/>
      <c r="E82" s="59"/>
      <c r="F82" s="59"/>
      <c r="G82" s="59"/>
      <c r="H82" s="59"/>
      <c r="I82" s="59"/>
      <c r="J82" s="59"/>
    </row>
    <row r="83" spans="1:10">
      <c r="A83" s="59"/>
      <c r="B83" s="59"/>
      <c r="C83" s="59"/>
      <c r="D83" s="59"/>
      <c r="E83" s="59"/>
      <c r="F83" s="59"/>
      <c r="G83" s="59"/>
      <c r="H83" s="59"/>
      <c r="I83" s="59"/>
      <c r="J83" s="59"/>
    </row>
  </sheetData>
  <sheetProtection algorithmName="SHA-512" hashValue="8ia8rqldIdt3RLXP6yYagrJkdnOV/kiNVTGy1ZhGfWD8gp3n8B5JdDyoYwS5BrjV0KeouUvkZV2qdlIWPxDoyw==" saltValue="qIg5/tm1Kh/4SJldeIWgsA==" spinCount="100000" sheet="1" selectLockedCells="1"/>
  <protectedRanges>
    <protectedRange sqref="D5:D6 E5:I5" name="Range1_1_1"/>
    <protectedRange sqref="C5:C6" name="Range1_1_1_1"/>
    <protectedRange sqref="E25:I28" name="Range5_1_1_1"/>
    <protectedRange sqref="G29:I33" name="Range10_1_1_1"/>
  </protectedRanges>
  <mergeCells count="9">
    <mergeCell ref="A23:C23"/>
    <mergeCell ref="D23:F23"/>
    <mergeCell ref="G23:I23"/>
    <mergeCell ref="K23:O31"/>
    <mergeCell ref="A8:D8"/>
    <mergeCell ref="A10:D10"/>
    <mergeCell ref="A13:D13"/>
    <mergeCell ref="A15:D15"/>
    <mergeCell ref="K20:O20"/>
  </mergeCells>
  <hyperlinks>
    <hyperlink ref="K20" r:id="rId1" display="https://www.nzta.govt.nz/assets/resources/economic-evaluation-manual/economic-evaluation-manual/docs/eem-manual-2016.pdf" xr:uid="{B8E7F458-4E7D-4EB1-B595-845D510C52A4}"/>
    <hyperlink ref="K20:O20" r:id="rId2" display="MBCM Manual - Section A12.4" xr:uid="{47429E63-BE57-48B9-BF6A-D06A3A4A55CA}"/>
  </hyperlinks>
  <printOptions horizontalCentered="1"/>
  <pageMargins left="0.74803149606299213" right="0.70866141732283472" top="0.74803149606299213" bottom="0.9055118110236221" header="0.39370078740157483" footer="0.39370078740157483"/>
  <pageSetup paperSize="9" scale="91" orientation="portrait" r:id="rId3"/>
  <headerFooter scaleWithDoc="0" alignWithMargins="0">
    <oddHeader>&amp;L&amp;"-,Regular"&amp;8&amp;F&amp;R&amp;"-,Regular"&amp;8&amp;A
________________________________________________________________________________________________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5275A-D9AB-4484-BF72-8A85BD6C91C5}">
  <dimension ref="A1:Z382"/>
  <sheetViews>
    <sheetView topLeftCell="A319" zoomScale="75" zoomScaleNormal="75" workbookViewId="0">
      <selection activeCell="Q335" sqref="Q335"/>
    </sheetView>
  </sheetViews>
  <sheetFormatPr defaultColWidth="9" defaultRowHeight="12.5"/>
  <cols>
    <col min="1" max="2" width="9" style="24"/>
    <col min="3" max="8" width="12.83203125" style="24" customWidth="1"/>
    <col min="9" max="16384" width="9" style="24"/>
  </cols>
  <sheetData>
    <row r="1" spans="1:14">
      <c r="A1" s="24" t="s">
        <v>6</v>
      </c>
      <c r="B1" s="24" t="s">
        <v>756</v>
      </c>
      <c r="C1" s="24" t="s">
        <v>757</v>
      </c>
    </row>
    <row r="2" spans="1:14" ht="13" thickBot="1"/>
    <row r="3" spans="1:14" ht="22.5" customHeight="1" thickBot="1">
      <c r="A3" s="138" t="s">
        <v>695</v>
      </c>
      <c r="B3" s="648" t="s">
        <v>696</v>
      </c>
      <c r="C3" s="649"/>
      <c r="D3" s="649"/>
      <c r="E3" s="649"/>
      <c r="F3" s="650"/>
    </row>
    <row r="4" spans="1:14" ht="13" thickBot="1">
      <c r="A4" s="139"/>
      <c r="B4" s="140" t="s">
        <v>697</v>
      </c>
      <c r="C4" s="140" t="s">
        <v>698</v>
      </c>
      <c r="D4" s="140" t="s">
        <v>699</v>
      </c>
      <c r="E4" s="140" t="s">
        <v>700</v>
      </c>
      <c r="F4" s="140" t="s">
        <v>701</v>
      </c>
    </row>
    <row r="5" spans="1:14" ht="13" thickBot="1">
      <c r="A5" s="82">
        <v>0</v>
      </c>
      <c r="B5" s="300">
        <v>35.859272261535118</v>
      </c>
      <c r="C5" s="300">
        <v>29.429200416970112</v>
      </c>
      <c r="D5" s="300">
        <v>28.72589955546993</v>
      </c>
      <c r="E5" s="300">
        <v>29.801656473844652</v>
      </c>
      <c r="F5" s="300">
        <v>32.364306139802359</v>
      </c>
      <c r="I5" s="301"/>
      <c r="J5" s="302"/>
      <c r="K5" s="302"/>
      <c r="L5" s="302"/>
      <c r="M5" s="302"/>
      <c r="N5" s="302"/>
    </row>
    <row r="6" spans="1:14" ht="13" thickBot="1">
      <c r="A6" s="82" t="s">
        <v>702</v>
      </c>
      <c r="B6" s="300">
        <v>36.414653826526383</v>
      </c>
      <c r="C6" s="300">
        <v>29.944226701920201</v>
      </c>
      <c r="D6" s="300">
        <v>29.227349276225972</v>
      </c>
      <c r="E6" s="300">
        <v>30.295477132651275</v>
      </c>
      <c r="F6" s="300">
        <v>32.852545446986944</v>
      </c>
      <c r="I6" s="301"/>
      <c r="J6" s="121"/>
      <c r="K6" s="121"/>
      <c r="L6" s="121"/>
      <c r="M6" s="121"/>
      <c r="N6" s="121"/>
    </row>
    <row r="7" spans="1:14" ht="13" thickBot="1">
      <c r="A7" s="82" t="s">
        <v>703</v>
      </c>
      <c r="B7" s="300">
        <v>38.200172114154071</v>
      </c>
      <c r="C7" s="300">
        <v>31.910630812502671</v>
      </c>
      <c r="D7" s="300">
        <v>31.288973645045306</v>
      </c>
      <c r="E7" s="300">
        <v>32.428363255565692</v>
      </c>
      <c r="F7" s="300">
        <v>35.055167334434515</v>
      </c>
      <c r="I7" s="121"/>
    </row>
    <row r="8" spans="1:14" ht="13" thickBot="1">
      <c r="A8" s="82" t="s">
        <v>704</v>
      </c>
      <c r="B8" s="300">
        <v>40.852529091078239</v>
      </c>
      <c r="C8" s="300">
        <v>35.05426913911716</v>
      </c>
      <c r="D8" s="300">
        <v>34.676441650004001</v>
      </c>
      <c r="E8" s="300">
        <v>35.993428460787023</v>
      </c>
      <c r="F8" s="300">
        <v>38.790392608145567</v>
      </c>
      <c r="I8" s="121"/>
    </row>
    <row r="9" spans="1:14" ht="13" thickBot="1">
      <c r="A9" s="82" t="s">
        <v>705</v>
      </c>
      <c r="B9" s="300">
        <v>43.942443162523134</v>
      </c>
      <c r="C9" s="300">
        <v>38.945860086987892</v>
      </c>
      <c r="D9" s="300">
        <v>38.960471696326302</v>
      </c>
      <c r="E9" s="300">
        <v>40.56139115353951</v>
      </c>
      <c r="F9" s="300">
        <v>43.62893967334437</v>
      </c>
      <c r="I9" s="121"/>
    </row>
    <row r="10" spans="1:14">
      <c r="I10" s="121"/>
    </row>
    <row r="11" spans="1:14">
      <c r="A11" s="24" t="str">
        <f>LOOKUP('SP4-5'!I16,{0,0.01,0.04,0.07,0.1},{"1","2","3","4","5"})</f>
        <v>1</v>
      </c>
      <c r="B11" s="24" t="str">
        <f>LOOKUP('SP4-5'!I15,{0,31,51,71,91},{"1","2","3","4","5"})</f>
        <v>1</v>
      </c>
      <c r="C11" s="106">
        <f ca="1">OFFSET(A4,A11,B11)</f>
        <v>35.859272261535118</v>
      </c>
      <c r="D11" s="24" t="s">
        <v>859</v>
      </c>
      <c r="I11" s="121"/>
    </row>
    <row r="12" spans="1:14">
      <c r="A12" s="24" t="str">
        <f>LOOKUP('SP4-5'!O16,{0,0.01,0.04,0.07,0.1},{"1","2","3","4","5"})</f>
        <v>1</v>
      </c>
      <c r="B12" s="24" t="str">
        <f>LOOKUP('SP4-5'!O15,{0,31,51,71,91},{"1","2","3","4","5"})</f>
        <v>1</v>
      </c>
      <c r="C12" s="106">
        <f ca="1">OFFSET(A4,A12,B12)</f>
        <v>35.859272261535118</v>
      </c>
      <c r="D12" s="24" t="s">
        <v>860</v>
      </c>
      <c r="E12" s="141"/>
      <c r="G12" s="141"/>
      <c r="H12" s="141"/>
    </row>
    <row r="13" spans="1:14" ht="13" thickBot="1">
      <c r="E13" s="141"/>
      <c r="G13" s="141"/>
      <c r="H13" s="141"/>
    </row>
    <row r="14" spans="1:14">
      <c r="A14" s="142" t="s">
        <v>706</v>
      </c>
      <c r="B14" s="143" t="s">
        <v>707</v>
      </c>
      <c r="C14" s="143" t="s">
        <v>708</v>
      </c>
      <c r="D14" s="144" t="s">
        <v>708</v>
      </c>
      <c r="E14" s="145"/>
      <c r="G14" s="141" t="s">
        <v>479</v>
      </c>
      <c r="H14" s="141"/>
    </row>
    <row r="15" spans="1:14">
      <c r="A15" s="146" t="s">
        <v>709</v>
      </c>
      <c r="B15" s="147" t="s">
        <v>710</v>
      </c>
      <c r="C15" s="147" t="s">
        <v>711</v>
      </c>
      <c r="D15" s="148" t="s">
        <v>712</v>
      </c>
      <c r="E15" s="145"/>
      <c r="G15" s="141" t="s">
        <v>480</v>
      </c>
      <c r="H15" s="141"/>
    </row>
    <row r="16" spans="1:14" ht="13" thickBot="1">
      <c r="A16" s="149"/>
      <c r="B16" s="140" t="s">
        <v>212</v>
      </c>
      <c r="C16" s="150"/>
      <c r="D16" s="151"/>
      <c r="E16" s="145"/>
      <c r="G16" s="145" t="s">
        <v>481</v>
      </c>
      <c r="H16" s="141"/>
    </row>
    <row r="17" spans="1:8" ht="13" thickBot="1">
      <c r="A17" s="82">
        <v>2.5</v>
      </c>
      <c r="B17" s="81">
        <v>66</v>
      </c>
      <c r="C17" s="81">
        <v>0</v>
      </c>
      <c r="D17" s="152">
        <v>0</v>
      </c>
      <c r="E17" s="145"/>
      <c r="G17" s="145" t="s">
        <v>484</v>
      </c>
      <c r="H17" s="141"/>
    </row>
    <row r="18" spans="1:8" ht="13" thickBot="1">
      <c r="A18" s="82">
        <v>3</v>
      </c>
      <c r="B18" s="81">
        <v>79</v>
      </c>
      <c r="C18" s="81">
        <v>0.2</v>
      </c>
      <c r="D18" s="152">
        <v>0.1</v>
      </c>
      <c r="E18" s="145"/>
      <c r="G18" s="141" t="s">
        <v>485</v>
      </c>
      <c r="H18" s="141"/>
    </row>
    <row r="19" spans="1:8" ht="13" thickBot="1">
      <c r="A19" s="82">
        <v>3.5</v>
      </c>
      <c r="B19" s="81">
        <v>92</v>
      </c>
      <c r="C19" s="81">
        <v>0.4</v>
      </c>
      <c r="D19" s="152">
        <v>0.7</v>
      </c>
      <c r="E19" s="145"/>
      <c r="F19" s="141"/>
      <c r="G19" s="141" t="s">
        <v>486</v>
      </c>
      <c r="H19" s="141"/>
    </row>
    <row r="20" spans="1:8" ht="13" thickBot="1">
      <c r="A20" s="82">
        <v>4</v>
      </c>
      <c r="B20" s="81">
        <v>106</v>
      </c>
      <c r="C20" s="81">
        <v>1</v>
      </c>
      <c r="D20" s="152">
        <v>2.2000000000000002</v>
      </c>
      <c r="E20" s="145"/>
      <c r="F20" s="141"/>
      <c r="G20" s="141" t="s">
        <v>713</v>
      </c>
      <c r="H20" s="141"/>
    </row>
    <row r="21" spans="1:8" ht="13" thickBot="1">
      <c r="A21" s="82">
        <v>4.5</v>
      </c>
      <c r="B21" s="81">
        <v>119</v>
      </c>
      <c r="C21" s="81">
        <v>1.8</v>
      </c>
      <c r="D21" s="152">
        <v>4.3</v>
      </c>
      <c r="E21" s="145"/>
      <c r="F21" s="141"/>
      <c r="G21" s="141"/>
      <c r="H21" s="141"/>
    </row>
    <row r="22" spans="1:8" ht="13" thickBot="1">
      <c r="A22" s="82">
        <v>5</v>
      </c>
      <c r="B22" s="81">
        <v>132</v>
      </c>
      <c r="C22" s="81">
        <v>3</v>
      </c>
      <c r="D22" s="152">
        <v>6.7</v>
      </c>
      <c r="E22" s="145"/>
      <c r="F22" s="141"/>
      <c r="G22" s="141"/>
      <c r="H22" s="141"/>
    </row>
    <row r="23" spans="1:8" ht="13" thickBot="1">
      <c r="A23" s="82">
        <v>5.5</v>
      </c>
      <c r="B23" s="81">
        <v>145</v>
      </c>
      <c r="C23" s="81">
        <v>4.3</v>
      </c>
      <c r="D23" s="152">
        <v>9.1</v>
      </c>
      <c r="E23" s="145"/>
      <c r="F23" s="141"/>
      <c r="G23" s="141"/>
      <c r="H23" s="141"/>
    </row>
    <row r="24" spans="1:8" ht="13" thickBot="1">
      <c r="A24" s="81">
        <v>6</v>
      </c>
      <c r="B24" s="81">
        <v>158</v>
      </c>
      <c r="C24" s="81">
        <v>5.9</v>
      </c>
      <c r="D24" s="81">
        <v>11.4</v>
      </c>
    </row>
    <row r="25" spans="1:8" ht="13" thickBot="1">
      <c r="A25" s="81">
        <v>6.5</v>
      </c>
      <c r="B25" s="81">
        <v>172</v>
      </c>
      <c r="C25" s="81">
        <v>7.5</v>
      </c>
      <c r="D25" s="81">
        <v>13.8</v>
      </c>
    </row>
    <row r="26" spans="1:8" ht="13" thickBot="1">
      <c r="A26" s="81">
        <v>7</v>
      </c>
      <c r="B26" s="81">
        <v>185</v>
      </c>
      <c r="C26" s="81">
        <v>9.1999999999999993</v>
      </c>
      <c r="D26" s="81">
        <v>16.100000000000001</v>
      </c>
    </row>
    <row r="27" spans="1:8" ht="13" thickBot="1">
      <c r="A27" s="81">
        <v>7.5</v>
      </c>
      <c r="B27" s="81">
        <v>198</v>
      </c>
      <c r="C27" s="81">
        <v>10.9</v>
      </c>
      <c r="D27" s="81">
        <v>18.5</v>
      </c>
    </row>
    <row r="28" spans="1:8" ht="13" thickBot="1">
      <c r="A28" s="81">
        <v>8</v>
      </c>
      <c r="B28" s="81">
        <v>211</v>
      </c>
      <c r="C28" s="81">
        <v>12.6</v>
      </c>
      <c r="D28" s="81">
        <v>19.399999999999999</v>
      </c>
    </row>
    <row r="29" spans="1:8" ht="13" thickBot="1">
      <c r="A29" s="81">
        <v>8.5</v>
      </c>
      <c r="B29" s="81">
        <v>224</v>
      </c>
      <c r="C29" s="81">
        <v>14.3</v>
      </c>
      <c r="D29" s="81">
        <v>20</v>
      </c>
    </row>
    <row r="30" spans="1:8" ht="13" thickBot="1">
      <c r="A30" s="81">
        <v>9</v>
      </c>
      <c r="B30" s="81">
        <v>238</v>
      </c>
      <c r="C30" s="81">
        <v>15.9</v>
      </c>
      <c r="D30" s="81">
        <v>20.7</v>
      </c>
    </row>
    <row r="32" spans="1:8">
      <c r="A32" s="24" t="str">
        <f>LOOKUP('SP4-5'!H34,{0,1,4,7,10},{"1","2","3","4","5"})</f>
        <v>1</v>
      </c>
    </row>
    <row r="33" spans="1:10" ht="13" thickBot="1"/>
    <row r="34" spans="1:10" ht="20.5" thickBot="1">
      <c r="A34" s="153" t="s">
        <v>714</v>
      </c>
      <c r="B34" s="154">
        <v>0</v>
      </c>
      <c r="C34" s="155">
        <v>5.0000000000000001E-3</v>
      </c>
      <c r="D34" s="155">
        <v>0.01</v>
      </c>
      <c r="E34" s="155">
        <v>1.4999999999999999E-2</v>
      </c>
      <c r="F34" s="155">
        <v>0.02</v>
      </c>
      <c r="G34" s="155">
        <v>2.5000000000000001E-2</v>
      </c>
      <c r="H34" s="155">
        <v>0.03</v>
      </c>
      <c r="I34" s="155">
        <v>3.5000000000000003E-2</v>
      </c>
      <c r="J34" s="155">
        <v>0.04</v>
      </c>
    </row>
    <row r="35" spans="1:10" ht="32.5" thickBot="1">
      <c r="A35" s="156" t="s">
        <v>715</v>
      </c>
      <c r="B35" s="157">
        <v>14.52187909384241</v>
      </c>
      <c r="C35" s="157">
        <v>15.515238003819475</v>
      </c>
      <c r="D35" s="157">
        <v>16.508596913796541</v>
      </c>
      <c r="E35" s="157">
        <v>17.501955823773606</v>
      </c>
      <c r="F35" s="157">
        <v>18.495314733750671</v>
      </c>
      <c r="G35" s="157">
        <v>19.488673643727736</v>
      </c>
      <c r="H35" s="157">
        <v>20.482032553704801</v>
      </c>
      <c r="I35" s="157">
        <v>21.475391463681866</v>
      </c>
      <c r="J35" s="157">
        <v>22.468750373658935</v>
      </c>
    </row>
    <row r="37" spans="1:10">
      <c r="A37" s="24" t="str">
        <f>LOOKUP('SP4-5'!O8,{0,0.5,1,1.5,2,2.5,3,3.5,4},{"1","2","3","4","5","6","7","8","9"})</f>
        <v>1</v>
      </c>
      <c r="B37" s="24">
        <f ca="1">OFFSET(A34,1,A37)</f>
        <v>14.52187909384241</v>
      </c>
    </row>
    <row r="39" spans="1:10" ht="13" thickBot="1">
      <c r="A39" s="24" t="s">
        <v>476</v>
      </c>
    </row>
    <row r="40" spans="1:10" ht="13.9" customHeight="1" thickBot="1">
      <c r="A40" s="90" t="s">
        <v>457</v>
      </c>
      <c r="B40" s="651" t="s">
        <v>458</v>
      </c>
      <c r="C40" s="652"/>
      <c r="D40" s="652"/>
      <c r="E40" s="652"/>
      <c r="F40" s="652"/>
      <c r="G40" s="652"/>
      <c r="H40" s="652"/>
      <c r="I40" s="653"/>
    </row>
    <row r="41" spans="1:10" ht="13" thickBot="1">
      <c r="A41" s="89"/>
      <c r="B41" s="111">
        <v>0</v>
      </c>
      <c r="C41" s="110">
        <v>0.01</v>
      </c>
      <c r="D41" s="110">
        <v>0.02</v>
      </c>
      <c r="E41" s="110">
        <v>0.03</v>
      </c>
      <c r="F41" s="110">
        <v>0.04</v>
      </c>
      <c r="G41" s="110">
        <v>0.05</v>
      </c>
      <c r="H41" s="110">
        <v>0.06</v>
      </c>
      <c r="I41" s="110">
        <v>7.0000000000000007E-2</v>
      </c>
    </row>
    <row r="42" spans="1:10" ht="23.5" thickBot="1">
      <c r="A42" s="89" t="s">
        <v>477</v>
      </c>
      <c r="B42" s="109">
        <v>0.83</v>
      </c>
      <c r="C42" s="87">
        <v>0.86</v>
      </c>
      <c r="D42" s="87">
        <v>0.9</v>
      </c>
      <c r="E42" s="87">
        <v>0.93</v>
      </c>
      <c r="F42" s="87">
        <v>0.96</v>
      </c>
      <c r="G42" s="87">
        <v>0.99</v>
      </c>
      <c r="H42" s="87">
        <v>1.03</v>
      </c>
      <c r="I42" s="87">
        <v>1.06</v>
      </c>
    </row>
    <row r="43" spans="1:10" ht="35" thickBot="1">
      <c r="A43" s="89" t="s">
        <v>478</v>
      </c>
      <c r="B43" s="109">
        <v>0.95</v>
      </c>
      <c r="C43" s="87">
        <v>0.98</v>
      </c>
      <c r="D43" s="87">
        <v>1.02</v>
      </c>
      <c r="E43" s="87">
        <v>1.06</v>
      </c>
      <c r="F43" s="87">
        <v>1.1000000000000001</v>
      </c>
      <c r="G43" s="87">
        <v>1.1399999999999999</v>
      </c>
      <c r="H43" s="87">
        <v>1.17</v>
      </c>
      <c r="I43" s="87">
        <v>1.21</v>
      </c>
    </row>
    <row r="45" spans="1:10">
      <c r="A45" s="108" t="s">
        <v>482</v>
      </c>
      <c r="B45" s="24" t="s">
        <v>483</v>
      </c>
    </row>
    <row r="46" spans="1:10">
      <c r="A46" s="24" t="str">
        <f>LOOKUP('SP4-6'!E9,{0,70},{"1","2"})</f>
        <v>1</v>
      </c>
      <c r="B46" s="107" t="str">
        <f>LOOKUP('SP4-6'!N9,{0,0.01,0.02,0.03,0.04,0.05,0.06,0.07},{"1","2","3","4","5","6","7","8"})</f>
        <v>1</v>
      </c>
      <c r="C46" s="106">
        <f ca="1">OFFSET(A41,A46,B46)</f>
        <v>0.83</v>
      </c>
      <c r="D46" s="94" t="s">
        <v>716</v>
      </c>
    </row>
    <row r="47" spans="1:10" ht="13" thickBot="1"/>
    <row r="48" spans="1:10" ht="31" thickBot="1">
      <c r="A48" s="158" t="s">
        <v>458</v>
      </c>
      <c r="B48" s="154">
        <v>0</v>
      </c>
      <c r="C48" s="155">
        <v>5.0000000000000001E-3</v>
      </c>
      <c r="D48" s="155">
        <v>0.01</v>
      </c>
      <c r="E48" s="155">
        <v>1.4999999999999999E-2</v>
      </c>
      <c r="F48" s="155">
        <v>0.02</v>
      </c>
      <c r="G48" s="155">
        <v>2.5000000000000001E-2</v>
      </c>
      <c r="H48" s="155">
        <v>0.03</v>
      </c>
      <c r="I48" s="155">
        <v>3.5000000000000003E-2</v>
      </c>
      <c r="J48" s="155">
        <v>0.04</v>
      </c>
    </row>
    <row r="49" spans="1:10" ht="21" thickBot="1">
      <c r="A49" s="139" t="s">
        <v>477</v>
      </c>
      <c r="B49" s="159">
        <v>6.31</v>
      </c>
      <c r="C49" s="159">
        <v>6.69</v>
      </c>
      <c r="D49" s="159">
        <v>7.07</v>
      </c>
      <c r="E49" s="159">
        <v>7.44</v>
      </c>
      <c r="F49" s="159">
        <v>7.82</v>
      </c>
      <c r="G49" s="159">
        <v>8.19</v>
      </c>
      <c r="H49" s="159">
        <v>8.57</v>
      </c>
      <c r="I49" s="159">
        <v>8.9499999999999993</v>
      </c>
      <c r="J49" s="159">
        <v>9.32</v>
      </c>
    </row>
    <row r="50" spans="1:10" ht="13" thickBot="1">
      <c r="A50" s="139" t="s">
        <v>717</v>
      </c>
      <c r="B50" s="159">
        <v>7.82</v>
      </c>
      <c r="C50" s="159">
        <v>8.19</v>
      </c>
      <c r="D50" s="159">
        <v>8.57</v>
      </c>
      <c r="E50" s="159">
        <v>8.9499999999999993</v>
      </c>
      <c r="F50" s="159">
        <v>9.32</v>
      </c>
      <c r="G50" s="159">
        <v>9.6999999999999993</v>
      </c>
      <c r="H50" s="159">
        <v>10.07</v>
      </c>
      <c r="I50" s="159">
        <v>10.45</v>
      </c>
      <c r="J50" s="159">
        <v>10.83</v>
      </c>
    </row>
    <row r="52" spans="1:10">
      <c r="A52" s="24" t="str">
        <f>LOOKUP('SP4-6'!E10,{0,70},{"1","2"})</f>
        <v>1</v>
      </c>
      <c r="B52" s="24" t="str">
        <f>LOOKUP('SP4-6'!N10,{0,1,2,3,4,5,6,7},{"1","2","3","4","5","6","7"})</f>
        <v>1</v>
      </c>
      <c r="C52" s="24">
        <f ca="1">OFFSET(A48,A52,B52)</f>
        <v>6.31</v>
      </c>
    </row>
    <row r="55" spans="1:10" ht="19.5">
      <c r="A55" s="92" t="s">
        <v>487</v>
      </c>
      <c r="B55" s="92" t="s">
        <v>488</v>
      </c>
    </row>
    <row r="56" spans="1:10">
      <c r="A56" s="91" t="s">
        <v>489</v>
      </c>
      <c r="B56" s="91" t="s">
        <v>490</v>
      </c>
    </row>
    <row r="57" spans="1:10" ht="13" thickBot="1">
      <c r="A57" s="91" t="s">
        <v>491</v>
      </c>
    </row>
    <row r="58" spans="1:10" ht="12.75" customHeight="1">
      <c r="A58" s="646" t="s">
        <v>412</v>
      </c>
      <c r="B58" s="646" t="s">
        <v>492</v>
      </c>
      <c r="C58" s="129" t="s">
        <v>493</v>
      </c>
      <c r="D58" s="129" t="s">
        <v>494</v>
      </c>
    </row>
    <row r="59" spans="1:10" ht="23.5" thickBot="1">
      <c r="A59" s="647"/>
      <c r="B59" s="647"/>
      <c r="C59" s="130" t="s">
        <v>495</v>
      </c>
      <c r="D59" s="130" t="s">
        <v>495</v>
      </c>
    </row>
    <row r="60" spans="1:10" ht="13" thickBot="1">
      <c r="A60" s="88" t="s">
        <v>496</v>
      </c>
      <c r="B60" s="87" t="s">
        <v>497</v>
      </c>
      <c r="C60" s="87">
        <v>0.13</v>
      </c>
      <c r="D60" s="87">
        <v>0.87</v>
      </c>
    </row>
    <row r="61" spans="1:10" ht="13" thickBot="1">
      <c r="A61" s="88" t="s">
        <v>498</v>
      </c>
      <c r="B61" s="87" t="s">
        <v>456</v>
      </c>
      <c r="C61" s="87">
        <v>0.06</v>
      </c>
      <c r="D61" s="87">
        <v>0.94</v>
      </c>
    </row>
    <row r="62" spans="1:10" ht="35" thickBot="1">
      <c r="A62" s="88" t="s">
        <v>499</v>
      </c>
      <c r="B62" s="87" t="s">
        <v>500</v>
      </c>
      <c r="C62" s="87">
        <v>0.13</v>
      </c>
      <c r="D62" s="87">
        <v>0.87</v>
      </c>
    </row>
    <row r="63" spans="1:10" ht="35" thickBot="1">
      <c r="A63" s="88" t="s">
        <v>501</v>
      </c>
      <c r="B63" s="87" t="s">
        <v>502</v>
      </c>
      <c r="C63" s="87">
        <v>0.05</v>
      </c>
      <c r="D63" s="87">
        <v>0.95</v>
      </c>
    </row>
    <row r="64" spans="1:10" ht="23.5" thickBot="1">
      <c r="A64" s="88" t="s">
        <v>503</v>
      </c>
      <c r="B64" s="87" t="s">
        <v>504</v>
      </c>
      <c r="C64" s="87">
        <v>0.13</v>
      </c>
      <c r="D64" s="87">
        <v>0.87</v>
      </c>
    </row>
    <row r="65" spans="1:4" ht="23.5" thickBot="1">
      <c r="A65" s="88" t="s">
        <v>505</v>
      </c>
      <c r="B65" s="87" t="s">
        <v>506</v>
      </c>
      <c r="C65" s="87">
        <v>0.04</v>
      </c>
      <c r="D65" s="87">
        <v>0.96</v>
      </c>
    </row>
    <row r="66" spans="1:4" ht="13" thickBot="1">
      <c r="A66" s="88" t="s">
        <v>507</v>
      </c>
      <c r="B66" s="87" t="s">
        <v>508</v>
      </c>
      <c r="C66" s="87">
        <v>0.08</v>
      </c>
      <c r="D66" s="87">
        <v>0.92</v>
      </c>
    </row>
    <row r="67" spans="1:4" ht="23.5" thickBot="1">
      <c r="A67" s="88" t="s">
        <v>509</v>
      </c>
      <c r="B67" s="87" t="s">
        <v>510</v>
      </c>
      <c r="C67" s="87">
        <v>7.0000000000000007E-2</v>
      </c>
      <c r="D67" s="87">
        <v>0.93</v>
      </c>
    </row>
    <row r="68" spans="1:4" ht="23.5" thickBot="1">
      <c r="A68" s="88" t="s">
        <v>511</v>
      </c>
      <c r="B68" s="87" t="s">
        <v>512</v>
      </c>
      <c r="C68" s="87">
        <v>7.0000000000000007E-2</v>
      </c>
      <c r="D68" s="87">
        <v>0.93</v>
      </c>
    </row>
    <row r="69" spans="1:4" ht="35" thickBot="1">
      <c r="A69" s="88" t="s">
        <v>513</v>
      </c>
      <c r="B69" s="87" t="s">
        <v>514</v>
      </c>
      <c r="C69" s="87">
        <v>0.05</v>
      </c>
      <c r="D69" s="87">
        <v>0.95</v>
      </c>
    </row>
    <row r="70" spans="1:4" ht="23.5" thickBot="1">
      <c r="A70" s="88" t="s">
        <v>515</v>
      </c>
      <c r="B70" s="87" t="s">
        <v>516</v>
      </c>
      <c r="C70" s="87">
        <v>0.05</v>
      </c>
      <c r="D70" s="87">
        <v>0.95</v>
      </c>
    </row>
    <row r="71" spans="1:4" ht="23.5" thickBot="1">
      <c r="A71" s="88" t="s">
        <v>517</v>
      </c>
      <c r="B71" s="87" t="s">
        <v>518</v>
      </c>
      <c r="C71" s="87">
        <v>0.03</v>
      </c>
      <c r="D71" s="87">
        <v>0.97</v>
      </c>
    </row>
    <row r="72" spans="1:4" ht="35" thickBot="1">
      <c r="A72" s="88" t="s">
        <v>519</v>
      </c>
      <c r="B72" s="93"/>
      <c r="C72" s="87">
        <v>7.0000000000000007E-2</v>
      </c>
      <c r="D72" s="87">
        <v>0.93</v>
      </c>
    </row>
    <row r="73" spans="1:4">
      <c r="A73" s="94"/>
    </row>
    <row r="74" spans="1:4" ht="13" thickBot="1">
      <c r="A74" s="91" t="s">
        <v>520</v>
      </c>
      <c r="B74" s="91" t="s">
        <v>521</v>
      </c>
    </row>
    <row r="75" spans="1:4" ht="12.75" customHeight="1">
      <c r="A75" s="646" t="s">
        <v>412</v>
      </c>
      <c r="B75" s="646" t="s">
        <v>492</v>
      </c>
      <c r="C75" s="129" t="s">
        <v>493</v>
      </c>
      <c r="D75" s="129" t="s">
        <v>494</v>
      </c>
    </row>
    <row r="76" spans="1:4" ht="23.5" thickBot="1">
      <c r="A76" s="647"/>
      <c r="B76" s="647"/>
      <c r="C76" s="130" t="s">
        <v>495</v>
      </c>
      <c r="D76" s="130" t="s">
        <v>495</v>
      </c>
    </row>
    <row r="77" spans="1:4" ht="13" thickBot="1">
      <c r="A77" s="88" t="s">
        <v>496</v>
      </c>
      <c r="B77" s="87" t="s">
        <v>522</v>
      </c>
      <c r="C77" s="87">
        <v>0.24</v>
      </c>
      <c r="D77" s="87">
        <v>0.76</v>
      </c>
    </row>
    <row r="78" spans="1:4" ht="13" thickBot="1">
      <c r="A78" s="88" t="s">
        <v>498</v>
      </c>
      <c r="B78" s="87" t="s">
        <v>523</v>
      </c>
      <c r="C78" s="87">
        <v>0.1</v>
      </c>
      <c r="D78" s="87">
        <v>0.9</v>
      </c>
    </row>
    <row r="79" spans="1:4" ht="35" thickBot="1">
      <c r="A79" s="88" t="s">
        <v>524</v>
      </c>
      <c r="B79" s="87" t="s">
        <v>525</v>
      </c>
      <c r="C79" s="87">
        <v>0.1</v>
      </c>
      <c r="D79" s="87">
        <v>0.9</v>
      </c>
    </row>
    <row r="80" spans="1:4" ht="35" thickBot="1">
      <c r="A80" s="88" t="s">
        <v>501</v>
      </c>
      <c r="B80" s="87" t="s">
        <v>526</v>
      </c>
      <c r="C80" s="87">
        <v>0.1</v>
      </c>
      <c r="D80" s="87">
        <v>0.9</v>
      </c>
    </row>
    <row r="81" spans="1:4" ht="23.5" thickBot="1">
      <c r="A81" s="88" t="s">
        <v>503</v>
      </c>
      <c r="B81" s="87" t="s">
        <v>527</v>
      </c>
      <c r="C81" s="87">
        <v>0.2</v>
      </c>
      <c r="D81" s="87">
        <v>0.8</v>
      </c>
    </row>
    <row r="82" spans="1:4" ht="23.5" thickBot="1">
      <c r="A82" s="88" t="s">
        <v>505</v>
      </c>
      <c r="B82" s="87" t="s">
        <v>506</v>
      </c>
      <c r="C82" s="87">
        <v>0.08</v>
      </c>
      <c r="D82" s="87">
        <v>0.92</v>
      </c>
    </row>
    <row r="83" spans="1:4" ht="13" thickBot="1">
      <c r="A83" s="88" t="s">
        <v>507</v>
      </c>
      <c r="B83" s="87" t="s">
        <v>508</v>
      </c>
      <c r="C83" s="87">
        <v>0.26</v>
      </c>
      <c r="D83" s="87">
        <v>0.74</v>
      </c>
    </row>
    <row r="84" spans="1:4" ht="23.5" thickBot="1">
      <c r="A84" s="88" t="s">
        <v>509</v>
      </c>
      <c r="B84" s="87" t="s">
        <v>510</v>
      </c>
      <c r="C84" s="87">
        <v>0.11</v>
      </c>
      <c r="D84" s="87">
        <v>0.89</v>
      </c>
    </row>
    <row r="85" spans="1:4" ht="23.5" thickBot="1">
      <c r="A85" s="88" t="s">
        <v>511</v>
      </c>
      <c r="B85" s="87" t="s">
        <v>512</v>
      </c>
      <c r="C85" s="87">
        <v>0.11</v>
      </c>
      <c r="D85" s="87">
        <v>0.89</v>
      </c>
    </row>
    <row r="86" spans="1:4" ht="35" thickBot="1">
      <c r="A86" s="88" t="s">
        <v>513</v>
      </c>
      <c r="B86" s="87" t="s">
        <v>514</v>
      </c>
      <c r="C86" s="87">
        <v>0.1</v>
      </c>
      <c r="D86" s="87">
        <v>0.9</v>
      </c>
    </row>
    <row r="87" spans="1:4" ht="23.5" thickBot="1">
      <c r="A87" s="88" t="s">
        <v>515</v>
      </c>
      <c r="B87" s="87" t="s">
        <v>516</v>
      </c>
      <c r="C87" s="87">
        <v>0.09</v>
      </c>
      <c r="D87" s="87">
        <v>0.91</v>
      </c>
    </row>
    <row r="88" spans="1:4" ht="23.5" thickBot="1">
      <c r="A88" s="88" t="s">
        <v>517</v>
      </c>
      <c r="B88" s="87" t="s">
        <v>518</v>
      </c>
      <c r="C88" s="87">
        <v>0.1</v>
      </c>
      <c r="D88" s="87">
        <v>0.9</v>
      </c>
    </row>
    <row r="89" spans="1:4" ht="35" thickBot="1">
      <c r="A89" s="88" t="s">
        <v>519</v>
      </c>
      <c r="B89" s="93"/>
      <c r="C89" s="87">
        <v>0.14000000000000001</v>
      </c>
      <c r="D89" s="87">
        <v>0.86</v>
      </c>
    </row>
    <row r="90" spans="1:4" ht="19.5">
      <c r="A90" s="92"/>
    </row>
    <row r="91" spans="1:4" ht="19.5">
      <c r="A91" s="92" t="s">
        <v>487</v>
      </c>
      <c r="B91" s="92" t="s">
        <v>488</v>
      </c>
    </row>
    <row r="92" spans="1:4" ht="13" thickBot="1">
      <c r="A92" s="91" t="s">
        <v>528</v>
      </c>
      <c r="B92" s="91" t="s">
        <v>529</v>
      </c>
    </row>
    <row r="93" spans="1:4" ht="12.75" customHeight="1">
      <c r="A93" s="646" t="s">
        <v>412</v>
      </c>
      <c r="B93" s="646" t="s">
        <v>492</v>
      </c>
      <c r="C93" s="129" t="s">
        <v>530</v>
      </c>
      <c r="D93" s="129" t="s">
        <v>531</v>
      </c>
    </row>
    <row r="94" spans="1:4" ht="23.5" thickBot="1">
      <c r="A94" s="647"/>
      <c r="B94" s="647"/>
      <c r="C94" s="130" t="s">
        <v>495</v>
      </c>
      <c r="D94" s="130" t="s">
        <v>495</v>
      </c>
    </row>
    <row r="95" spans="1:4" ht="13" thickBot="1">
      <c r="A95" s="88" t="s">
        <v>496</v>
      </c>
      <c r="B95" s="87" t="s">
        <v>497</v>
      </c>
      <c r="C95" s="87">
        <v>0.36</v>
      </c>
      <c r="D95" s="87">
        <v>0.64</v>
      </c>
    </row>
    <row r="96" spans="1:4" ht="13" thickBot="1">
      <c r="A96" s="88" t="s">
        <v>498</v>
      </c>
      <c r="B96" s="87" t="s">
        <v>456</v>
      </c>
      <c r="C96" s="87">
        <v>0.16</v>
      </c>
      <c r="D96" s="87">
        <v>0.84</v>
      </c>
    </row>
    <row r="97" spans="1:5" ht="35" thickBot="1">
      <c r="A97" s="88" t="s">
        <v>524</v>
      </c>
      <c r="B97" s="87" t="s">
        <v>500</v>
      </c>
      <c r="C97" s="87">
        <v>0.17</v>
      </c>
      <c r="D97" s="87">
        <v>0.83</v>
      </c>
    </row>
    <row r="98" spans="1:5" ht="35" thickBot="1">
      <c r="A98" s="88" t="s">
        <v>501</v>
      </c>
      <c r="B98" s="87" t="s">
        <v>502</v>
      </c>
      <c r="C98" s="87">
        <v>0.14000000000000001</v>
      </c>
      <c r="D98" s="87">
        <v>0.86</v>
      </c>
    </row>
    <row r="99" spans="1:5" ht="23.5" thickBot="1">
      <c r="A99" s="88" t="s">
        <v>503</v>
      </c>
      <c r="B99" s="87" t="s">
        <v>504</v>
      </c>
      <c r="C99" s="87">
        <v>0.26</v>
      </c>
      <c r="D99" s="87">
        <v>0.74</v>
      </c>
    </row>
    <row r="100" spans="1:5" ht="23.5" thickBot="1">
      <c r="A100" s="88" t="s">
        <v>505</v>
      </c>
      <c r="B100" s="87" t="s">
        <v>532</v>
      </c>
      <c r="C100" s="87">
        <v>0.12</v>
      </c>
      <c r="D100" s="87">
        <v>0.88</v>
      </c>
    </row>
    <row r="101" spans="1:5" ht="13" thickBot="1">
      <c r="A101" s="88" t="s">
        <v>507</v>
      </c>
      <c r="B101" s="87" t="s">
        <v>533</v>
      </c>
      <c r="C101" s="87">
        <v>0.44</v>
      </c>
      <c r="D101" s="87">
        <v>0.56000000000000005</v>
      </c>
    </row>
    <row r="102" spans="1:5" ht="23.5" thickBot="1">
      <c r="A102" s="88" t="s">
        <v>509</v>
      </c>
      <c r="B102" s="87" t="s">
        <v>534</v>
      </c>
      <c r="C102" s="87">
        <v>0.14000000000000001</v>
      </c>
      <c r="D102" s="87">
        <v>0.86</v>
      </c>
    </row>
    <row r="103" spans="1:5" ht="23.5" thickBot="1">
      <c r="A103" s="88" t="s">
        <v>511</v>
      </c>
      <c r="B103" s="87" t="s">
        <v>535</v>
      </c>
      <c r="C103" s="87">
        <v>0.14000000000000001</v>
      </c>
      <c r="D103" s="87">
        <v>0.86</v>
      </c>
    </row>
    <row r="104" spans="1:5" ht="35" thickBot="1">
      <c r="A104" s="88" t="s">
        <v>513</v>
      </c>
      <c r="B104" s="87" t="s">
        <v>536</v>
      </c>
      <c r="C104" s="87">
        <v>0.14000000000000001</v>
      </c>
      <c r="D104" s="87">
        <v>0.86</v>
      </c>
    </row>
    <row r="105" spans="1:5" ht="23.5" thickBot="1">
      <c r="A105" s="88" t="s">
        <v>515</v>
      </c>
      <c r="B105" s="87" t="s">
        <v>537</v>
      </c>
      <c r="C105" s="87">
        <v>0.13</v>
      </c>
      <c r="D105" s="87">
        <v>0.87</v>
      </c>
    </row>
    <row r="106" spans="1:5" ht="23.5" thickBot="1">
      <c r="A106" s="88" t="s">
        <v>517</v>
      </c>
      <c r="B106" s="87" t="s">
        <v>538</v>
      </c>
      <c r="C106" s="87">
        <v>0.16</v>
      </c>
      <c r="D106" s="87">
        <v>0.84</v>
      </c>
    </row>
    <row r="107" spans="1:5" ht="35" thickBot="1">
      <c r="A107" s="88" t="s">
        <v>519</v>
      </c>
      <c r="B107" s="87"/>
      <c r="C107" s="87">
        <v>0.2</v>
      </c>
      <c r="D107" s="87">
        <v>0.8</v>
      </c>
    </row>
    <row r="108" spans="1:5" ht="13" thickBot="1">
      <c r="A108" s="91" t="s">
        <v>539</v>
      </c>
      <c r="B108" s="91" t="s">
        <v>540</v>
      </c>
    </row>
    <row r="109" spans="1:5" ht="13" thickBot="1">
      <c r="A109" s="105"/>
      <c r="B109" s="104"/>
      <c r="C109" s="103" t="s">
        <v>237</v>
      </c>
      <c r="D109" s="103" t="s">
        <v>238</v>
      </c>
      <c r="E109" s="103" t="s">
        <v>239</v>
      </c>
    </row>
    <row r="110" spans="1:5" ht="43.15" customHeight="1" thickBot="1">
      <c r="A110" s="642" t="s">
        <v>425</v>
      </c>
      <c r="B110" s="102" t="s">
        <v>426</v>
      </c>
      <c r="C110" s="644">
        <v>1</v>
      </c>
      <c r="D110" s="644">
        <v>1.5</v>
      </c>
      <c r="E110" s="102">
        <v>4.5</v>
      </c>
    </row>
    <row r="111" spans="1:5" ht="13" thickBot="1">
      <c r="A111" s="643"/>
      <c r="B111" s="102" t="s">
        <v>428</v>
      </c>
      <c r="C111" s="645"/>
      <c r="D111" s="645"/>
      <c r="E111" s="102">
        <v>2.75</v>
      </c>
    </row>
    <row r="112" spans="1:5" ht="88.9" customHeight="1" thickBot="1">
      <c r="A112" s="642" t="s">
        <v>430</v>
      </c>
      <c r="B112" s="102" t="s">
        <v>426</v>
      </c>
      <c r="C112" s="644">
        <v>1</v>
      </c>
      <c r="D112" s="644">
        <v>1.9</v>
      </c>
      <c r="E112" s="102">
        <v>7.5</v>
      </c>
    </row>
    <row r="113" spans="1:26" ht="13" thickBot="1">
      <c r="A113" s="643"/>
      <c r="B113" s="102" t="s">
        <v>428</v>
      </c>
      <c r="C113" s="645"/>
      <c r="D113" s="645"/>
      <c r="E113" s="102">
        <v>4.5</v>
      </c>
    </row>
    <row r="114" spans="1:26" ht="54.65" customHeight="1" thickBot="1">
      <c r="A114" s="642" t="s">
        <v>541</v>
      </c>
      <c r="B114" s="102" t="s">
        <v>426</v>
      </c>
      <c r="C114" s="644">
        <v>1</v>
      </c>
      <c r="D114" s="644">
        <v>2.2999999999999998</v>
      </c>
      <c r="E114" s="102">
        <v>13</v>
      </c>
    </row>
    <row r="115" spans="1:26" ht="13" thickBot="1">
      <c r="A115" s="643"/>
      <c r="B115" s="102" t="s">
        <v>428</v>
      </c>
      <c r="C115" s="645"/>
      <c r="D115" s="645"/>
      <c r="E115" s="102">
        <v>7.5</v>
      </c>
    </row>
    <row r="116" spans="1:26" ht="13" thickBot="1">
      <c r="A116" s="127" t="s">
        <v>325</v>
      </c>
      <c r="B116" s="102" t="s">
        <v>434</v>
      </c>
      <c r="C116" s="102">
        <v>1</v>
      </c>
      <c r="D116" s="102">
        <v>1.9</v>
      </c>
      <c r="E116" s="102">
        <v>1.9</v>
      </c>
    </row>
    <row r="117" spans="1:26" ht="13" thickBot="1">
      <c r="A117" s="127" t="s">
        <v>434</v>
      </c>
      <c r="B117" s="102" t="s">
        <v>434</v>
      </c>
      <c r="C117" s="102">
        <v>1</v>
      </c>
      <c r="D117" s="102">
        <v>1.7</v>
      </c>
      <c r="E117" s="102">
        <v>3.6</v>
      </c>
    </row>
    <row r="118" spans="1:26" ht="13" thickBot="1">
      <c r="A118" s="91" t="s">
        <v>542</v>
      </c>
      <c r="B118" s="91" t="s">
        <v>543</v>
      </c>
    </row>
    <row r="119" spans="1:26" ht="23.5" thickBot="1">
      <c r="A119" s="101" t="s">
        <v>443</v>
      </c>
      <c r="B119" s="126" t="s">
        <v>444</v>
      </c>
      <c r="C119" s="126" t="s">
        <v>445</v>
      </c>
      <c r="D119" s="126" t="s">
        <v>325</v>
      </c>
    </row>
    <row r="120" spans="1:26" ht="35" thickBot="1">
      <c r="A120" s="88" t="s">
        <v>447</v>
      </c>
      <c r="B120" s="100">
        <v>7</v>
      </c>
      <c r="C120" s="100">
        <v>18.5</v>
      </c>
      <c r="D120" s="100">
        <v>7</v>
      </c>
    </row>
    <row r="121" spans="1:26" ht="19.5">
      <c r="A121" s="92"/>
    </row>
    <row r="122" spans="1:26" ht="21" thickBot="1">
      <c r="A122" s="92" t="s">
        <v>487</v>
      </c>
      <c r="B122" s="92" t="s">
        <v>488</v>
      </c>
      <c r="S122" s="173" t="s">
        <v>724</v>
      </c>
      <c r="T122" s="173"/>
      <c r="U122" s="173"/>
      <c r="V122" s="173"/>
      <c r="W122" s="173"/>
      <c r="X122" s="173"/>
      <c r="Y122" s="173"/>
      <c r="Z122" s="173"/>
    </row>
    <row r="123" spans="1:26" ht="14" thickTop="1" thickBot="1">
      <c r="A123" s="91" t="s">
        <v>544</v>
      </c>
      <c r="B123" s="91" t="s">
        <v>545</v>
      </c>
      <c r="S123" s="162"/>
      <c r="T123" s="162"/>
      <c r="U123" s="162"/>
      <c r="V123" s="162"/>
      <c r="W123" s="162"/>
      <c r="X123" s="162"/>
      <c r="Y123" s="162"/>
      <c r="Z123" s="162"/>
    </row>
    <row r="124" spans="1:26" ht="34.15" customHeight="1" thickBot="1">
      <c r="A124" s="633" t="s">
        <v>546</v>
      </c>
      <c r="B124" s="635"/>
      <c r="C124" s="633" t="s">
        <v>718</v>
      </c>
      <c r="D124" s="634"/>
      <c r="E124" s="634"/>
      <c r="F124" s="634"/>
      <c r="G124" s="634"/>
      <c r="H124" s="635"/>
      <c r="S124" s="118" t="s">
        <v>725</v>
      </c>
      <c r="T124"/>
      <c r="U124"/>
      <c r="V124"/>
      <c r="W124"/>
      <c r="X124"/>
      <c r="Y124"/>
      <c r="Z124"/>
    </row>
    <row r="125" spans="1:26" ht="20.5" customHeight="1" thickBot="1">
      <c r="A125" s="90" t="s">
        <v>412</v>
      </c>
      <c r="B125" s="90" t="s">
        <v>492</v>
      </c>
      <c r="C125" s="646" t="s">
        <v>547</v>
      </c>
      <c r="D125" s="646" t="s">
        <v>548</v>
      </c>
      <c r="E125" s="646" t="s">
        <v>549</v>
      </c>
      <c r="F125" s="646" t="s">
        <v>550</v>
      </c>
      <c r="G125" s="99" t="s">
        <v>551</v>
      </c>
      <c r="H125" s="646" t="s">
        <v>415</v>
      </c>
      <c r="S125" s="125" t="s">
        <v>726</v>
      </c>
      <c r="T125" s="125"/>
      <c r="U125" s="125" t="s">
        <v>727</v>
      </c>
      <c r="V125" s="125"/>
      <c r="W125" s="125"/>
      <c r="X125" s="125"/>
      <c r="Y125" s="125"/>
      <c r="Z125" s="125"/>
    </row>
    <row r="126" spans="1:26" ht="42.5" thickBot="1">
      <c r="A126" s="89"/>
      <c r="B126" s="89"/>
      <c r="C126" s="647"/>
      <c r="D126" s="647"/>
      <c r="E126" s="647"/>
      <c r="F126" s="647"/>
      <c r="G126" s="130" t="s">
        <v>552</v>
      </c>
      <c r="H126" s="647"/>
      <c r="S126" s="163" t="s">
        <v>412</v>
      </c>
      <c r="T126" s="163" t="s">
        <v>492</v>
      </c>
      <c r="U126" s="163" t="s">
        <v>728</v>
      </c>
      <c r="V126" s="163" t="s">
        <v>729</v>
      </c>
      <c r="W126" s="163" t="s">
        <v>549</v>
      </c>
      <c r="X126" s="163" t="s">
        <v>550</v>
      </c>
      <c r="Y126" s="163" t="s">
        <v>730</v>
      </c>
      <c r="Z126" s="163" t="s">
        <v>415</v>
      </c>
    </row>
    <row r="127" spans="1:26" ht="13.9" customHeight="1" thickBot="1">
      <c r="A127" s="88" t="s">
        <v>553</v>
      </c>
      <c r="B127" s="24">
        <v>1</v>
      </c>
      <c r="C127" s="96">
        <f>U127*1000000</f>
        <v>12700000</v>
      </c>
      <c r="D127" s="96">
        <f t="shared" ref="D127:H139" si="0">V127*1000000</f>
        <v>13000000</v>
      </c>
      <c r="E127" s="96">
        <f t="shared" si="0"/>
        <v>12900000</v>
      </c>
      <c r="F127" s="96">
        <f t="shared" si="0"/>
        <v>12900000</v>
      </c>
      <c r="G127" s="96">
        <f t="shared" si="0"/>
        <v>16700000</v>
      </c>
      <c r="H127" s="96">
        <f t="shared" si="0"/>
        <v>14100000</v>
      </c>
      <c r="I127" s="24">
        <f>IF('SP4-6'!E7="",0,1)</f>
        <v>0</v>
      </c>
      <c r="J127" s="24" t="e">
        <f>VLOOKUP('SP4-6'!E7,K127:L139,2,FALSE)</f>
        <v>#N/A</v>
      </c>
      <c r="K127" s="88" t="s">
        <v>553</v>
      </c>
      <c r="L127" s="24">
        <v>1</v>
      </c>
      <c r="M127" s="24" t="e">
        <f>VLOOKUP('SP4-6'!N7,N127:O139,2,FALSE)</f>
        <v>#N/A</v>
      </c>
      <c r="N127" s="97" t="s">
        <v>547</v>
      </c>
      <c r="O127" s="24">
        <v>1</v>
      </c>
      <c r="S127" s="119" t="s">
        <v>553</v>
      </c>
      <c r="T127" s="119" t="s">
        <v>731</v>
      </c>
      <c r="U127" s="164">
        <v>12.7</v>
      </c>
      <c r="V127" s="164">
        <v>13</v>
      </c>
      <c r="W127" s="164">
        <v>12.9</v>
      </c>
      <c r="X127" s="164">
        <v>12.9</v>
      </c>
      <c r="Y127" s="164">
        <v>16.7</v>
      </c>
      <c r="Z127" s="164">
        <v>14.1</v>
      </c>
    </row>
    <row r="128" spans="1:26" ht="23.5" thickBot="1">
      <c r="A128" s="88" t="s">
        <v>554</v>
      </c>
      <c r="B128" s="24">
        <v>2</v>
      </c>
      <c r="C128" s="96">
        <f t="shared" ref="C128:C139" si="1">U128*1000000</f>
        <v>12700000</v>
      </c>
      <c r="D128" s="96">
        <f t="shared" si="0"/>
        <v>13000000</v>
      </c>
      <c r="E128" s="96">
        <f t="shared" si="0"/>
        <v>12900000</v>
      </c>
      <c r="F128" s="96">
        <f t="shared" si="0"/>
        <v>12900000</v>
      </c>
      <c r="G128" s="96">
        <f t="shared" si="0"/>
        <v>14900000</v>
      </c>
      <c r="H128" s="96">
        <f t="shared" si="0"/>
        <v>13600000</v>
      </c>
      <c r="I128" s="24">
        <f>IF('SP4-6'!N7="",0,1)</f>
        <v>0</v>
      </c>
      <c r="J128" s="95">
        <f ca="1">IF(I129=0,0,OFFSET(B126,$J$127,$M$127))</f>
        <v>0</v>
      </c>
      <c r="K128" s="88" t="s">
        <v>554</v>
      </c>
      <c r="L128" s="24">
        <v>2</v>
      </c>
      <c r="N128" s="97" t="s">
        <v>548</v>
      </c>
      <c r="O128" s="24">
        <v>2</v>
      </c>
      <c r="S128" s="119" t="s">
        <v>554</v>
      </c>
      <c r="T128" s="119" t="s">
        <v>456</v>
      </c>
      <c r="U128" s="164">
        <v>12.7</v>
      </c>
      <c r="V128" s="164">
        <v>13</v>
      </c>
      <c r="W128" s="164">
        <v>12.9</v>
      </c>
      <c r="X128" s="164">
        <v>12.9</v>
      </c>
      <c r="Y128" s="164">
        <v>14.9</v>
      </c>
      <c r="Z128" s="164">
        <v>13.6</v>
      </c>
    </row>
    <row r="129" spans="1:26" ht="42.5" thickBot="1">
      <c r="A129" s="88" t="s">
        <v>413</v>
      </c>
      <c r="B129" s="24">
        <v>3</v>
      </c>
      <c r="C129" s="96">
        <f t="shared" si="1"/>
        <v>12700000</v>
      </c>
      <c r="D129" s="96">
        <f t="shared" si="0"/>
        <v>13000000</v>
      </c>
      <c r="E129" s="96">
        <f t="shared" si="0"/>
        <v>12900000</v>
      </c>
      <c r="F129" s="96">
        <f t="shared" si="0"/>
        <v>12900000</v>
      </c>
      <c r="G129" s="96">
        <f t="shared" si="0"/>
        <v>15900000</v>
      </c>
      <c r="H129" s="96">
        <f t="shared" si="0"/>
        <v>15500000</v>
      </c>
      <c r="I129" s="24">
        <f>IF(I127+I128=0,0,1)</f>
        <v>0</v>
      </c>
      <c r="K129" s="88" t="s">
        <v>413</v>
      </c>
      <c r="L129" s="24">
        <v>3</v>
      </c>
      <c r="N129" s="97" t="s">
        <v>549</v>
      </c>
      <c r="O129" s="24">
        <v>3</v>
      </c>
      <c r="S129" s="119" t="s">
        <v>413</v>
      </c>
      <c r="T129" s="119" t="s">
        <v>732</v>
      </c>
      <c r="U129" s="164">
        <v>12.7</v>
      </c>
      <c r="V129" s="164">
        <v>13</v>
      </c>
      <c r="W129" s="164">
        <v>12.9</v>
      </c>
      <c r="X129" s="164">
        <v>12.9</v>
      </c>
      <c r="Y129" s="164">
        <v>15.9</v>
      </c>
      <c r="Z129" s="164">
        <v>15.5</v>
      </c>
    </row>
    <row r="130" spans="1:26" ht="42.5" thickBot="1">
      <c r="A130" s="88" t="s">
        <v>555</v>
      </c>
      <c r="B130" s="24">
        <v>4</v>
      </c>
      <c r="C130" s="96">
        <f t="shared" si="1"/>
        <v>12700000</v>
      </c>
      <c r="D130" s="96">
        <f t="shared" si="0"/>
        <v>13000000</v>
      </c>
      <c r="E130" s="96">
        <f t="shared" si="0"/>
        <v>12900000</v>
      </c>
      <c r="F130" s="96">
        <f t="shared" si="0"/>
        <v>12900000</v>
      </c>
      <c r="G130" s="96">
        <f t="shared" si="0"/>
        <v>14900000</v>
      </c>
      <c r="H130" s="96">
        <f t="shared" si="0"/>
        <v>14200000</v>
      </c>
      <c r="K130" s="88" t="s">
        <v>555</v>
      </c>
      <c r="L130" s="24">
        <v>4</v>
      </c>
      <c r="N130" s="97" t="s">
        <v>550</v>
      </c>
      <c r="O130" s="24">
        <v>4</v>
      </c>
      <c r="S130" s="119" t="s">
        <v>555</v>
      </c>
      <c r="T130" s="119" t="s">
        <v>502</v>
      </c>
      <c r="U130" s="164">
        <v>12.7</v>
      </c>
      <c r="V130" s="164">
        <v>13</v>
      </c>
      <c r="W130" s="164">
        <v>12.9</v>
      </c>
      <c r="X130" s="164">
        <v>12.9</v>
      </c>
      <c r="Y130" s="164">
        <v>14.9</v>
      </c>
      <c r="Z130" s="164">
        <v>14.2</v>
      </c>
    </row>
    <row r="131" spans="1:26" ht="28.5" thickBot="1">
      <c r="A131" s="88" t="s">
        <v>556</v>
      </c>
      <c r="B131" s="24">
        <v>5</v>
      </c>
      <c r="C131" s="96">
        <f t="shared" si="1"/>
        <v>12700000</v>
      </c>
      <c r="D131" s="96">
        <f t="shared" si="0"/>
        <v>13000000</v>
      </c>
      <c r="E131" s="96">
        <f t="shared" si="0"/>
        <v>12900000</v>
      </c>
      <c r="F131" s="96">
        <f t="shared" si="0"/>
        <v>12900000</v>
      </c>
      <c r="G131" s="96">
        <f t="shared" si="0"/>
        <v>12700000</v>
      </c>
      <c r="H131" s="96">
        <f t="shared" si="0"/>
        <v>12700000</v>
      </c>
      <c r="K131" s="88" t="s">
        <v>556</v>
      </c>
      <c r="L131" s="24">
        <v>5</v>
      </c>
      <c r="N131" s="98" t="s">
        <v>557</v>
      </c>
      <c r="O131" s="24">
        <v>5</v>
      </c>
      <c r="S131" s="119" t="s">
        <v>556</v>
      </c>
      <c r="T131" s="119" t="s">
        <v>504</v>
      </c>
      <c r="U131" s="164">
        <v>12.7</v>
      </c>
      <c r="V131" s="164">
        <v>13</v>
      </c>
      <c r="W131" s="164">
        <v>12.9</v>
      </c>
      <c r="X131" s="164">
        <v>12.9</v>
      </c>
      <c r="Y131" s="164">
        <v>12.7</v>
      </c>
      <c r="Z131" s="164">
        <v>12.7</v>
      </c>
    </row>
    <row r="132" spans="1:26" ht="42.5" thickBot="1">
      <c r="A132" s="88" t="s">
        <v>558</v>
      </c>
      <c r="B132" s="24">
        <v>6</v>
      </c>
      <c r="C132" s="96">
        <f t="shared" si="1"/>
        <v>12700000</v>
      </c>
      <c r="D132" s="96">
        <f t="shared" si="0"/>
        <v>13000000</v>
      </c>
      <c r="E132" s="96">
        <f t="shared" si="0"/>
        <v>12900000</v>
      </c>
      <c r="F132" s="96">
        <f t="shared" si="0"/>
        <v>12900000</v>
      </c>
      <c r="G132" s="96">
        <f t="shared" si="0"/>
        <v>14900000</v>
      </c>
      <c r="H132" s="96">
        <f t="shared" si="0"/>
        <v>12700000</v>
      </c>
      <c r="K132" s="88" t="s">
        <v>558</v>
      </c>
      <c r="L132" s="24">
        <v>6</v>
      </c>
      <c r="N132" s="97" t="s">
        <v>415</v>
      </c>
      <c r="O132" s="24">
        <v>6</v>
      </c>
      <c r="S132" s="119" t="s">
        <v>558</v>
      </c>
      <c r="T132" s="119" t="s">
        <v>733</v>
      </c>
      <c r="U132" s="164">
        <v>12.7</v>
      </c>
      <c r="V132" s="164">
        <v>13</v>
      </c>
      <c r="W132" s="164">
        <v>12.9</v>
      </c>
      <c r="X132" s="164">
        <v>12.9</v>
      </c>
      <c r="Y132" s="164">
        <v>14.9</v>
      </c>
      <c r="Z132" s="164">
        <v>12.7</v>
      </c>
    </row>
    <row r="133" spans="1:26" ht="28.5" thickBot="1">
      <c r="A133" s="88" t="s">
        <v>426</v>
      </c>
      <c r="B133" s="24">
        <v>7</v>
      </c>
      <c r="C133" s="96">
        <f t="shared" si="1"/>
        <v>12700000</v>
      </c>
      <c r="D133" s="96">
        <f t="shared" si="0"/>
        <v>13000000</v>
      </c>
      <c r="E133" s="96">
        <f t="shared" si="0"/>
        <v>12900000</v>
      </c>
      <c r="F133" s="96">
        <f t="shared" si="0"/>
        <v>12700000</v>
      </c>
      <c r="G133" s="96">
        <f t="shared" si="0"/>
        <v>12700000</v>
      </c>
      <c r="H133" s="96">
        <f t="shared" si="0"/>
        <v>12700000</v>
      </c>
      <c r="K133" s="88" t="s">
        <v>426</v>
      </c>
      <c r="L133" s="24">
        <v>7</v>
      </c>
      <c r="S133" s="119" t="s">
        <v>426</v>
      </c>
      <c r="T133" s="119" t="s">
        <v>734</v>
      </c>
      <c r="U133" s="164">
        <v>12.7</v>
      </c>
      <c r="V133" s="164">
        <v>13</v>
      </c>
      <c r="W133" s="164">
        <v>12.9</v>
      </c>
      <c r="X133" s="164">
        <v>12.7</v>
      </c>
      <c r="Y133" s="164">
        <v>12.7</v>
      </c>
      <c r="Z133" s="164">
        <v>12.7</v>
      </c>
    </row>
    <row r="134" spans="1:26" ht="28.5" thickBot="1">
      <c r="A134" s="88" t="s">
        <v>559</v>
      </c>
      <c r="B134" s="24">
        <v>8</v>
      </c>
      <c r="C134" s="96">
        <f t="shared" si="1"/>
        <v>12700000</v>
      </c>
      <c r="D134" s="96">
        <f t="shared" si="0"/>
        <v>13000000</v>
      </c>
      <c r="E134" s="96">
        <f t="shared" si="0"/>
        <v>12900000</v>
      </c>
      <c r="F134" s="96">
        <f t="shared" si="0"/>
        <v>12900000</v>
      </c>
      <c r="G134" s="96">
        <f t="shared" si="0"/>
        <v>14900000</v>
      </c>
      <c r="H134" s="96">
        <f t="shared" si="0"/>
        <v>14200000</v>
      </c>
      <c r="K134" s="88" t="s">
        <v>559</v>
      </c>
      <c r="L134" s="24">
        <v>8</v>
      </c>
      <c r="S134" s="119" t="s">
        <v>559</v>
      </c>
      <c r="T134" s="119" t="s">
        <v>735</v>
      </c>
      <c r="U134" s="164">
        <v>12.7</v>
      </c>
      <c r="V134" s="164">
        <v>13</v>
      </c>
      <c r="W134" s="164">
        <v>12.9</v>
      </c>
      <c r="X134" s="164">
        <v>12.9</v>
      </c>
      <c r="Y134" s="164">
        <v>14.9</v>
      </c>
      <c r="Z134" s="164">
        <v>14.2</v>
      </c>
    </row>
    <row r="135" spans="1:26" ht="28.5" thickBot="1">
      <c r="A135" s="88" t="s">
        <v>560</v>
      </c>
      <c r="B135" s="24">
        <v>9</v>
      </c>
      <c r="C135" s="96">
        <f t="shared" si="1"/>
        <v>12700000</v>
      </c>
      <c r="D135" s="96">
        <f t="shared" si="0"/>
        <v>13000000</v>
      </c>
      <c r="E135" s="96">
        <f t="shared" si="0"/>
        <v>12900000</v>
      </c>
      <c r="F135" s="96">
        <f t="shared" si="0"/>
        <v>12900000</v>
      </c>
      <c r="G135" s="96">
        <f t="shared" si="0"/>
        <v>14900000</v>
      </c>
      <c r="H135" s="96">
        <f t="shared" si="0"/>
        <v>14200000</v>
      </c>
      <c r="K135" s="88" t="s">
        <v>560</v>
      </c>
      <c r="L135" s="24">
        <v>9</v>
      </c>
      <c r="S135" s="119" t="s">
        <v>560</v>
      </c>
      <c r="T135" s="119" t="s">
        <v>736</v>
      </c>
      <c r="U135" s="164">
        <v>12.7</v>
      </c>
      <c r="V135" s="164">
        <v>13</v>
      </c>
      <c r="W135" s="164">
        <v>12.9</v>
      </c>
      <c r="X135" s="164">
        <v>12.9</v>
      </c>
      <c r="Y135" s="164">
        <v>14.9</v>
      </c>
      <c r="Z135" s="164">
        <v>14.2</v>
      </c>
    </row>
    <row r="136" spans="1:26" ht="42.5" thickBot="1">
      <c r="A136" s="88" t="s">
        <v>561</v>
      </c>
      <c r="B136" s="24">
        <v>10</v>
      </c>
      <c r="C136" s="96">
        <f t="shared" si="1"/>
        <v>12700000</v>
      </c>
      <c r="D136" s="96">
        <f t="shared" si="0"/>
        <v>13000000</v>
      </c>
      <c r="E136" s="96">
        <f t="shared" si="0"/>
        <v>12900000</v>
      </c>
      <c r="F136" s="96">
        <f t="shared" si="0"/>
        <v>12900000</v>
      </c>
      <c r="G136" s="96">
        <f t="shared" si="0"/>
        <v>14900000</v>
      </c>
      <c r="H136" s="96">
        <f t="shared" si="0"/>
        <v>14200000</v>
      </c>
      <c r="K136" s="88" t="s">
        <v>561</v>
      </c>
      <c r="L136" s="24">
        <v>10</v>
      </c>
      <c r="S136" s="119" t="s">
        <v>561</v>
      </c>
      <c r="T136" s="119" t="s">
        <v>737</v>
      </c>
      <c r="U136" s="164">
        <v>12.7</v>
      </c>
      <c r="V136" s="164">
        <v>13</v>
      </c>
      <c r="W136" s="164">
        <v>12.9</v>
      </c>
      <c r="X136" s="164">
        <v>12.9</v>
      </c>
      <c r="Y136" s="164">
        <v>14.9</v>
      </c>
      <c r="Z136" s="164">
        <v>14.2</v>
      </c>
    </row>
    <row r="137" spans="1:26" ht="23.5" customHeight="1" thickBot="1">
      <c r="A137" s="88" t="s">
        <v>562</v>
      </c>
      <c r="B137" s="24">
        <v>11</v>
      </c>
      <c r="C137" s="96">
        <f t="shared" si="1"/>
        <v>12700000</v>
      </c>
      <c r="D137" s="96">
        <f t="shared" si="0"/>
        <v>13000000</v>
      </c>
      <c r="E137" s="96">
        <f t="shared" si="0"/>
        <v>12900000</v>
      </c>
      <c r="F137" s="96">
        <f t="shared" si="0"/>
        <v>12900000</v>
      </c>
      <c r="G137" s="96">
        <f t="shared" si="0"/>
        <v>15300000</v>
      </c>
      <c r="H137" s="96">
        <f t="shared" si="0"/>
        <v>14200000</v>
      </c>
      <c r="K137" s="88" t="s">
        <v>562</v>
      </c>
      <c r="L137" s="24">
        <v>11</v>
      </c>
      <c r="S137" s="119" t="s">
        <v>562</v>
      </c>
      <c r="T137" s="119" t="s">
        <v>537</v>
      </c>
      <c r="U137" s="164">
        <v>12.7</v>
      </c>
      <c r="V137" s="164">
        <v>13</v>
      </c>
      <c r="W137" s="164">
        <v>12.9</v>
      </c>
      <c r="X137" s="164">
        <v>12.9</v>
      </c>
      <c r="Y137" s="164">
        <v>15.3</v>
      </c>
      <c r="Z137" s="164">
        <v>14.2</v>
      </c>
    </row>
    <row r="138" spans="1:26" ht="28.5" thickBot="1">
      <c r="A138" s="88" t="s">
        <v>563</v>
      </c>
      <c r="B138" s="24">
        <v>12</v>
      </c>
      <c r="C138" s="96">
        <f t="shared" si="1"/>
        <v>12700000</v>
      </c>
      <c r="D138" s="96">
        <f t="shared" si="0"/>
        <v>12900000</v>
      </c>
      <c r="E138" s="96">
        <f t="shared" si="0"/>
        <v>12900000</v>
      </c>
      <c r="F138" s="96">
        <f t="shared" si="0"/>
        <v>12900000</v>
      </c>
      <c r="G138" s="96">
        <f t="shared" si="0"/>
        <v>14900000</v>
      </c>
      <c r="H138" s="96">
        <f t="shared" si="0"/>
        <v>13900000</v>
      </c>
      <c r="K138" s="88" t="s">
        <v>563</v>
      </c>
      <c r="L138" s="24">
        <v>12</v>
      </c>
      <c r="S138" s="119" t="s">
        <v>563</v>
      </c>
      <c r="T138" s="119" t="s">
        <v>738</v>
      </c>
      <c r="U138" s="164">
        <v>12.7</v>
      </c>
      <c r="V138" s="164">
        <v>12.9</v>
      </c>
      <c r="W138" s="164">
        <v>12.9</v>
      </c>
      <c r="X138" s="164">
        <v>12.9</v>
      </c>
      <c r="Y138" s="164">
        <v>14.9</v>
      </c>
      <c r="Z138" s="164">
        <v>13.9</v>
      </c>
    </row>
    <row r="139" spans="1:26" ht="42.5" thickBot="1">
      <c r="A139" s="88" t="s">
        <v>447</v>
      </c>
      <c r="B139" s="24">
        <v>13</v>
      </c>
      <c r="C139" s="96">
        <f t="shared" si="1"/>
        <v>12700000</v>
      </c>
      <c r="D139" s="96">
        <f t="shared" si="0"/>
        <v>13000000</v>
      </c>
      <c r="E139" s="96">
        <f t="shared" si="0"/>
        <v>12900000</v>
      </c>
      <c r="F139" s="96">
        <f t="shared" si="0"/>
        <v>12900000</v>
      </c>
      <c r="G139" s="96">
        <f t="shared" si="0"/>
        <v>14900000</v>
      </c>
      <c r="H139" s="96">
        <f t="shared" si="0"/>
        <v>14200000</v>
      </c>
      <c r="K139" s="88" t="s">
        <v>447</v>
      </c>
      <c r="L139" s="24">
        <v>13</v>
      </c>
      <c r="S139" s="119" t="s">
        <v>447</v>
      </c>
      <c r="T139" s="119"/>
      <c r="U139" s="164">
        <v>12.7</v>
      </c>
      <c r="V139" s="164">
        <v>13</v>
      </c>
      <c r="W139" s="164">
        <v>12.9</v>
      </c>
      <c r="X139" s="164">
        <v>12.9</v>
      </c>
      <c r="Y139" s="164">
        <v>14.9</v>
      </c>
      <c r="Z139" s="164">
        <v>14.2</v>
      </c>
    </row>
    <row r="140" spans="1:26" ht="14">
      <c r="A140" s="94"/>
      <c r="B140" s="24">
        <v>14</v>
      </c>
      <c r="S140" s="165"/>
      <c r="T140" s="165"/>
      <c r="U140" s="165"/>
      <c r="V140" s="165"/>
      <c r="W140" s="165"/>
      <c r="X140" s="165"/>
      <c r="Y140" s="165"/>
      <c r="Z140" s="165"/>
    </row>
    <row r="141" spans="1:26" ht="16" thickBot="1">
      <c r="A141" s="91" t="s">
        <v>564</v>
      </c>
      <c r="B141" s="91" t="s">
        <v>565</v>
      </c>
      <c r="S141" s="118" t="s">
        <v>739</v>
      </c>
      <c r="T141"/>
      <c r="U141"/>
      <c r="V141"/>
      <c r="W141"/>
      <c r="X141"/>
      <c r="Y141"/>
      <c r="Z141"/>
    </row>
    <row r="142" spans="1:26" ht="34.15" customHeight="1" thickBot="1">
      <c r="A142" s="633" t="s">
        <v>566</v>
      </c>
      <c r="B142" s="635"/>
      <c r="C142" s="633" t="s">
        <v>718</v>
      </c>
      <c r="D142" s="634"/>
      <c r="E142" s="634"/>
      <c r="F142" s="634"/>
      <c r="G142" s="634"/>
      <c r="H142" s="635"/>
      <c r="S142" s="167" t="s">
        <v>740</v>
      </c>
      <c r="T142" s="167"/>
      <c r="U142" s="167" t="s">
        <v>741</v>
      </c>
      <c r="V142" s="167"/>
      <c r="W142" s="167"/>
      <c r="X142" s="167"/>
      <c r="Y142" s="167"/>
      <c r="Z142" s="167"/>
    </row>
    <row r="143" spans="1:26" ht="42.5" thickBot="1">
      <c r="A143" s="128" t="s">
        <v>412</v>
      </c>
      <c r="B143" s="130" t="s">
        <v>492</v>
      </c>
      <c r="C143" s="130" t="s">
        <v>547</v>
      </c>
      <c r="D143" s="130" t="s">
        <v>548</v>
      </c>
      <c r="E143" s="130" t="s">
        <v>549</v>
      </c>
      <c r="F143" s="130" t="s">
        <v>550</v>
      </c>
      <c r="G143" s="130" t="s">
        <v>557</v>
      </c>
      <c r="H143" s="130" t="s">
        <v>415</v>
      </c>
      <c r="S143" s="163" t="s">
        <v>412</v>
      </c>
      <c r="T143" s="163" t="s">
        <v>492</v>
      </c>
      <c r="U143" s="163" t="s">
        <v>728</v>
      </c>
      <c r="V143" s="163" t="s">
        <v>729</v>
      </c>
      <c r="W143" s="163" t="s">
        <v>549</v>
      </c>
      <c r="X143" s="163" t="s">
        <v>550</v>
      </c>
      <c r="Y143" s="163" t="s">
        <v>730</v>
      </c>
      <c r="Z143" s="163" t="s">
        <v>415</v>
      </c>
    </row>
    <row r="144" spans="1:26" ht="14.5" thickBot="1">
      <c r="A144" s="88" t="s">
        <v>553</v>
      </c>
      <c r="B144" s="24">
        <v>1</v>
      </c>
      <c r="C144" s="96">
        <f>U144*1000</f>
        <v>684000</v>
      </c>
      <c r="D144" s="96">
        <f t="shared" ref="D144:H156" si="2">V144*1000</f>
        <v>684000</v>
      </c>
      <c r="E144" s="96">
        <f t="shared" si="2"/>
        <v>707000</v>
      </c>
      <c r="F144" s="96">
        <f t="shared" si="2"/>
        <v>731000</v>
      </c>
      <c r="G144" s="96">
        <f t="shared" si="2"/>
        <v>1033000</v>
      </c>
      <c r="H144" s="96">
        <f t="shared" si="2"/>
        <v>930000</v>
      </c>
      <c r="S144" s="119" t="s">
        <v>553</v>
      </c>
      <c r="T144" s="119" t="s">
        <v>731</v>
      </c>
      <c r="U144" s="166">
        <v>684</v>
      </c>
      <c r="V144" s="166">
        <v>684</v>
      </c>
      <c r="W144" s="166">
        <v>707</v>
      </c>
      <c r="X144" s="166">
        <v>731</v>
      </c>
      <c r="Y144" s="166">
        <v>1033</v>
      </c>
      <c r="Z144" s="166">
        <v>930</v>
      </c>
    </row>
    <row r="145" spans="1:26" ht="14.5" thickBot="1">
      <c r="A145" s="88" t="s">
        <v>554</v>
      </c>
      <c r="B145" s="24">
        <v>2</v>
      </c>
      <c r="C145" s="96">
        <f t="shared" ref="C145:C155" si="3">U145*1000</f>
        <v>684000</v>
      </c>
      <c r="D145" s="96">
        <f t="shared" si="2"/>
        <v>731000</v>
      </c>
      <c r="E145" s="96">
        <f t="shared" si="2"/>
        <v>755000</v>
      </c>
      <c r="F145" s="96">
        <f t="shared" si="2"/>
        <v>739000</v>
      </c>
      <c r="G145" s="96">
        <f t="shared" si="2"/>
        <v>707000</v>
      </c>
      <c r="H145" s="96">
        <f t="shared" si="2"/>
        <v>707000</v>
      </c>
      <c r="J145" s="95">
        <f ca="1">IF(I129=0,0,OFFSET(B143,$J$127,$M$127))</f>
        <v>0</v>
      </c>
      <c r="S145" s="119" t="s">
        <v>554</v>
      </c>
      <c r="T145" s="119" t="s">
        <v>456</v>
      </c>
      <c r="U145" s="166">
        <v>684</v>
      </c>
      <c r="V145" s="166">
        <v>731</v>
      </c>
      <c r="W145" s="166">
        <v>755</v>
      </c>
      <c r="X145" s="166">
        <v>739</v>
      </c>
      <c r="Y145" s="166">
        <v>707</v>
      </c>
      <c r="Z145" s="166">
        <v>707</v>
      </c>
    </row>
    <row r="146" spans="1:26" ht="42.5" thickBot="1">
      <c r="A146" s="88" t="s">
        <v>413</v>
      </c>
      <c r="B146" s="24">
        <v>3</v>
      </c>
      <c r="C146" s="96">
        <f t="shared" si="3"/>
        <v>684000</v>
      </c>
      <c r="D146" s="96">
        <f t="shared" si="2"/>
        <v>707000</v>
      </c>
      <c r="E146" s="96">
        <f t="shared" si="2"/>
        <v>755000</v>
      </c>
      <c r="F146" s="96">
        <f t="shared" si="2"/>
        <v>803000</v>
      </c>
      <c r="G146" s="96">
        <f t="shared" si="2"/>
        <v>835000</v>
      </c>
      <c r="H146" s="96">
        <f t="shared" si="2"/>
        <v>803000</v>
      </c>
      <c r="S146" s="119" t="s">
        <v>413</v>
      </c>
      <c r="T146" s="119" t="s">
        <v>732</v>
      </c>
      <c r="U146" s="166">
        <v>684</v>
      </c>
      <c r="V146" s="166">
        <v>707</v>
      </c>
      <c r="W146" s="166">
        <v>755</v>
      </c>
      <c r="X146" s="166">
        <v>803</v>
      </c>
      <c r="Y146" s="166">
        <v>835</v>
      </c>
      <c r="Z146" s="166">
        <v>803</v>
      </c>
    </row>
    <row r="147" spans="1:26" ht="42.5" thickBot="1">
      <c r="A147" s="88" t="s">
        <v>555</v>
      </c>
      <c r="B147" s="24">
        <v>4</v>
      </c>
      <c r="C147" s="96">
        <f t="shared" si="3"/>
        <v>684000</v>
      </c>
      <c r="D147" s="96">
        <f t="shared" si="2"/>
        <v>684000</v>
      </c>
      <c r="E147" s="96">
        <f t="shared" si="2"/>
        <v>755000</v>
      </c>
      <c r="F147" s="96">
        <f t="shared" si="2"/>
        <v>771000</v>
      </c>
      <c r="G147" s="96">
        <f t="shared" si="2"/>
        <v>827000</v>
      </c>
      <c r="H147" s="96">
        <f t="shared" si="2"/>
        <v>739000</v>
      </c>
      <c r="S147" s="119" t="s">
        <v>555</v>
      </c>
      <c r="T147" s="119" t="s">
        <v>502</v>
      </c>
      <c r="U147" s="166">
        <v>684</v>
      </c>
      <c r="V147" s="166">
        <v>684</v>
      </c>
      <c r="W147" s="166">
        <v>755</v>
      </c>
      <c r="X147" s="166">
        <v>771</v>
      </c>
      <c r="Y147" s="166">
        <v>827</v>
      </c>
      <c r="Z147" s="166">
        <v>739</v>
      </c>
    </row>
    <row r="148" spans="1:26" ht="28.5" thickBot="1">
      <c r="A148" s="88" t="s">
        <v>556</v>
      </c>
      <c r="B148" s="24">
        <v>5</v>
      </c>
      <c r="C148" s="96">
        <f t="shared" si="3"/>
        <v>692000</v>
      </c>
      <c r="D148" s="96">
        <f t="shared" si="2"/>
        <v>684000</v>
      </c>
      <c r="E148" s="96">
        <f t="shared" si="2"/>
        <v>755000</v>
      </c>
      <c r="F148" s="96">
        <f t="shared" si="2"/>
        <v>684000</v>
      </c>
      <c r="G148" s="96">
        <f t="shared" si="2"/>
        <v>787000</v>
      </c>
      <c r="H148" s="96">
        <f t="shared" si="2"/>
        <v>755000</v>
      </c>
      <c r="S148" s="119" t="s">
        <v>556</v>
      </c>
      <c r="T148" s="119" t="s">
        <v>504</v>
      </c>
      <c r="U148" s="166">
        <v>692</v>
      </c>
      <c r="V148" s="166">
        <v>684</v>
      </c>
      <c r="W148" s="166">
        <v>755</v>
      </c>
      <c r="X148" s="166">
        <v>684</v>
      </c>
      <c r="Y148" s="166">
        <v>787</v>
      </c>
      <c r="Z148" s="166">
        <v>755</v>
      </c>
    </row>
    <row r="149" spans="1:26" ht="42.5" thickBot="1">
      <c r="A149" s="88" t="s">
        <v>558</v>
      </c>
      <c r="B149" s="24">
        <v>6</v>
      </c>
      <c r="C149" s="96">
        <f t="shared" si="3"/>
        <v>684000</v>
      </c>
      <c r="D149" s="96">
        <f t="shared" si="2"/>
        <v>684000</v>
      </c>
      <c r="E149" s="96">
        <f t="shared" si="2"/>
        <v>755000</v>
      </c>
      <c r="F149" s="96">
        <f t="shared" si="2"/>
        <v>771000</v>
      </c>
      <c r="G149" s="96">
        <f t="shared" si="2"/>
        <v>819000</v>
      </c>
      <c r="H149" s="96">
        <f t="shared" si="2"/>
        <v>700000</v>
      </c>
      <c r="S149" s="119" t="s">
        <v>558</v>
      </c>
      <c r="T149" s="119" t="s">
        <v>733</v>
      </c>
      <c r="U149" s="166">
        <v>684</v>
      </c>
      <c r="V149" s="166">
        <v>684</v>
      </c>
      <c r="W149" s="166">
        <v>755</v>
      </c>
      <c r="X149" s="166">
        <v>771</v>
      </c>
      <c r="Y149" s="166">
        <v>819</v>
      </c>
      <c r="Z149" s="166">
        <v>700</v>
      </c>
    </row>
    <row r="150" spans="1:26" ht="28.5" thickBot="1">
      <c r="A150" s="88" t="s">
        <v>426</v>
      </c>
      <c r="B150" s="24">
        <v>7</v>
      </c>
      <c r="C150" s="96">
        <f t="shared" si="3"/>
        <v>755000</v>
      </c>
      <c r="D150" s="96">
        <f t="shared" si="2"/>
        <v>787000</v>
      </c>
      <c r="E150" s="96">
        <f t="shared" si="2"/>
        <v>684000</v>
      </c>
      <c r="F150" s="96">
        <f t="shared" si="2"/>
        <v>739000</v>
      </c>
      <c r="G150" s="96">
        <f t="shared" si="2"/>
        <v>692000</v>
      </c>
      <c r="H150" s="96">
        <f t="shared" si="2"/>
        <v>700000</v>
      </c>
      <c r="S150" s="119" t="s">
        <v>426</v>
      </c>
      <c r="T150" s="119" t="s">
        <v>734</v>
      </c>
      <c r="U150" s="166">
        <v>755</v>
      </c>
      <c r="V150" s="166">
        <v>787</v>
      </c>
      <c r="W150" s="166">
        <v>684</v>
      </c>
      <c r="X150" s="166">
        <v>739</v>
      </c>
      <c r="Y150" s="166">
        <v>692</v>
      </c>
      <c r="Z150" s="166">
        <v>700</v>
      </c>
    </row>
    <row r="151" spans="1:26" ht="28.5" thickBot="1">
      <c r="A151" s="88" t="s">
        <v>559</v>
      </c>
      <c r="B151" s="24">
        <v>8</v>
      </c>
      <c r="C151" s="96">
        <f t="shared" si="3"/>
        <v>692000</v>
      </c>
      <c r="D151" s="96">
        <f t="shared" si="2"/>
        <v>684000</v>
      </c>
      <c r="E151" s="96">
        <f t="shared" si="2"/>
        <v>755000</v>
      </c>
      <c r="F151" s="96">
        <f t="shared" si="2"/>
        <v>707000</v>
      </c>
      <c r="G151" s="96">
        <f t="shared" si="2"/>
        <v>731000</v>
      </c>
      <c r="H151" s="96">
        <f t="shared" si="2"/>
        <v>715000</v>
      </c>
      <c r="S151" s="119" t="s">
        <v>559</v>
      </c>
      <c r="T151" s="119" t="s">
        <v>735</v>
      </c>
      <c r="U151" s="166">
        <v>692</v>
      </c>
      <c r="V151" s="166">
        <v>684</v>
      </c>
      <c r="W151" s="166">
        <v>755</v>
      </c>
      <c r="X151" s="166">
        <v>707</v>
      </c>
      <c r="Y151" s="166">
        <v>731</v>
      </c>
      <c r="Z151" s="166">
        <v>715</v>
      </c>
    </row>
    <row r="152" spans="1:26" ht="28.5" thickBot="1">
      <c r="A152" s="88" t="s">
        <v>560</v>
      </c>
      <c r="B152" s="24">
        <v>9</v>
      </c>
      <c r="C152" s="96">
        <f t="shared" si="3"/>
        <v>692000</v>
      </c>
      <c r="D152" s="96">
        <f t="shared" si="2"/>
        <v>684000</v>
      </c>
      <c r="E152" s="96">
        <f t="shared" si="2"/>
        <v>755000</v>
      </c>
      <c r="F152" s="96">
        <f t="shared" si="2"/>
        <v>803000</v>
      </c>
      <c r="G152" s="96">
        <f t="shared" si="2"/>
        <v>731000</v>
      </c>
      <c r="H152" s="96">
        <f t="shared" si="2"/>
        <v>731000</v>
      </c>
      <c r="S152" s="119" t="s">
        <v>560</v>
      </c>
      <c r="T152" s="119" t="s">
        <v>736</v>
      </c>
      <c r="U152" s="166">
        <v>692</v>
      </c>
      <c r="V152" s="166">
        <v>684</v>
      </c>
      <c r="W152" s="166">
        <v>755</v>
      </c>
      <c r="X152" s="166">
        <v>803</v>
      </c>
      <c r="Y152" s="166">
        <v>731</v>
      </c>
      <c r="Z152" s="166">
        <v>731</v>
      </c>
    </row>
    <row r="153" spans="1:26" ht="42.5" thickBot="1">
      <c r="A153" s="88" t="s">
        <v>561</v>
      </c>
      <c r="B153" s="24">
        <v>10</v>
      </c>
      <c r="C153" s="96">
        <f t="shared" si="3"/>
        <v>684000</v>
      </c>
      <c r="D153" s="96">
        <f t="shared" si="2"/>
        <v>707000</v>
      </c>
      <c r="E153" s="96">
        <f t="shared" si="2"/>
        <v>755000</v>
      </c>
      <c r="F153" s="96">
        <f t="shared" si="2"/>
        <v>771000</v>
      </c>
      <c r="G153" s="96">
        <f t="shared" si="2"/>
        <v>835000</v>
      </c>
      <c r="H153" s="96">
        <f t="shared" si="2"/>
        <v>739000</v>
      </c>
      <c r="S153" s="119" t="s">
        <v>561</v>
      </c>
      <c r="T153" s="119" t="s">
        <v>737</v>
      </c>
      <c r="U153" s="166">
        <v>684</v>
      </c>
      <c r="V153" s="166">
        <v>707</v>
      </c>
      <c r="W153" s="166">
        <v>755</v>
      </c>
      <c r="X153" s="166">
        <v>771</v>
      </c>
      <c r="Y153" s="166">
        <v>835</v>
      </c>
      <c r="Z153" s="166">
        <v>739</v>
      </c>
    </row>
    <row r="154" spans="1:26" ht="28.5" thickBot="1">
      <c r="A154" s="88" t="s">
        <v>562</v>
      </c>
      <c r="B154" s="24">
        <v>11</v>
      </c>
      <c r="C154" s="96">
        <f t="shared" si="3"/>
        <v>692000</v>
      </c>
      <c r="D154" s="96">
        <f t="shared" si="2"/>
        <v>715000</v>
      </c>
      <c r="E154" s="96">
        <f t="shared" si="2"/>
        <v>755000</v>
      </c>
      <c r="F154" s="96">
        <f t="shared" si="2"/>
        <v>779000</v>
      </c>
      <c r="G154" s="96">
        <f t="shared" si="2"/>
        <v>827000</v>
      </c>
      <c r="H154" s="96">
        <f t="shared" si="2"/>
        <v>779000</v>
      </c>
      <c r="S154" s="119" t="s">
        <v>562</v>
      </c>
      <c r="T154" s="119" t="s">
        <v>537</v>
      </c>
      <c r="U154" s="166">
        <v>692</v>
      </c>
      <c r="V154" s="166">
        <v>715</v>
      </c>
      <c r="W154" s="166">
        <v>755</v>
      </c>
      <c r="X154" s="166">
        <v>779</v>
      </c>
      <c r="Y154" s="166">
        <v>827</v>
      </c>
      <c r="Z154" s="166">
        <v>779</v>
      </c>
    </row>
    <row r="155" spans="1:26" ht="28.5" thickBot="1">
      <c r="A155" s="88" t="s">
        <v>563</v>
      </c>
      <c r="B155" s="24">
        <v>12</v>
      </c>
      <c r="C155" s="96">
        <f t="shared" si="3"/>
        <v>700000</v>
      </c>
      <c r="D155" s="96">
        <f t="shared" si="2"/>
        <v>707000</v>
      </c>
      <c r="E155" s="96">
        <f t="shared" si="2"/>
        <v>747000</v>
      </c>
      <c r="F155" s="96">
        <f t="shared" si="2"/>
        <v>851000</v>
      </c>
      <c r="G155" s="96">
        <f t="shared" si="2"/>
        <v>779000</v>
      </c>
      <c r="H155" s="96">
        <f t="shared" si="2"/>
        <v>755000</v>
      </c>
      <c r="S155" s="119" t="s">
        <v>563</v>
      </c>
      <c r="T155" s="119" t="s">
        <v>738</v>
      </c>
      <c r="U155" s="166">
        <v>700</v>
      </c>
      <c r="V155" s="166">
        <v>707</v>
      </c>
      <c r="W155" s="166">
        <v>747</v>
      </c>
      <c r="X155" s="166">
        <v>851</v>
      </c>
      <c r="Y155" s="166">
        <v>779</v>
      </c>
      <c r="Z155" s="166">
        <v>755</v>
      </c>
    </row>
    <row r="156" spans="1:26" ht="42.5" thickBot="1">
      <c r="A156" s="88" t="s">
        <v>447</v>
      </c>
      <c r="B156" s="24">
        <v>13</v>
      </c>
      <c r="C156" s="96">
        <f>U156*1000</f>
        <v>692000</v>
      </c>
      <c r="D156" s="96">
        <f t="shared" si="2"/>
        <v>707000</v>
      </c>
      <c r="E156" s="96">
        <f t="shared" si="2"/>
        <v>755000</v>
      </c>
      <c r="F156" s="96">
        <f t="shared" si="2"/>
        <v>771000</v>
      </c>
      <c r="G156" s="96">
        <f t="shared" si="2"/>
        <v>787000</v>
      </c>
      <c r="H156" s="96">
        <f>Z156*1000</f>
        <v>755000</v>
      </c>
      <c r="S156" s="119" t="s">
        <v>447</v>
      </c>
      <c r="T156" s="119"/>
      <c r="U156" s="166">
        <v>692</v>
      </c>
      <c r="V156" s="166">
        <v>707</v>
      </c>
      <c r="W156" s="166">
        <v>755</v>
      </c>
      <c r="X156" s="166">
        <v>771</v>
      </c>
      <c r="Y156" s="166">
        <v>787</v>
      </c>
      <c r="Z156" s="166">
        <v>755</v>
      </c>
    </row>
    <row r="157" spans="1:26" ht="19.5">
      <c r="A157" s="92"/>
      <c r="B157" s="24">
        <v>14</v>
      </c>
      <c r="S157" s="165"/>
      <c r="T157" s="165"/>
      <c r="U157" s="165"/>
      <c r="V157" s="165"/>
      <c r="W157" s="165"/>
      <c r="X157" s="165"/>
      <c r="Y157" s="165"/>
      <c r="Z157" s="165"/>
    </row>
    <row r="158" spans="1:26" ht="20" thickBot="1">
      <c r="A158" s="92" t="s">
        <v>487</v>
      </c>
      <c r="B158" s="92" t="s">
        <v>488</v>
      </c>
      <c r="S158" s="118" t="s">
        <v>742</v>
      </c>
      <c r="T158"/>
      <c r="U158"/>
      <c r="V158"/>
      <c r="W158"/>
      <c r="X158"/>
      <c r="Y158"/>
      <c r="Z158"/>
    </row>
    <row r="159" spans="1:26" ht="84.5" thickBot="1">
      <c r="A159" s="91" t="s">
        <v>567</v>
      </c>
      <c r="B159" s="91" t="s">
        <v>568</v>
      </c>
      <c r="S159" s="170" t="s">
        <v>743</v>
      </c>
      <c r="T159" s="170"/>
      <c r="U159" s="170" t="s">
        <v>741</v>
      </c>
      <c r="V159" s="170"/>
      <c r="W159" s="170"/>
      <c r="X159" s="170"/>
      <c r="Y159" s="170"/>
      <c r="Z159" s="170"/>
    </row>
    <row r="160" spans="1:26" ht="22.9" customHeight="1" thickBot="1">
      <c r="A160" s="636" t="s">
        <v>569</v>
      </c>
      <c r="B160" s="637"/>
      <c r="C160" s="636" t="s">
        <v>718</v>
      </c>
      <c r="D160" s="638"/>
      <c r="E160" s="638"/>
      <c r="F160" s="638"/>
      <c r="G160" s="638"/>
      <c r="H160" s="637"/>
      <c r="S160" s="125" t="s">
        <v>744</v>
      </c>
      <c r="T160" s="125"/>
      <c r="U160" s="125"/>
      <c r="V160" s="125"/>
      <c r="W160" s="125"/>
      <c r="X160" s="125"/>
      <c r="Y160" s="125"/>
      <c r="Z160" s="125"/>
    </row>
    <row r="161" spans="1:26" ht="22.9" customHeight="1" thickBot="1">
      <c r="A161" s="639" t="s">
        <v>570</v>
      </c>
      <c r="B161" s="641"/>
      <c r="C161" s="639"/>
      <c r="D161" s="640"/>
      <c r="E161" s="640"/>
      <c r="F161" s="640"/>
      <c r="G161" s="640"/>
      <c r="H161" s="641"/>
      <c r="S161" s="124" t="s">
        <v>412</v>
      </c>
      <c r="T161" s="124" t="s">
        <v>492</v>
      </c>
      <c r="U161" s="124" t="s">
        <v>728</v>
      </c>
      <c r="V161" s="124" t="s">
        <v>729</v>
      </c>
      <c r="W161" s="124" t="s">
        <v>549</v>
      </c>
      <c r="X161" s="124" t="s">
        <v>550</v>
      </c>
      <c r="Y161" s="124" t="s">
        <v>730</v>
      </c>
      <c r="Z161" s="124" t="s">
        <v>415</v>
      </c>
    </row>
    <row r="162" spans="1:26" ht="35" thickBot="1">
      <c r="A162" s="128" t="s">
        <v>412</v>
      </c>
      <c r="B162" s="130" t="s">
        <v>492</v>
      </c>
      <c r="C162" s="130" t="s">
        <v>547</v>
      </c>
      <c r="D162" s="130" t="s">
        <v>548</v>
      </c>
      <c r="E162" s="130" t="s">
        <v>549</v>
      </c>
      <c r="F162" s="130" t="s">
        <v>550</v>
      </c>
      <c r="G162" s="130" t="s">
        <v>557</v>
      </c>
      <c r="H162" s="130" t="s">
        <v>415</v>
      </c>
      <c r="S162" s="119" t="s">
        <v>553</v>
      </c>
      <c r="T162" s="119" t="s">
        <v>731</v>
      </c>
      <c r="U162" s="166">
        <v>68</v>
      </c>
      <c r="V162" s="166">
        <v>74</v>
      </c>
      <c r="W162" s="166">
        <v>68</v>
      </c>
      <c r="X162" s="166">
        <v>80</v>
      </c>
      <c r="Y162" s="166">
        <v>100</v>
      </c>
      <c r="Z162" s="166">
        <v>91</v>
      </c>
    </row>
    <row r="163" spans="1:26" ht="14.5" thickBot="1">
      <c r="A163" s="88" t="s">
        <v>553</v>
      </c>
      <c r="B163" s="24">
        <v>1</v>
      </c>
      <c r="C163" s="96">
        <f>U162*1000</f>
        <v>68000</v>
      </c>
      <c r="D163" s="96">
        <f t="shared" ref="D163:H175" si="4">V162*1000</f>
        <v>74000</v>
      </c>
      <c r="E163" s="96">
        <f t="shared" si="4"/>
        <v>68000</v>
      </c>
      <c r="F163" s="96">
        <f t="shared" si="4"/>
        <v>80000</v>
      </c>
      <c r="G163" s="96">
        <f t="shared" si="4"/>
        <v>100000</v>
      </c>
      <c r="H163" s="96">
        <f t="shared" si="4"/>
        <v>91000</v>
      </c>
      <c r="S163" s="119" t="s">
        <v>554</v>
      </c>
      <c r="T163" s="119" t="s">
        <v>456</v>
      </c>
      <c r="U163" s="166">
        <v>68</v>
      </c>
      <c r="V163" s="166">
        <v>68</v>
      </c>
      <c r="W163" s="166">
        <v>71</v>
      </c>
      <c r="X163" s="166">
        <v>74</v>
      </c>
      <c r="Y163" s="166">
        <v>71</v>
      </c>
      <c r="Z163" s="166">
        <v>71</v>
      </c>
    </row>
    <row r="164" spans="1:26" ht="42.5" thickBot="1">
      <c r="A164" s="88" t="s">
        <v>554</v>
      </c>
      <c r="B164" s="24">
        <v>2</v>
      </c>
      <c r="C164" s="96">
        <f t="shared" ref="C164:C175" si="5">U163*1000</f>
        <v>68000</v>
      </c>
      <c r="D164" s="96">
        <f t="shared" si="4"/>
        <v>68000</v>
      </c>
      <c r="E164" s="96">
        <f t="shared" si="4"/>
        <v>71000</v>
      </c>
      <c r="F164" s="96">
        <f t="shared" si="4"/>
        <v>74000</v>
      </c>
      <c r="G164" s="96">
        <f t="shared" si="4"/>
        <v>71000</v>
      </c>
      <c r="H164" s="96">
        <f t="shared" si="4"/>
        <v>71000</v>
      </c>
      <c r="J164" s="95">
        <f ca="1">IF(I129=0,0,OFFSET(B162,$J$127,$M$127))</f>
        <v>0</v>
      </c>
      <c r="S164" s="119" t="s">
        <v>413</v>
      </c>
      <c r="T164" s="119" t="s">
        <v>732</v>
      </c>
      <c r="U164" s="166">
        <v>74</v>
      </c>
      <c r="V164" s="166">
        <v>68</v>
      </c>
      <c r="W164" s="166">
        <v>85</v>
      </c>
      <c r="X164" s="166">
        <v>74</v>
      </c>
      <c r="Y164" s="166">
        <v>80</v>
      </c>
      <c r="Z164" s="166">
        <v>77</v>
      </c>
    </row>
    <row r="165" spans="1:26" ht="42.5" thickBot="1">
      <c r="A165" s="88" t="s">
        <v>413</v>
      </c>
      <c r="B165" s="24">
        <v>3</v>
      </c>
      <c r="C165" s="96">
        <f t="shared" si="5"/>
        <v>74000</v>
      </c>
      <c r="D165" s="96">
        <f t="shared" si="4"/>
        <v>68000</v>
      </c>
      <c r="E165" s="96">
        <f t="shared" si="4"/>
        <v>85000</v>
      </c>
      <c r="F165" s="96">
        <f t="shared" si="4"/>
        <v>74000</v>
      </c>
      <c r="G165" s="96">
        <f t="shared" si="4"/>
        <v>80000</v>
      </c>
      <c r="H165" s="96">
        <f t="shared" si="4"/>
        <v>77000</v>
      </c>
      <c r="S165" s="119" t="s">
        <v>555</v>
      </c>
      <c r="T165" s="119" t="s">
        <v>502</v>
      </c>
      <c r="U165" s="166">
        <v>68</v>
      </c>
      <c r="V165" s="166">
        <v>68</v>
      </c>
      <c r="W165" s="166">
        <v>80</v>
      </c>
      <c r="X165" s="166">
        <v>77</v>
      </c>
      <c r="Y165" s="166">
        <v>80</v>
      </c>
      <c r="Z165" s="166">
        <v>74</v>
      </c>
    </row>
    <row r="166" spans="1:26" ht="35" thickBot="1">
      <c r="A166" s="88" t="s">
        <v>555</v>
      </c>
      <c r="B166" s="24">
        <v>4</v>
      </c>
      <c r="C166" s="96">
        <f t="shared" si="5"/>
        <v>68000</v>
      </c>
      <c r="D166" s="96">
        <f t="shared" si="4"/>
        <v>68000</v>
      </c>
      <c r="E166" s="96">
        <f t="shared" si="4"/>
        <v>80000</v>
      </c>
      <c r="F166" s="96">
        <f t="shared" si="4"/>
        <v>77000</v>
      </c>
      <c r="G166" s="96">
        <f t="shared" si="4"/>
        <v>80000</v>
      </c>
      <c r="H166" s="96">
        <f t="shared" si="4"/>
        <v>74000</v>
      </c>
      <c r="S166" s="119" t="s">
        <v>556</v>
      </c>
      <c r="T166" s="119" t="s">
        <v>504</v>
      </c>
      <c r="U166" s="166">
        <v>65</v>
      </c>
      <c r="V166" s="166">
        <v>74</v>
      </c>
      <c r="W166" s="166">
        <v>74</v>
      </c>
      <c r="X166" s="166">
        <v>71</v>
      </c>
      <c r="Y166" s="166">
        <v>74</v>
      </c>
      <c r="Z166" s="166">
        <v>74</v>
      </c>
    </row>
    <row r="167" spans="1:26" ht="42.5" thickBot="1">
      <c r="A167" s="88" t="s">
        <v>556</v>
      </c>
      <c r="B167" s="24">
        <v>5</v>
      </c>
      <c r="C167" s="96">
        <f t="shared" si="5"/>
        <v>65000</v>
      </c>
      <c r="D167" s="96">
        <f t="shared" si="4"/>
        <v>74000</v>
      </c>
      <c r="E167" s="96">
        <f t="shared" si="4"/>
        <v>74000</v>
      </c>
      <c r="F167" s="96">
        <f t="shared" si="4"/>
        <v>71000</v>
      </c>
      <c r="G167" s="96">
        <f t="shared" si="4"/>
        <v>74000</v>
      </c>
      <c r="H167" s="96">
        <f t="shared" si="4"/>
        <v>74000</v>
      </c>
      <c r="S167" s="119" t="s">
        <v>558</v>
      </c>
      <c r="T167" s="119" t="s">
        <v>733</v>
      </c>
      <c r="U167" s="166">
        <v>68</v>
      </c>
      <c r="V167" s="166">
        <v>68</v>
      </c>
      <c r="W167" s="166">
        <v>77</v>
      </c>
      <c r="X167" s="166">
        <v>68</v>
      </c>
      <c r="Y167" s="166">
        <v>88</v>
      </c>
      <c r="Z167" s="166">
        <v>74</v>
      </c>
    </row>
    <row r="168" spans="1:26" ht="28.5" thickBot="1">
      <c r="A168" s="88" t="s">
        <v>558</v>
      </c>
      <c r="B168" s="24">
        <v>6</v>
      </c>
      <c r="C168" s="96">
        <f t="shared" si="5"/>
        <v>68000</v>
      </c>
      <c r="D168" s="96">
        <f t="shared" si="4"/>
        <v>68000</v>
      </c>
      <c r="E168" s="96">
        <f t="shared" si="4"/>
        <v>77000</v>
      </c>
      <c r="F168" s="96">
        <f t="shared" si="4"/>
        <v>68000</v>
      </c>
      <c r="G168" s="96">
        <f t="shared" si="4"/>
        <v>88000</v>
      </c>
      <c r="H168" s="96">
        <f t="shared" si="4"/>
        <v>74000</v>
      </c>
      <c r="S168" s="119" t="s">
        <v>426</v>
      </c>
      <c r="T168" s="119" t="s">
        <v>734</v>
      </c>
      <c r="U168" s="166">
        <v>103</v>
      </c>
      <c r="V168" s="166">
        <v>88</v>
      </c>
      <c r="W168" s="166">
        <v>68</v>
      </c>
      <c r="X168" s="166">
        <v>68</v>
      </c>
      <c r="Y168" s="166">
        <v>68</v>
      </c>
      <c r="Z168" s="166">
        <v>71</v>
      </c>
    </row>
    <row r="169" spans="1:26" ht="28.5" thickBot="1">
      <c r="A169" s="88" t="s">
        <v>426</v>
      </c>
      <c r="B169" s="24">
        <v>7</v>
      </c>
      <c r="C169" s="96">
        <f t="shared" si="5"/>
        <v>103000</v>
      </c>
      <c r="D169" s="96">
        <f t="shared" si="4"/>
        <v>88000</v>
      </c>
      <c r="E169" s="96">
        <f t="shared" si="4"/>
        <v>68000</v>
      </c>
      <c r="F169" s="96">
        <f t="shared" si="4"/>
        <v>68000</v>
      </c>
      <c r="G169" s="96">
        <f t="shared" si="4"/>
        <v>68000</v>
      </c>
      <c r="H169" s="96">
        <f t="shared" si="4"/>
        <v>71000</v>
      </c>
      <c r="S169" s="119" t="s">
        <v>559</v>
      </c>
      <c r="T169" s="119" t="s">
        <v>735</v>
      </c>
      <c r="U169" s="166">
        <v>68</v>
      </c>
      <c r="V169" s="166">
        <v>71</v>
      </c>
      <c r="W169" s="166">
        <v>80</v>
      </c>
      <c r="X169" s="166">
        <v>88</v>
      </c>
      <c r="Y169" s="166">
        <v>85</v>
      </c>
      <c r="Z169" s="166">
        <v>85</v>
      </c>
    </row>
    <row r="170" spans="1:26" ht="28.5" thickBot="1">
      <c r="A170" s="88" t="s">
        <v>559</v>
      </c>
      <c r="B170" s="24">
        <v>8</v>
      </c>
      <c r="C170" s="96">
        <f t="shared" si="5"/>
        <v>68000</v>
      </c>
      <c r="D170" s="96">
        <f t="shared" si="4"/>
        <v>71000</v>
      </c>
      <c r="E170" s="96">
        <f t="shared" si="4"/>
        <v>80000</v>
      </c>
      <c r="F170" s="96">
        <f t="shared" si="4"/>
        <v>88000</v>
      </c>
      <c r="G170" s="96">
        <f t="shared" si="4"/>
        <v>85000</v>
      </c>
      <c r="H170" s="96">
        <f t="shared" si="4"/>
        <v>85000</v>
      </c>
      <c r="S170" s="119" t="s">
        <v>560</v>
      </c>
      <c r="T170" s="119" t="s">
        <v>736</v>
      </c>
      <c r="U170" s="166">
        <v>68</v>
      </c>
      <c r="V170" s="166">
        <v>68</v>
      </c>
      <c r="W170" s="166">
        <v>100</v>
      </c>
      <c r="X170" s="166">
        <v>85</v>
      </c>
      <c r="Y170" s="166">
        <v>83</v>
      </c>
      <c r="Z170" s="166">
        <v>83</v>
      </c>
    </row>
    <row r="171" spans="1:26" ht="42.5" thickBot="1">
      <c r="A171" s="88" t="s">
        <v>560</v>
      </c>
      <c r="B171" s="24">
        <v>9</v>
      </c>
      <c r="C171" s="96">
        <f t="shared" si="5"/>
        <v>68000</v>
      </c>
      <c r="D171" s="96">
        <f t="shared" si="4"/>
        <v>68000</v>
      </c>
      <c r="E171" s="96">
        <f t="shared" si="4"/>
        <v>100000</v>
      </c>
      <c r="F171" s="96">
        <f t="shared" si="4"/>
        <v>85000</v>
      </c>
      <c r="G171" s="96">
        <f t="shared" si="4"/>
        <v>83000</v>
      </c>
      <c r="H171" s="96">
        <f t="shared" si="4"/>
        <v>83000</v>
      </c>
      <c r="S171" s="119" t="s">
        <v>561</v>
      </c>
      <c r="T171" s="119" t="s">
        <v>737</v>
      </c>
      <c r="U171" s="166">
        <v>65</v>
      </c>
      <c r="V171" s="166">
        <v>68</v>
      </c>
      <c r="W171" s="166">
        <v>77</v>
      </c>
      <c r="X171" s="166">
        <v>74</v>
      </c>
      <c r="Y171" s="166">
        <v>85</v>
      </c>
      <c r="Z171" s="166">
        <v>74</v>
      </c>
    </row>
    <row r="172" spans="1:26" ht="35" thickBot="1">
      <c r="A172" s="88" t="s">
        <v>561</v>
      </c>
      <c r="B172" s="24">
        <v>10</v>
      </c>
      <c r="C172" s="96">
        <f t="shared" si="5"/>
        <v>65000</v>
      </c>
      <c r="D172" s="96">
        <f t="shared" si="4"/>
        <v>68000</v>
      </c>
      <c r="E172" s="96">
        <f t="shared" si="4"/>
        <v>77000</v>
      </c>
      <c r="F172" s="96">
        <f t="shared" si="4"/>
        <v>74000</v>
      </c>
      <c r="G172" s="96">
        <f t="shared" si="4"/>
        <v>85000</v>
      </c>
      <c r="H172" s="96">
        <f t="shared" si="4"/>
        <v>74000</v>
      </c>
      <c r="S172" s="119" t="s">
        <v>562</v>
      </c>
      <c r="T172" s="119" t="s">
        <v>537</v>
      </c>
      <c r="U172" s="166">
        <v>68</v>
      </c>
      <c r="V172" s="166">
        <v>71</v>
      </c>
      <c r="W172" s="166">
        <v>88</v>
      </c>
      <c r="X172" s="166">
        <v>85</v>
      </c>
      <c r="Y172" s="166">
        <v>88</v>
      </c>
      <c r="Z172" s="166">
        <v>88</v>
      </c>
    </row>
    <row r="173" spans="1:26" ht="28.5" thickBot="1">
      <c r="A173" s="88" t="s">
        <v>562</v>
      </c>
      <c r="B173" s="24">
        <v>11</v>
      </c>
      <c r="C173" s="96">
        <f t="shared" si="5"/>
        <v>68000</v>
      </c>
      <c r="D173" s="96">
        <f t="shared" si="4"/>
        <v>71000</v>
      </c>
      <c r="E173" s="96">
        <f t="shared" si="4"/>
        <v>88000</v>
      </c>
      <c r="F173" s="96">
        <f t="shared" si="4"/>
        <v>85000</v>
      </c>
      <c r="G173" s="96">
        <f t="shared" si="4"/>
        <v>88000</v>
      </c>
      <c r="H173" s="96">
        <f t="shared" si="4"/>
        <v>88000</v>
      </c>
      <c r="S173" s="119" t="s">
        <v>563</v>
      </c>
      <c r="T173" s="119" t="s">
        <v>738</v>
      </c>
      <c r="U173" s="166">
        <v>68</v>
      </c>
      <c r="V173" s="166">
        <v>68</v>
      </c>
      <c r="W173" s="166">
        <v>80</v>
      </c>
      <c r="X173" s="166">
        <v>77</v>
      </c>
      <c r="Y173" s="166">
        <v>85</v>
      </c>
      <c r="Z173" s="166">
        <v>88</v>
      </c>
    </row>
    <row r="174" spans="1:26" ht="42.5" thickBot="1">
      <c r="A174" s="88" t="s">
        <v>563</v>
      </c>
      <c r="B174" s="24">
        <v>12</v>
      </c>
      <c r="C174" s="96">
        <f t="shared" si="5"/>
        <v>68000</v>
      </c>
      <c r="D174" s="96">
        <f t="shared" si="4"/>
        <v>68000</v>
      </c>
      <c r="E174" s="96">
        <f t="shared" si="4"/>
        <v>80000</v>
      </c>
      <c r="F174" s="96">
        <f t="shared" si="4"/>
        <v>77000</v>
      </c>
      <c r="G174" s="96">
        <f t="shared" si="4"/>
        <v>85000</v>
      </c>
      <c r="H174" s="96">
        <f t="shared" si="4"/>
        <v>88000</v>
      </c>
      <c r="S174" s="119" t="s">
        <v>447</v>
      </c>
      <c r="T174" s="119"/>
      <c r="U174" s="166">
        <v>68</v>
      </c>
      <c r="V174" s="166">
        <v>68</v>
      </c>
      <c r="W174" s="166">
        <v>80</v>
      </c>
      <c r="X174" s="166">
        <v>77</v>
      </c>
      <c r="Y174" s="166">
        <v>83</v>
      </c>
      <c r="Z174" s="166">
        <v>80</v>
      </c>
    </row>
    <row r="175" spans="1:26" ht="35" thickBot="1">
      <c r="A175" s="88" t="s">
        <v>447</v>
      </c>
      <c r="B175" s="24">
        <v>13</v>
      </c>
      <c r="C175" s="96">
        <f t="shared" si="5"/>
        <v>68000</v>
      </c>
      <c r="D175" s="96">
        <f t="shared" si="4"/>
        <v>68000</v>
      </c>
      <c r="E175" s="96">
        <f t="shared" si="4"/>
        <v>80000</v>
      </c>
      <c r="F175" s="96">
        <f t="shared" si="4"/>
        <v>77000</v>
      </c>
      <c r="G175" s="96">
        <f t="shared" si="4"/>
        <v>83000</v>
      </c>
      <c r="H175" s="96">
        <f t="shared" si="4"/>
        <v>80000</v>
      </c>
      <c r="S175" s="162"/>
      <c r="T175" s="162"/>
      <c r="U175" s="162"/>
      <c r="V175" s="162"/>
      <c r="W175" s="162"/>
      <c r="X175" s="162"/>
      <c r="Y175" s="162"/>
      <c r="Z175" s="162"/>
    </row>
    <row r="176" spans="1:26" ht="16" thickBot="1">
      <c r="A176" s="94"/>
      <c r="B176" s="24">
        <v>14</v>
      </c>
      <c r="S176" s="118" t="s">
        <v>745</v>
      </c>
      <c r="T176"/>
      <c r="U176"/>
      <c r="V176"/>
      <c r="W176"/>
      <c r="X176"/>
      <c r="Y176"/>
      <c r="Z176"/>
    </row>
    <row r="177" spans="1:26" ht="84.5" thickBot="1">
      <c r="A177" s="91" t="s">
        <v>571</v>
      </c>
      <c r="B177" s="91" t="s">
        <v>572</v>
      </c>
      <c r="S177" s="167" t="s">
        <v>746</v>
      </c>
      <c r="T177" s="167"/>
      <c r="U177" s="167" t="s">
        <v>741</v>
      </c>
      <c r="V177" s="167"/>
      <c r="W177" s="167"/>
      <c r="X177" s="167"/>
      <c r="Y177" s="167"/>
      <c r="Z177" s="167"/>
    </row>
    <row r="178" spans="1:26" ht="34.15" customHeight="1" thickBot="1">
      <c r="A178" s="633" t="s">
        <v>573</v>
      </c>
      <c r="B178" s="635"/>
      <c r="C178" s="633" t="s">
        <v>718</v>
      </c>
      <c r="D178" s="634"/>
      <c r="E178" s="634"/>
      <c r="F178" s="634"/>
      <c r="G178" s="634"/>
      <c r="H178" s="635"/>
      <c r="S178" s="163" t="s">
        <v>412</v>
      </c>
      <c r="T178" s="163" t="s">
        <v>492</v>
      </c>
      <c r="U178" s="163" t="s">
        <v>728</v>
      </c>
      <c r="V178" s="163" t="s">
        <v>729</v>
      </c>
      <c r="W178" s="163" t="s">
        <v>549</v>
      </c>
      <c r="X178" s="163" t="s">
        <v>550</v>
      </c>
      <c r="Y178" s="163" t="s">
        <v>730</v>
      </c>
      <c r="Z178" s="163" t="s">
        <v>415</v>
      </c>
    </row>
    <row r="179" spans="1:26" ht="35" thickBot="1">
      <c r="A179" s="128" t="s">
        <v>412</v>
      </c>
      <c r="B179" s="130" t="s">
        <v>492</v>
      </c>
      <c r="C179" s="130" t="s">
        <v>547</v>
      </c>
      <c r="D179" s="130" t="s">
        <v>548</v>
      </c>
      <c r="E179" s="130" t="s">
        <v>549</v>
      </c>
      <c r="F179" s="130" t="s">
        <v>550</v>
      </c>
      <c r="G179" s="130" t="s">
        <v>557</v>
      </c>
      <c r="H179" s="130" t="s">
        <v>415</v>
      </c>
      <c r="S179" s="119" t="s">
        <v>553</v>
      </c>
      <c r="T179" s="119" t="s">
        <v>731</v>
      </c>
      <c r="U179" s="168">
        <v>1.4</v>
      </c>
      <c r="V179" s="168">
        <v>1.5</v>
      </c>
      <c r="W179" s="168">
        <v>6.3</v>
      </c>
      <c r="X179" s="168">
        <v>8.6999999999999993</v>
      </c>
      <c r="Y179" s="168">
        <v>3</v>
      </c>
      <c r="Z179" s="168">
        <v>3.5</v>
      </c>
    </row>
    <row r="180" spans="1:26" ht="14.5" thickBot="1">
      <c r="A180" s="88" t="s">
        <v>553</v>
      </c>
      <c r="B180" s="24">
        <v>1</v>
      </c>
      <c r="C180" s="96">
        <f>U179*1000</f>
        <v>1400</v>
      </c>
      <c r="D180" s="96">
        <f t="shared" ref="D180:H192" si="6">V179*1000</f>
        <v>1500</v>
      </c>
      <c r="E180" s="96">
        <f t="shared" si="6"/>
        <v>6300</v>
      </c>
      <c r="F180" s="96">
        <f t="shared" si="6"/>
        <v>8700</v>
      </c>
      <c r="G180" s="96">
        <f t="shared" si="6"/>
        <v>3000</v>
      </c>
      <c r="H180" s="96">
        <f t="shared" si="6"/>
        <v>3500</v>
      </c>
      <c r="S180" s="119" t="s">
        <v>554</v>
      </c>
      <c r="T180" s="119" t="s">
        <v>456</v>
      </c>
      <c r="U180" s="168">
        <v>1.4</v>
      </c>
      <c r="V180" s="168">
        <v>1.5</v>
      </c>
      <c r="W180" s="168">
        <v>7.3</v>
      </c>
      <c r="X180" s="168">
        <v>8.6</v>
      </c>
      <c r="Y180" s="168">
        <v>2.9</v>
      </c>
      <c r="Z180" s="168">
        <v>3.7</v>
      </c>
    </row>
    <row r="181" spans="1:26" ht="42.5" thickBot="1">
      <c r="A181" s="88" t="s">
        <v>554</v>
      </c>
      <c r="B181" s="24">
        <v>2</v>
      </c>
      <c r="C181" s="96">
        <f t="shared" ref="C181:C192" si="7">U180*1000</f>
        <v>1400</v>
      </c>
      <c r="D181" s="96">
        <f t="shared" si="6"/>
        <v>1500</v>
      </c>
      <c r="E181" s="96">
        <f t="shared" si="6"/>
        <v>7300</v>
      </c>
      <c r="F181" s="96">
        <f t="shared" si="6"/>
        <v>8600</v>
      </c>
      <c r="G181" s="96">
        <f t="shared" si="6"/>
        <v>2900</v>
      </c>
      <c r="H181" s="96">
        <f t="shared" si="6"/>
        <v>3700</v>
      </c>
      <c r="J181" s="95">
        <f ca="1">IF(I129=0,0,OFFSET(B179,$J$127,$M$127))</f>
        <v>0</v>
      </c>
      <c r="S181" s="119" t="s">
        <v>413</v>
      </c>
      <c r="T181" s="119" t="s">
        <v>732</v>
      </c>
      <c r="U181" s="168">
        <v>1.3</v>
      </c>
      <c r="V181" s="168">
        <v>2</v>
      </c>
      <c r="W181" s="168">
        <v>3</v>
      </c>
      <c r="X181" s="168">
        <v>7.7</v>
      </c>
      <c r="Y181" s="168">
        <v>1.9</v>
      </c>
      <c r="Z181" s="168">
        <v>2</v>
      </c>
    </row>
    <row r="182" spans="1:26" ht="42.5" thickBot="1">
      <c r="A182" s="88" t="s">
        <v>413</v>
      </c>
      <c r="B182" s="24">
        <v>3</v>
      </c>
      <c r="C182" s="96">
        <f t="shared" si="7"/>
        <v>1300</v>
      </c>
      <c r="D182" s="96">
        <f t="shared" si="6"/>
        <v>2000</v>
      </c>
      <c r="E182" s="96">
        <f t="shared" si="6"/>
        <v>3000</v>
      </c>
      <c r="F182" s="96">
        <f t="shared" si="6"/>
        <v>7700</v>
      </c>
      <c r="G182" s="96">
        <f t="shared" si="6"/>
        <v>1900</v>
      </c>
      <c r="H182" s="96">
        <f t="shared" si="6"/>
        <v>2000</v>
      </c>
      <c r="S182" s="119" t="s">
        <v>555</v>
      </c>
      <c r="T182" s="119" t="s">
        <v>502</v>
      </c>
      <c r="U182" s="168">
        <v>1.1000000000000001</v>
      </c>
      <c r="V182" s="168">
        <v>1.7</v>
      </c>
      <c r="W182" s="168">
        <v>1.5</v>
      </c>
      <c r="X182" s="168">
        <v>8</v>
      </c>
      <c r="Y182" s="168">
        <v>2.2000000000000002</v>
      </c>
      <c r="Z182" s="168">
        <v>2.4</v>
      </c>
    </row>
    <row r="183" spans="1:26" ht="35" thickBot="1">
      <c r="A183" s="88" t="s">
        <v>555</v>
      </c>
      <c r="B183" s="24">
        <v>4</v>
      </c>
      <c r="C183" s="96">
        <f t="shared" si="7"/>
        <v>1100</v>
      </c>
      <c r="D183" s="96">
        <f t="shared" si="6"/>
        <v>1700</v>
      </c>
      <c r="E183" s="96">
        <f t="shared" si="6"/>
        <v>1500</v>
      </c>
      <c r="F183" s="96">
        <f t="shared" si="6"/>
        <v>8000</v>
      </c>
      <c r="G183" s="96">
        <f t="shared" si="6"/>
        <v>2200</v>
      </c>
      <c r="H183" s="96">
        <f t="shared" si="6"/>
        <v>2400</v>
      </c>
      <c r="S183" s="119" t="s">
        <v>556</v>
      </c>
      <c r="T183" s="119" t="s">
        <v>504</v>
      </c>
      <c r="U183" s="168">
        <v>1.4</v>
      </c>
      <c r="V183" s="168">
        <v>1.5</v>
      </c>
      <c r="W183" s="168">
        <v>8</v>
      </c>
      <c r="X183" s="168">
        <v>7.8</v>
      </c>
      <c r="Y183" s="168">
        <v>2.2999999999999998</v>
      </c>
      <c r="Z183" s="168">
        <v>3.7</v>
      </c>
    </row>
    <row r="184" spans="1:26" ht="42.5" thickBot="1">
      <c r="A184" s="88" t="s">
        <v>556</v>
      </c>
      <c r="B184" s="24">
        <v>5</v>
      </c>
      <c r="C184" s="96">
        <f t="shared" si="7"/>
        <v>1400</v>
      </c>
      <c r="D184" s="96">
        <f t="shared" si="6"/>
        <v>1500</v>
      </c>
      <c r="E184" s="96">
        <f t="shared" si="6"/>
        <v>8000</v>
      </c>
      <c r="F184" s="96">
        <f t="shared" si="6"/>
        <v>7800</v>
      </c>
      <c r="G184" s="96">
        <f t="shared" si="6"/>
        <v>2300</v>
      </c>
      <c r="H184" s="96">
        <f t="shared" si="6"/>
        <v>3700</v>
      </c>
      <c r="S184" s="119" t="s">
        <v>558</v>
      </c>
      <c r="T184" s="119" t="s">
        <v>733</v>
      </c>
      <c r="U184" s="168">
        <v>2.2000000000000002</v>
      </c>
      <c r="V184" s="168">
        <v>1.9</v>
      </c>
      <c r="W184" s="168">
        <v>4.5999999999999996</v>
      </c>
      <c r="X184" s="168">
        <v>8.8000000000000007</v>
      </c>
      <c r="Y184" s="168">
        <v>3.1</v>
      </c>
      <c r="Z184" s="168">
        <v>4.2</v>
      </c>
    </row>
    <row r="185" spans="1:26" ht="28.5" thickBot="1">
      <c r="A185" s="88" t="s">
        <v>558</v>
      </c>
      <c r="B185" s="24">
        <v>6</v>
      </c>
      <c r="C185" s="96">
        <f t="shared" si="7"/>
        <v>2200</v>
      </c>
      <c r="D185" s="96">
        <f t="shared" si="6"/>
        <v>1900</v>
      </c>
      <c r="E185" s="96">
        <f t="shared" si="6"/>
        <v>4600</v>
      </c>
      <c r="F185" s="96">
        <f t="shared" si="6"/>
        <v>8800</v>
      </c>
      <c r="G185" s="96">
        <f t="shared" si="6"/>
        <v>3100</v>
      </c>
      <c r="H185" s="96">
        <f t="shared" si="6"/>
        <v>4200</v>
      </c>
      <c r="S185" s="119" t="s">
        <v>426</v>
      </c>
      <c r="T185" s="119" t="s">
        <v>734</v>
      </c>
      <c r="U185" s="168">
        <v>0.8</v>
      </c>
      <c r="V185" s="168">
        <v>1.7</v>
      </c>
      <c r="W185" s="168">
        <v>0.3</v>
      </c>
      <c r="X185" s="168">
        <v>7.2</v>
      </c>
      <c r="Y185" s="168">
        <v>1.7</v>
      </c>
      <c r="Z185" s="168">
        <v>1.8</v>
      </c>
    </row>
    <row r="186" spans="1:26" ht="28.5" thickBot="1">
      <c r="A186" s="88" t="s">
        <v>426</v>
      </c>
      <c r="B186" s="24">
        <v>7</v>
      </c>
      <c r="C186" s="96">
        <f t="shared" si="7"/>
        <v>800</v>
      </c>
      <c r="D186" s="96">
        <f t="shared" si="6"/>
        <v>1700</v>
      </c>
      <c r="E186" s="96">
        <f t="shared" si="6"/>
        <v>300</v>
      </c>
      <c r="F186" s="96">
        <f t="shared" si="6"/>
        <v>7200</v>
      </c>
      <c r="G186" s="96">
        <f t="shared" si="6"/>
        <v>1700</v>
      </c>
      <c r="H186" s="96">
        <f t="shared" si="6"/>
        <v>1800</v>
      </c>
      <c r="S186" s="119" t="s">
        <v>559</v>
      </c>
      <c r="T186" s="119" t="s">
        <v>735</v>
      </c>
      <c r="U186" s="168">
        <v>2</v>
      </c>
      <c r="V186" s="168">
        <v>1.7</v>
      </c>
      <c r="W186" s="168">
        <v>3.7</v>
      </c>
      <c r="X186" s="168">
        <v>8.6</v>
      </c>
      <c r="Y186" s="168">
        <v>2.9</v>
      </c>
      <c r="Z186" s="168">
        <v>3.2</v>
      </c>
    </row>
    <row r="187" spans="1:26" ht="28.5" thickBot="1">
      <c r="A187" s="88" t="s">
        <v>559</v>
      </c>
      <c r="B187" s="24">
        <v>8</v>
      </c>
      <c r="C187" s="96">
        <f t="shared" si="7"/>
        <v>2000</v>
      </c>
      <c r="D187" s="96">
        <f t="shared" si="6"/>
        <v>1700</v>
      </c>
      <c r="E187" s="96">
        <f t="shared" si="6"/>
        <v>3700</v>
      </c>
      <c r="F187" s="96">
        <f t="shared" si="6"/>
        <v>8600</v>
      </c>
      <c r="G187" s="96">
        <f t="shared" si="6"/>
        <v>2900</v>
      </c>
      <c r="H187" s="96">
        <f t="shared" si="6"/>
        <v>3200</v>
      </c>
      <c r="S187" s="119" t="s">
        <v>560</v>
      </c>
      <c r="T187" s="119" t="s">
        <v>736</v>
      </c>
      <c r="U187" s="168">
        <v>1.8</v>
      </c>
      <c r="V187" s="168">
        <v>1.7</v>
      </c>
      <c r="W187" s="168">
        <v>5.0999999999999996</v>
      </c>
      <c r="X187" s="168">
        <v>8.6999999999999993</v>
      </c>
      <c r="Y187" s="168">
        <v>2.9</v>
      </c>
      <c r="Z187" s="168">
        <v>3.2</v>
      </c>
    </row>
    <row r="188" spans="1:26" ht="42.5" thickBot="1">
      <c r="A188" s="88" t="s">
        <v>560</v>
      </c>
      <c r="B188" s="24">
        <v>9</v>
      </c>
      <c r="C188" s="96">
        <f t="shared" si="7"/>
        <v>1800</v>
      </c>
      <c r="D188" s="96">
        <f t="shared" si="6"/>
        <v>1700</v>
      </c>
      <c r="E188" s="96">
        <f t="shared" si="6"/>
        <v>5100</v>
      </c>
      <c r="F188" s="96">
        <f t="shared" si="6"/>
        <v>8700</v>
      </c>
      <c r="G188" s="96">
        <f t="shared" si="6"/>
        <v>2900</v>
      </c>
      <c r="H188" s="96">
        <f t="shared" si="6"/>
        <v>3200</v>
      </c>
      <c r="S188" s="119" t="s">
        <v>561</v>
      </c>
      <c r="T188" s="119" t="s">
        <v>737</v>
      </c>
      <c r="U188" s="168">
        <v>1.5</v>
      </c>
      <c r="V188" s="168">
        <v>1.7</v>
      </c>
      <c r="W188" s="168">
        <v>4.4000000000000004</v>
      </c>
      <c r="X188" s="168">
        <v>8.6999999999999993</v>
      </c>
      <c r="Y188" s="168">
        <v>3</v>
      </c>
      <c r="Z188" s="168">
        <v>3.7</v>
      </c>
    </row>
    <row r="189" spans="1:26" ht="35" thickBot="1">
      <c r="A189" s="88" t="s">
        <v>561</v>
      </c>
      <c r="B189" s="24">
        <v>10</v>
      </c>
      <c r="C189" s="96">
        <f t="shared" si="7"/>
        <v>1500</v>
      </c>
      <c r="D189" s="96">
        <f t="shared" si="6"/>
        <v>1700</v>
      </c>
      <c r="E189" s="96">
        <f t="shared" si="6"/>
        <v>4400</v>
      </c>
      <c r="F189" s="96">
        <f t="shared" si="6"/>
        <v>8700</v>
      </c>
      <c r="G189" s="96">
        <f t="shared" si="6"/>
        <v>3000</v>
      </c>
      <c r="H189" s="96">
        <f t="shared" si="6"/>
        <v>3700</v>
      </c>
      <c r="S189" s="119" t="s">
        <v>562</v>
      </c>
      <c r="T189" s="119" t="s">
        <v>537</v>
      </c>
      <c r="U189" s="168">
        <v>1.4</v>
      </c>
      <c r="V189" s="168">
        <v>1.5</v>
      </c>
      <c r="W189" s="168">
        <v>5</v>
      </c>
      <c r="X189" s="168">
        <v>8.8000000000000007</v>
      </c>
      <c r="Y189" s="168">
        <v>2.9</v>
      </c>
      <c r="Z189" s="168">
        <v>3.1</v>
      </c>
    </row>
    <row r="190" spans="1:26" ht="28.5" thickBot="1">
      <c r="A190" s="88" t="s">
        <v>562</v>
      </c>
      <c r="B190" s="24">
        <v>11</v>
      </c>
      <c r="C190" s="96">
        <f t="shared" si="7"/>
        <v>1400</v>
      </c>
      <c r="D190" s="96">
        <f t="shared" si="6"/>
        <v>1500</v>
      </c>
      <c r="E190" s="96">
        <f t="shared" si="6"/>
        <v>5000</v>
      </c>
      <c r="F190" s="96">
        <f t="shared" si="6"/>
        <v>8800</v>
      </c>
      <c r="G190" s="96">
        <f t="shared" si="6"/>
        <v>2900</v>
      </c>
      <c r="H190" s="96">
        <f t="shared" si="6"/>
        <v>3100</v>
      </c>
      <c r="S190" s="119" t="s">
        <v>563</v>
      </c>
      <c r="T190" s="119" t="s">
        <v>738</v>
      </c>
      <c r="U190" s="168">
        <v>1.4</v>
      </c>
      <c r="V190" s="168">
        <v>1.7</v>
      </c>
      <c r="W190" s="168">
        <v>3.6</v>
      </c>
      <c r="X190" s="168">
        <v>8.6</v>
      </c>
      <c r="Y190" s="168">
        <v>2.9</v>
      </c>
      <c r="Z190" s="168">
        <v>3.2</v>
      </c>
    </row>
    <row r="191" spans="1:26" ht="42.5" thickBot="1">
      <c r="A191" s="88" t="s">
        <v>563</v>
      </c>
      <c r="B191" s="24">
        <v>12</v>
      </c>
      <c r="C191" s="96">
        <f t="shared" si="7"/>
        <v>1400</v>
      </c>
      <c r="D191" s="96">
        <f t="shared" si="6"/>
        <v>1700</v>
      </c>
      <c r="E191" s="96">
        <f t="shared" si="6"/>
        <v>3600</v>
      </c>
      <c r="F191" s="96">
        <f t="shared" si="6"/>
        <v>8600</v>
      </c>
      <c r="G191" s="96">
        <f t="shared" si="6"/>
        <v>2900</v>
      </c>
      <c r="H191" s="96">
        <f t="shared" si="6"/>
        <v>3200</v>
      </c>
      <c r="S191" s="119" t="s">
        <v>447</v>
      </c>
      <c r="T191" s="119"/>
      <c r="U191" s="168">
        <v>1.5</v>
      </c>
      <c r="V191" s="168">
        <v>1.7</v>
      </c>
      <c r="W191" s="168">
        <v>4.0999999999999996</v>
      </c>
      <c r="X191" s="168">
        <v>8.6</v>
      </c>
      <c r="Y191" s="168">
        <v>2.8</v>
      </c>
      <c r="Z191" s="168">
        <v>3.1</v>
      </c>
    </row>
    <row r="192" spans="1:26" ht="35" thickBot="1">
      <c r="A192" s="88" t="s">
        <v>447</v>
      </c>
      <c r="B192" s="24">
        <v>13</v>
      </c>
      <c r="C192" s="96">
        <f t="shared" si="7"/>
        <v>1500</v>
      </c>
      <c r="D192" s="96">
        <f t="shared" si="6"/>
        <v>1700</v>
      </c>
      <c r="E192" s="96">
        <f t="shared" si="6"/>
        <v>4100</v>
      </c>
      <c r="F192" s="96">
        <f t="shared" si="6"/>
        <v>8600</v>
      </c>
      <c r="G192" s="96">
        <f t="shared" si="6"/>
        <v>2800</v>
      </c>
      <c r="H192" s="96">
        <f t="shared" si="6"/>
        <v>3100</v>
      </c>
      <c r="S192" s="162"/>
      <c r="T192" s="162"/>
      <c r="U192" s="162"/>
      <c r="V192" s="162"/>
      <c r="W192" s="162"/>
      <c r="X192" s="162"/>
      <c r="Y192" s="162"/>
      <c r="Z192" s="162"/>
    </row>
    <row r="193" spans="1:26" ht="20" thickBot="1">
      <c r="A193" s="92"/>
      <c r="B193" s="24">
        <v>14</v>
      </c>
      <c r="S193" s="118" t="s">
        <v>747</v>
      </c>
      <c r="T193"/>
      <c r="U193"/>
      <c r="V193"/>
      <c r="W193"/>
      <c r="X193"/>
      <c r="Y193"/>
      <c r="Z193"/>
    </row>
    <row r="194" spans="1:26" ht="70.5" thickBot="1">
      <c r="A194" s="92" t="s">
        <v>487</v>
      </c>
      <c r="B194" s="92" t="s">
        <v>488</v>
      </c>
      <c r="S194" s="167" t="s">
        <v>748</v>
      </c>
      <c r="T194" s="167"/>
      <c r="U194" s="167" t="s">
        <v>727</v>
      </c>
      <c r="V194" s="167"/>
      <c r="W194" s="167"/>
      <c r="X194" s="167"/>
      <c r="Y194" s="167"/>
      <c r="Z194" s="167"/>
    </row>
    <row r="195" spans="1:26" ht="42.5" thickBot="1">
      <c r="A195" s="91" t="s">
        <v>574</v>
      </c>
      <c r="B195" s="91" t="s">
        <v>575</v>
      </c>
      <c r="S195" s="163" t="s">
        <v>412</v>
      </c>
      <c r="T195" s="163" t="s">
        <v>492</v>
      </c>
      <c r="U195" s="163" t="s">
        <v>728</v>
      </c>
      <c r="V195" s="163" t="s">
        <v>729</v>
      </c>
      <c r="W195" s="163" t="s">
        <v>549</v>
      </c>
      <c r="X195" s="163" t="s">
        <v>550</v>
      </c>
      <c r="Y195" s="163" t="s">
        <v>730</v>
      </c>
      <c r="Z195" s="163" t="s">
        <v>415</v>
      </c>
    </row>
    <row r="196" spans="1:26" ht="34.15" customHeight="1" thickBot="1">
      <c r="A196" s="633" t="s">
        <v>576</v>
      </c>
      <c r="B196" s="635"/>
      <c r="C196" s="633" t="s">
        <v>718</v>
      </c>
      <c r="D196" s="634"/>
      <c r="E196" s="634"/>
      <c r="F196" s="634"/>
      <c r="G196" s="634"/>
      <c r="H196" s="635"/>
      <c r="S196" s="119" t="s">
        <v>553</v>
      </c>
      <c r="T196" s="119" t="s">
        <v>731</v>
      </c>
      <c r="U196" s="164">
        <v>13.6</v>
      </c>
      <c r="V196" s="164">
        <v>14.4</v>
      </c>
      <c r="W196" s="164">
        <v>19.899999999999999</v>
      </c>
      <c r="X196" s="164">
        <v>15.5</v>
      </c>
      <c r="Y196" s="164">
        <v>17.5</v>
      </c>
      <c r="Z196" s="164">
        <v>16.600000000000001</v>
      </c>
    </row>
    <row r="197" spans="1:26" ht="35" thickBot="1">
      <c r="A197" s="128" t="s">
        <v>412</v>
      </c>
      <c r="B197" s="130" t="s">
        <v>577</v>
      </c>
      <c r="C197" s="130" t="s">
        <v>547</v>
      </c>
      <c r="D197" s="130" t="s">
        <v>548</v>
      </c>
      <c r="E197" s="130" t="s">
        <v>549</v>
      </c>
      <c r="F197" s="130" t="s">
        <v>550</v>
      </c>
      <c r="G197" s="130" t="s">
        <v>557</v>
      </c>
      <c r="H197" s="130" t="s">
        <v>415</v>
      </c>
      <c r="S197" s="119" t="s">
        <v>554</v>
      </c>
      <c r="T197" s="119" t="s">
        <v>456</v>
      </c>
      <c r="U197" s="164">
        <v>12.7</v>
      </c>
      <c r="V197" s="164">
        <v>13.5</v>
      </c>
      <c r="W197" s="164">
        <v>18.100000000000001</v>
      </c>
      <c r="X197" s="164">
        <v>14.6</v>
      </c>
      <c r="Y197" s="164">
        <v>14.9</v>
      </c>
      <c r="Z197" s="164">
        <v>13.6</v>
      </c>
    </row>
    <row r="198" spans="1:26" ht="42.5" thickBot="1">
      <c r="A198" s="88" t="s">
        <v>553</v>
      </c>
      <c r="B198" s="24">
        <v>1</v>
      </c>
      <c r="C198" s="96">
        <f>U196*1000000</f>
        <v>13600000</v>
      </c>
      <c r="D198" s="96">
        <f t="shared" ref="D198:H210" si="8">V196*1000000</f>
        <v>14400000</v>
      </c>
      <c r="E198" s="96">
        <f t="shared" si="8"/>
        <v>19900000</v>
      </c>
      <c r="F198" s="96">
        <f t="shared" si="8"/>
        <v>15500000</v>
      </c>
      <c r="G198" s="96">
        <f t="shared" si="8"/>
        <v>17500000</v>
      </c>
      <c r="H198" s="96">
        <f t="shared" si="8"/>
        <v>16600000.000000002</v>
      </c>
      <c r="S198" s="119" t="s">
        <v>413</v>
      </c>
      <c r="T198" s="119" t="s">
        <v>732</v>
      </c>
      <c r="U198" s="164">
        <v>12.7</v>
      </c>
      <c r="V198" s="164">
        <v>13</v>
      </c>
      <c r="W198" s="164">
        <v>18.100000000000001</v>
      </c>
      <c r="X198" s="164">
        <v>13.2</v>
      </c>
      <c r="Y198" s="164">
        <v>15.9</v>
      </c>
      <c r="Z198" s="164">
        <v>15.5</v>
      </c>
    </row>
    <row r="199" spans="1:26" ht="42.5" thickBot="1">
      <c r="A199" s="88" t="s">
        <v>554</v>
      </c>
      <c r="B199" s="24">
        <v>2</v>
      </c>
      <c r="C199" s="96">
        <f t="shared" ref="C199:C210" si="9">U197*1000000</f>
        <v>12700000</v>
      </c>
      <c r="D199" s="96">
        <f t="shared" si="8"/>
        <v>13500000</v>
      </c>
      <c r="E199" s="96">
        <f t="shared" si="8"/>
        <v>18100000</v>
      </c>
      <c r="F199" s="96">
        <f t="shared" si="8"/>
        <v>14600000</v>
      </c>
      <c r="G199" s="96">
        <f t="shared" si="8"/>
        <v>14900000</v>
      </c>
      <c r="H199" s="96">
        <f t="shared" si="8"/>
        <v>13600000</v>
      </c>
      <c r="J199" s="95">
        <f ca="1">IF(I129=0,0,OFFSET(B197,$J$127,$M$127))</f>
        <v>0</v>
      </c>
      <c r="S199" s="119" t="s">
        <v>555</v>
      </c>
      <c r="T199" s="119" t="s">
        <v>502</v>
      </c>
      <c r="U199" s="164">
        <v>12.7</v>
      </c>
      <c r="V199" s="164">
        <v>13.5</v>
      </c>
      <c r="W199" s="164">
        <v>18.100000000000001</v>
      </c>
      <c r="X199" s="164">
        <v>14.6</v>
      </c>
      <c r="Y199" s="164">
        <v>14.9</v>
      </c>
      <c r="Z199" s="164">
        <v>15.5</v>
      </c>
    </row>
    <row r="200" spans="1:26" ht="35" thickBot="1">
      <c r="A200" s="88" t="s">
        <v>413</v>
      </c>
      <c r="B200" s="24">
        <v>3</v>
      </c>
      <c r="C200" s="96">
        <f t="shared" si="9"/>
        <v>12700000</v>
      </c>
      <c r="D200" s="96">
        <f t="shared" si="8"/>
        <v>13000000</v>
      </c>
      <c r="E200" s="96">
        <f t="shared" si="8"/>
        <v>18100000</v>
      </c>
      <c r="F200" s="96">
        <f t="shared" si="8"/>
        <v>13200000</v>
      </c>
      <c r="G200" s="96">
        <f t="shared" si="8"/>
        <v>15900000</v>
      </c>
      <c r="H200" s="96">
        <f t="shared" si="8"/>
        <v>15500000</v>
      </c>
      <c r="S200" s="119" t="s">
        <v>556</v>
      </c>
      <c r="T200" s="119" t="s">
        <v>504</v>
      </c>
      <c r="U200" s="164">
        <v>12.7</v>
      </c>
      <c r="V200" s="164">
        <v>13.5</v>
      </c>
      <c r="W200" s="164">
        <v>18.100000000000001</v>
      </c>
      <c r="X200" s="164">
        <v>14.3</v>
      </c>
      <c r="Y200" s="164">
        <v>14</v>
      </c>
      <c r="Z200" s="164">
        <v>14</v>
      </c>
    </row>
    <row r="201" spans="1:26" ht="42.5" thickBot="1">
      <c r="A201" s="88" t="s">
        <v>555</v>
      </c>
      <c r="B201" s="24">
        <v>4</v>
      </c>
      <c r="C201" s="96">
        <f t="shared" si="9"/>
        <v>12700000</v>
      </c>
      <c r="D201" s="96">
        <f t="shared" si="8"/>
        <v>13500000</v>
      </c>
      <c r="E201" s="96">
        <f t="shared" si="8"/>
        <v>18100000</v>
      </c>
      <c r="F201" s="96">
        <f t="shared" si="8"/>
        <v>14600000</v>
      </c>
      <c r="G201" s="96">
        <f t="shared" si="8"/>
        <v>14900000</v>
      </c>
      <c r="H201" s="96">
        <f t="shared" si="8"/>
        <v>15500000</v>
      </c>
      <c r="S201" s="119" t="s">
        <v>558</v>
      </c>
      <c r="T201" s="119" t="s">
        <v>733</v>
      </c>
      <c r="U201" s="164">
        <v>12.7</v>
      </c>
      <c r="V201" s="164">
        <v>15.6</v>
      </c>
      <c r="W201" s="164">
        <v>18.100000000000001</v>
      </c>
      <c r="X201" s="164">
        <v>14.6</v>
      </c>
      <c r="Y201" s="164">
        <v>14.9</v>
      </c>
      <c r="Z201" s="164">
        <v>14.1</v>
      </c>
    </row>
    <row r="202" spans="1:26" ht="28.5" thickBot="1">
      <c r="A202" s="88" t="s">
        <v>556</v>
      </c>
      <c r="B202" s="24">
        <v>5</v>
      </c>
      <c r="C202" s="96">
        <f t="shared" si="9"/>
        <v>12700000</v>
      </c>
      <c r="D202" s="96">
        <f t="shared" si="8"/>
        <v>13500000</v>
      </c>
      <c r="E202" s="96">
        <f t="shared" si="8"/>
        <v>18100000</v>
      </c>
      <c r="F202" s="96">
        <f t="shared" si="8"/>
        <v>14300000</v>
      </c>
      <c r="G202" s="96">
        <f t="shared" si="8"/>
        <v>14000000</v>
      </c>
      <c r="H202" s="96">
        <f t="shared" si="8"/>
        <v>14000000</v>
      </c>
      <c r="S202" s="119" t="s">
        <v>426</v>
      </c>
      <c r="T202" s="119" t="s">
        <v>734</v>
      </c>
      <c r="U202" s="164">
        <v>12.7</v>
      </c>
      <c r="V202" s="164">
        <v>13.5</v>
      </c>
      <c r="W202" s="164">
        <v>18.100000000000001</v>
      </c>
      <c r="X202" s="164">
        <v>13.3</v>
      </c>
      <c r="Y202" s="164">
        <v>12.7</v>
      </c>
      <c r="Z202" s="164">
        <v>13</v>
      </c>
    </row>
    <row r="203" spans="1:26" ht="28.5" thickBot="1">
      <c r="A203" s="88" t="s">
        <v>558</v>
      </c>
      <c r="B203" s="24">
        <v>6</v>
      </c>
      <c r="C203" s="96">
        <f t="shared" si="9"/>
        <v>12700000</v>
      </c>
      <c r="D203" s="96">
        <f t="shared" si="8"/>
        <v>15600000</v>
      </c>
      <c r="E203" s="96">
        <f t="shared" si="8"/>
        <v>18100000</v>
      </c>
      <c r="F203" s="96">
        <f t="shared" si="8"/>
        <v>14600000</v>
      </c>
      <c r="G203" s="96">
        <f t="shared" si="8"/>
        <v>14900000</v>
      </c>
      <c r="H203" s="96">
        <f t="shared" si="8"/>
        <v>14100000</v>
      </c>
      <c r="S203" s="119" t="s">
        <v>559</v>
      </c>
      <c r="T203" s="119" t="s">
        <v>735</v>
      </c>
      <c r="U203" s="164">
        <v>12.7</v>
      </c>
      <c r="V203" s="164">
        <v>13.5</v>
      </c>
      <c r="W203" s="164">
        <v>18.100000000000001</v>
      </c>
      <c r="X203" s="164">
        <v>14.6</v>
      </c>
      <c r="Y203" s="164">
        <v>15.2</v>
      </c>
      <c r="Z203" s="164">
        <v>14.2</v>
      </c>
    </row>
    <row r="204" spans="1:26" ht="28.5" thickBot="1">
      <c r="A204" s="88" t="s">
        <v>426</v>
      </c>
      <c r="B204" s="24">
        <v>7</v>
      </c>
      <c r="C204" s="96">
        <f t="shared" si="9"/>
        <v>12700000</v>
      </c>
      <c r="D204" s="96">
        <f t="shared" si="8"/>
        <v>13500000</v>
      </c>
      <c r="E204" s="96">
        <f t="shared" si="8"/>
        <v>18100000</v>
      </c>
      <c r="F204" s="96">
        <f t="shared" si="8"/>
        <v>13300000</v>
      </c>
      <c r="G204" s="96">
        <f t="shared" si="8"/>
        <v>12700000</v>
      </c>
      <c r="H204" s="96">
        <f t="shared" si="8"/>
        <v>13000000</v>
      </c>
      <c r="S204" s="119" t="s">
        <v>560</v>
      </c>
      <c r="T204" s="119" t="s">
        <v>736</v>
      </c>
      <c r="U204" s="164">
        <v>12.7</v>
      </c>
      <c r="V204" s="164">
        <v>13.5</v>
      </c>
      <c r="W204" s="164">
        <v>18.100000000000001</v>
      </c>
      <c r="X204" s="164">
        <v>14.6</v>
      </c>
      <c r="Y204" s="164">
        <v>15.2</v>
      </c>
      <c r="Z204" s="164">
        <v>14.2</v>
      </c>
    </row>
    <row r="205" spans="1:26" ht="42.5" thickBot="1">
      <c r="A205" s="88" t="s">
        <v>559</v>
      </c>
      <c r="B205" s="24">
        <v>8</v>
      </c>
      <c r="C205" s="96">
        <f t="shared" si="9"/>
        <v>12700000</v>
      </c>
      <c r="D205" s="96">
        <f t="shared" si="8"/>
        <v>13500000</v>
      </c>
      <c r="E205" s="96">
        <f t="shared" si="8"/>
        <v>18100000</v>
      </c>
      <c r="F205" s="96">
        <f t="shared" si="8"/>
        <v>14600000</v>
      </c>
      <c r="G205" s="96">
        <f t="shared" si="8"/>
        <v>15200000</v>
      </c>
      <c r="H205" s="96">
        <f t="shared" si="8"/>
        <v>14200000</v>
      </c>
      <c r="S205" s="119" t="s">
        <v>561</v>
      </c>
      <c r="T205" s="119" t="s">
        <v>737</v>
      </c>
      <c r="U205" s="164">
        <v>12.7</v>
      </c>
      <c r="V205" s="164">
        <v>13.5</v>
      </c>
      <c r="W205" s="164">
        <v>18.100000000000001</v>
      </c>
      <c r="X205" s="164">
        <v>14.6</v>
      </c>
      <c r="Y205" s="164">
        <v>15.2</v>
      </c>
      <c r="Z205" s="164">
        <v>14.2</v>
      </c>
    </row>
    <row r="206" spans="1:26" ht="28.5" thickBot="1">
      <c r="A206" s="88" t="s">
        <v>560</v>
      </c>
      <c r="B206" s="24">
        <v>9</v>
      </c>
      <c r="C206" s="96">
        <f t="shared" si="9"/>
        <v>12700000</v>
      </c>
      <c r="D206" s="96">
        <f t="shared" si="8"/>
        <v>13500000</v>
      </c>
      <c r="E206" s="96">
        <f t="shared" si="8"/>
        <v>18100000</v>
      </c>
      <c r="F206" s="96">
        <f t="shared" si="8"/>
        <v>14600000</v>
      </c>
      <c r="G206" s="96">
        <f t="shared" si="8"/>
        <v>15200000</v>
      </c>
      <c r="H206" s="96">
        <f t="shared" si="8"/>
        <v>14200000</v>
      </c>
      <c r="S206" s="119" t="s">
        <v>562</v>
      </c>
      <c r="T206" s="119" t="s">
        <v>537</v>
      </c>
      <c r="U206" s="164">
        <v>12.7</v>
      </c>
      <c r="V206" s="164">
        <v>13.5</v>
      </c>
      <c r="W206" s="164">
        <v>18.100000000000001</v>
      </c>
      <c r="X206" s="164">
        <v>12.9</v>
      </c>
      <c r="Y206" s="164">
        <v>15.3</v>
      </c>
      <c r="Z206" s="164">
        <v>14.3</v>
      </c>
    </row>
    <row r="207" spans="1:26" ht="35" thickBot="1">
      <c r="A207" s="88" t="s">
        <v>561</v>
      </c>
      <c r="B207" s="24">
        <v>10</v>
      </c>
      <c r="C207" s="96">
        <f t="shared" si="9"/>
        <v>12700000</v>
      </c>
      <c r="D207" s="96">
        <f t="shared" si="8"/>
        <v>13500000</v>
      </c>
      <c r="E207" s="96">
        <f t="shared" si="8"/>
        <v>18100000</v>
      </c>
      <c r="F207" s="96">
        <f t="shared" si="8"/>
        <v>14600000</v>
      </c>
      <c r="G207" s="96">
        <f t="shared" si="8"/>
        <v>15200000</v>
      </c>
      <c r="H207" s="96">
        <f t="shared" si="8"/>
        <v>14200000</v>
      </c>
      <c r="S207" s="119" t="s">
        <v>563</v>
      </c>
      <c r="T207" s="119" t="s">
        <v>738</v>
      </c>
      <c r="U207" s="164">
        <v>12.7</v>
      </c>
      <c r="V207" s="164">
        <v>12.9</v>
      </c>
      <c r="W207" s="164">
        <v>18.100000000000001</v>
      </c>
      <c r="X207" s="164">
        <v>15.3</v>
      </c>
      <c r="Y207" s="164">
        <v>14.9</v>
      </c>
      <c r="Z207" s="164">
        <v>14.3</v>
      </c>
    </row>
    <row r="208" spans="1:26" ht="42.5" thickBot="1">
      <c r="A208" s="88" t="s">
        <v>562</v>
      </c>
      <c r="B208" s="24">
        <v>11</v>
      </c>
      <c r="C208" s="96">
        <f t="shared" si="9"/>
        <v>12700000</v>
      </c>
      <c r="D208" s="96">
        <f>V206*1000000</f>
        <v>13500000</v>
      </c>
      <c r="E208" s="96">
        <f t="shared" si="8"/>
        <v>18100000</v>
      </c>
      <c r="F208" s="96">
        <f t="shared" si="8"/>
        <v>12900000</v>
      </c>
      <c r="G208" s="96">
        <f t="shared" si="8"/>
        <v>15300000</v>
      </c>
      <c r="H208" s="96">
        <f t="shared" si="8"/>
        <v>14300000</v>
      </c>
      <c r="S208" s="119" t="s">
        <v>447</v>
      </c>
      <c r="T208" s="119"/>
      <c r="U208" s="164">
        <v>12.7</v>
      </c>
      <c r="V208" s="164">
        <v>13.5</v>
      </c>
      <c r="W208" s="164">
        <v>18.100000000000001</v>
      </c>
      <c r="X208" s="164">
        <v>14.6</v>
      </c>
      <c r="Y208" s="164">
        <v>15.2</v>
      </c>
      <c r="Z208" s="164">
        <v>14.9</v>
      </c>
    </row>
    <row r="209" spans="1:26" ht="23.5" thickBot="1">
      <c r="A209" s="88" t="s">
        <v>563</v>
      </c>
      <c r="B209" s="24">
        <v>12</v>
      </c>
      <c r="C209" s="96">
        <f t="shared" si="9"/>
        <v>12700000</v>
      </c>
      <c r="D209" s="96">
        <f t="shared" si="8"/>
        <v>12900000</v>
      </c>
      <c r="E209" s="96">
        <f t="shared" si="8"/>
        <v>18100000</v>
      </c>
      <c r="F209" s="96">
        <f t="shared" si="8"/>
        <v>15300000</v>
      </c>
      <c r="G209" s="96">
        <f t="shared" si="8"/>
        <v>14900000</v>
      </c>
      <c r="H209" s="96">
        <f t="shared" si="8"/>
        <v>14300000</v>
      </c>
      <c r="S209" s="162"/>
      <c r="T209" s="162"/>
      <c r="U209" s="162"/>
      <c r="V209" s="162"/>
      <c r="W209" s="162"/>
      <c r="X209" s="162"/>
      <c r="Y209" s="162"/>
      <c r="Z209" s="162"/>
    </row>
    <row r="210" spans="1:26" ht="35" thickBot="1">
      <c r="A210" s="88" t="s">
        <v>447</v>
      </c>
      <c r="B210" s="24">
        <v>13</v>
      </c>
      <c r="C210" s="96">
        <f t="shared" si="9"/>
        <v>12700000</v>
      </c>
      <c r="D210" s="96">
        <f t="shared" si="8"/>
        <v>13500000</v>
      </c>
      <c r="E210" s="96">
        <f t="shared" si="8"/>
        <v>18100000</v>
      </c>
      <c r="F210" s="96">
        <f t="shared" si="8"/>
        <v>14600000</v>
      </c>
      <c r="G210" s="96">
        <f t="shared" si="8"/>
        <v>15200000</v>
      </c>
      <c r="H210" s="96">
        <f t="shared" si="8"/>
        <v>14900000</v>
      </c>
      <c r="S210" s="118" t="s">
        <v>749</v>
      </c>
      <c r="T210"/>
      <c r="U210"/>
      <c r="V210"/>
      <c r="W210"/>
      <c r="X210"/>
      <c r="Y210"/>
      <c r="Z210"/>
    </row>
    <row r="211" spans="1:26" ht="84">
      <c r="A211" s="94"/>
      <c r="B211" s="24">
        <v>14</v>
      </c>
      <c r="S211" s="170" t="s">
        <v>750</v>
      </c>
      <c r="T211" s="170"/>
      <c r="U211" s="170" t="s">
        <v>741</v>
      </c>
      <c r="V211" s="170"/>
      <c r="W211" s="170"/>
      <c r="X211" s="170"/>
      <c r="Y211" s="170"/>
      <c r="Z211" s="170"/>
    </row>
    <row r="212" spans="1:26" ht="42.5" thickBot="1">
      <c r="A212" s="91" t="s">
        <v>578</v>
      </c>
      <c r="B212" s="91" t="s">
        <v>579</v>
      </c>
      <c r="S212" s="125" t="s">
        <v>751</v>
      </c>
      <c r="T212" s="125"/>
      <c r="U212" s="125"/>
      <c r="V212" s="125"/>
      <c r="W212" s="125"/>
      <c r="X212" s="125"/>
      <c r="Y212" s="125"/>
      <c r="Z212" s="125"/>
    </row>
    <row r="213" spans="1:26" ht="34.15" customHeight="1" thickBot="1">
      <c r="A213" s="633" t="s">
        <v>580</v>
      </c>
      <c r="B213" s="635"/>
      <c r="C213" s="633" t="s">
        <v>718</v>
      </c>
      <c r="D213" s="634"/>
      <c r="E213" s="634"/>
      <c r="F213" s="634"/>
      <c r="G213" s="634"/>
      <c r="H213" s="635"/>
      <c r="S213" s="163" t="s">
        <v>412</v>
      </c>
      <c r="T213" s="163" t="s">
        <v>492</v>
      </c>
      <c r="U213" s="163" t="s">
        <v>728</v>
      </c>
      <c r="V213" s="163" t="s">
        <v>729</v>
      </c>
      <c r="W213" s="163" t="s">
        <v>549</v>
      </c>
      <c r="X213" s="163" t="s">
        <v>550</v>
      </c>
      <c r="Y213" s="163" t="s">
        <v>730</v>
      </c>
      <c r="Z213" s="163" t="s">
        <v>415</v>
      </c>
    </row>
    <row r="214" spans="1:26" ht="35" thickBot="1">
      <c r="A214" s="89" t="s">
        <v>412</v>
      </c>
      <c r="B214" s="130" t="s">
        <v>492</v>
      </c>
      <c r="C214" s="130" t="s">
        <v>547</v>
      </c>
      <c r="D214" s="130" t="s">
        <v>548</v>
      </c>
      <c r="E214" s="130" t="s">
        <v>549</v>
      </c>
      <c r="F214" s="130" t="s">
        <v>550</v>
      </c>
      <c r="G214" s="130" t="s">
        <v>557</v>
      </c>
      <c r="H214" s="130" t="s">
        <v>415</v>
      </c>
      <c r="S214" s="119" t="s">
        <v>553</v>
      </c>
      <c r="T214" s="119" t="s">
        <v>731</v>
      </c>
      <c r="U214" s="166">
        <v>746</v>
      </c>
      <c r="V214" s="166">
        <v>722</v>
      </c>
      <c r="W214" s="166">
        <v>1075</v>
      </c>
      <c r="X214" s="166">
        <v>882</v>
      </c>
      <c r="Y214" s="166">
        <v>1083</v>
      </c>
      <c r="Z214" s="166">
        <v>979</v>
      </c>
    </row>
    <row r="215" spans="1:26" ht="14.5" thickBot="1">
      <c r="A215" s="88" t="s">
        <v>553</v>
      </c>
      <c r="B215" s="24">
        <v>1</v>
      </c>
      <c r="C215" s="96">
        <f>U214*1000</f>
        <v>746000</v>
      </c>
      <c r="D215" s="96">
        <f t="shared" ref="D215:H227" si="10">V214*1000</f>
        <v>722000</v>
      </c>
      <c r="E215" s="96">
        <f t="shared" si="10"/>
        <v>1075000</v>
      </c>
      <c r="F215" s="96">
        <f t="shared" si="10"/>
        <v>882000</v>
      </c>
      <c r="G215" s="96">
        <f t="shared" si="10"/>
        <v>1083000</v>
      </c>
      <c r="H215" s="96">
        <f t="shared" si="10"/>
        <v>979000</v>
      </c>
      <c r="S215" s="119" t="s">
        <v>554</v>
      </c>
      <c r="T215" s="119" t="s">
        <v>456</v>
      </c>
      <c r="U215" s="166">
        <v>690</v>
      </c>
      <c r="V215" s="166">
        <v>746</v>
      </c>
      <c r="W215" s="166">
        <v>987</v>
      </c>
      <c r="X215" s="166">
        <v>810</v>
      </c>
      <c r="Y215" s="166">
        <v>842</v>
      </c>
      <c r="Z215" s="166">
        <v>802</v>
      </c>
    </row>
    <row r="216" spans="1:26" ht="42.5" thickBot="1">
      <c r="A216" s="88" t="s">
        <v>554</v>
      </c>
      <c r="B216" s="24">
        <v>2</v>
      </c>
      <c r="C216" s="96">
        <f t="shared" ref="C216:C227" si="11">U215*1000</f>
        <v>690000</v>
      </c>
      <c r="D216" s="96">
        <f t="shared" si="10"/>
        <v>746000</v>
      </c>
      <c r="E216" s="96">
        <f t="shared" si="10"/>
        <v>987000</v>
      </c>
      <c r="F216" s="96">
        <f t="shared" si="10"/>
        <v>810000</v>
      </c>
      <c r="G216" s="96">
        <f t="shared" si="10"/>
        <v>842000</v>
      </c>
      <c r="H216" s="96">
        <f t="shared" si="10"/>
        <v>802000</v>
      </c>
      <c r="J216" s="95">
        <f ca="1">IF(I129=0,0,OFFSET(B214,$J$127,$M$127))</f>
        <v>0</v>
      </c>
      <c r="S216" s="119" t="s">
        <v>413</v>
      </c>
      <c r="T216" s="119" t="s">
        <v>732</v>
      </c>
      <c r="U216" s="166">
        <v>762</v>
      </c>
      <c r="V216" s="166">
        <v>730</v>
      </c>
      <c r="W216" s="166">
        <v>1283</v>
      </c>
      <c r="X216" s="166">
        <v>803</v>
      </c>
      <c r="Y216" s="166">
        <v>835</v>
      </c>
      <c r="Z216" s="166">
        <v>810</v>
      </c>
    </row>
    <row r="217" spans="1:26" ht="42.5" thickBot="1">
      <c r="A217" s="88" t="s">
        <v>413</v>
      </c>
      <c r="B217" s="24">
        <v>3</v>
      </c>
      <c r="C217" s="96">
        <f t="shared" si="11"/>
        <v>762000</v>
      </c>
      <c r="D217" s="96">
        <f t="shared" si="10"/>
        <v>730000</v>
      </c>
      <c r="E217" s="96">
        <f t="shared" si="10"/>
        <v>1283000</v>
      </c>
      <c r="F217" s="96">
        <f t="shared" si="10"/>
        <v>803000</v>
      </c>
      <c r="G217" s="96">
        <f t="shared" si="10"/>
        <v>835000</v>
      </c>
      <c r="H217" s="96">
        <f t="shared" si="10"/>
        <v>810000</v>
      </c>
      <c r="S217" s="119" t="s">
        <v>555</v>
      </c>
      <c r="T217" s="119" t="s">
        <v>502</v>
      </c>
      <c r="U217" s="166">
        <v>746</v>
      </c>
      <c r="V217" s="166">
        <v>690</v>
      </c>
      <c r="W217" s="166">
        <v>987</v>
      </c>
      <c r="X217" s="166">
        <v>810</v>
      </c>
      <c r="Y217" s="166">
        <v>827</v>
      </c>
      <c r="Z217" s="166">
        <v>762</v>
      </c>
    </row>
    <row r="218" spans="1:26" ht="35" thickBot="1">
      <c r="A218" s="88" t="s">
        <v>555</v>
      </c>
      <c r="B218" s="24">
        <v>4</v>
      </c>
      <c r="C218" s="96">
        <f t="shared" si="11"/>
        <v>746000</v>
      </c>
      <c r="D218" s="96">
        <f t="shared" si="10"/>
        <v>690000</v>
      </c>
      <c r="E218" s="96">
        <f t="shared" si="10"/>
        <v>987000</v>
      </c>
      <c r="F218" s="96">
        <f t="shared" si="10"/>
        <v>810000</v>
      </c>
      <c r="G218" s="96">
        <f t="shared" si="10"/>
        <v>827000</v>
      </c>
      <c r="H218" s="96">
        <f t="shared" si="10"/>
        <v>762000</v>
      </c>
      <c r="S218" s="119" t="s">
        <v>556</v>
      </c>
      <c r="T218" s="119" t="s">
        <v>504</v>
      </c>
      <c r="U218" s="166">
        <v>746</v>
      </c>
      <c r="V218" s="166">
        <v>778</v>
      </c>
      <c r="W218" s="166">
        <v>987</v>
      </c>
      <c r="X218" s="166">
        <v>786</v>
      </c>
      <c r="Y218" s="166">
        <v>802</v>
      </c>
      <c r="Z218" s="166">
        <v>794</v>
      </c>
    </row>
    <row r="219" spans="1:26" ht="42.5" thickBot="1">
      <c r="A219" s="88" t="s">
        <v>556</v>
      </c>
      <c r="B219" s="24">
        <v>5</v>
      </c>
      <c r="C219" s="96">
        <f t="shared" si="11"/>
        <v>746000</v>
      </c>
      <c r="D219" s="96">
        <f t="shared" si="10"/>
        <v>778000</v>
      </c>
      <c r="E219" s="96">
        <f t="shared" si="10"/>
        <v>987000</v>
      </c>
      <c r="F219" s="96">
        <f t="shared" si="10"/>
        <v>786000</v>
      </c>
      <c r="G219" s="96">
        <f t="shared" si="10"/>
        <v>802000</v>
      </c>
      <c r="H219" s="96">
        <f t="shared" si="10"/>
        <v>794000</v>
      </c>
      <c r="S219" s="119" t="s">
        <v>558</v>
      </c>
      <c r="T219" s="119" t="s">
        <v>733</v>
      </c>
      <c r="U219" s="166">
        <v>746</v>
      </c>
      <c r="V219" s="166">
        <v>746</v>
      </c>
      <c r="W219" s="166">
        <v>987</v>
      </c>
      <c r="X219" s="166">
        <v>794</v>
      </c>
      <c r="Y219" s="166">
        <v>874</v>
      </c>
      <c r="Z219" s="166">
        <v>802</v>
      </c>
    </row>
    <row r="220" spans="1:26" ht="28.5" thickBot="1">
      <c r="A220" s="88" t="s">
        <v>558</v>
      </c>
      <c r="B220" s="24">
        <v>6</v>
      </c>
      <c r="C220" s="96">
        <f t="shared" si="11"/>
        <v>746000</v>
      </c>
      <c r="D220" s="96">
        <f t="shared" si="10"/>
        <v>746000</v>
      </c>
      <c r="E220" s="96">
        <f t="shared" si="10"/>
        <v>987000</v>
      </c>
      <c r="F220" s="96">
        <f t="shared" si="10"/>
        <v>794000</v>
      </c>
      <c r="G220" s="96">
        <f t="shared" si="10"/>
        <v>874000</v>
      </c>
      <c r="H220" s="96">
        <f t="shared" si="10"/>
        <v>802000</v>
      </c>
      <c r="S220" s="119" t="s">
        <v>426</v>
      </c>
      <c r="T220" s="119" t="s">
        <v>734</v>
      </c>
      <c r="U220" s="166">
        <v>755</v>
      </c>
      <c r="V220" s="166">
        <v>787</v>
      </c>
      <c r="W220" s="166">
        <v>987</v>
      </c>
      <c r="X220" s="166">
        <v>810</v>
      </c>
      <c r="Y220" s="166">
        <v>706</v>
      </c>
      <c r="Z220" s="166">
        <v>700</v>
      </c>
    </row>
    <row r="221" spans="1:26" ht="28.5" thickBot="1">
      <c r="A221" s="88" t="s">
        <v>426</v>
      </c>
      <c r="B221" s="24">
        <v>7</v>
      </c>
      <c r="C221" s="96">
        <f t="shared" si="11"/>
        <v>755000</v>
      </c>
      <c r="D221" s="96">
        <f t="shared" si="10"/>
        <v>787000</v>
      </c>
      <c r="E221" s="96">
        <f t="shared" si="10"/>
        <v>987000</v>
      </c>
      <c r="F221" s="96">
        <f t="shared" si="10"/>
        <v>810000</v>
      </c>
      <c r="G221" s="96">
        <f t="shared" si="10"/>
        <v>706000</v>
      </c>
      <c r="H221" s="96">
        <f t="shared" si="10"/>
        <v>700000</v>
      </c>
      <c r="S221" s="119" t="s">
        <v>559</v>
      </c>
      <c r="T221" s="119" t="s">
        <v>735</v>
      </c>
      <c r="U221" s="166">
        <v>746</v>
      </c>
      <c r="V221" s="166">
        <v>762</v>
      </c>
      <c r="W221" s="166">
        <v>987</v>
      </c>
      <c r="X221" s="166">
        <v>810</v>
      </c>
      <c r="Y221" s="166">
        <v>882</v>
      </c>
      <c r="Z221" s="166">
        <v>842</v>
      </c>
    </row>
    <row r="222" spans="1:26" ht="28.5" thickBot="1">
      <c r="A222" s="88" t="s">
        <v>559</v>
      </c>
      <c r="B222" s="24">
        <v>8</v>
      </c>
      <c r="C222" s="96">
        <f t="shared" si="11"/>
        <v>746000</v>
      </c>
      <c r="D222" s="96">
        <f t="shared" si="10"/>
        <v>762000</v>
      </c>
      <c r="E222" s="96">
        <f t="shared" si="10"/>
        <v>987000</v>
      </c>
      <c r="F222" s="96">
        <f t="shared" si="10"/>
        <v>810000</v>
      </c>
      <c r="G222" s="96">
        <f t="shared" si="10"/>
        <v>882000</v>
      </c>
      <c r="H222" s="96">
        <f t="shared" si="10"/>
        <v>842000</v>
      </c>
      <c r="S222" s="119" t="s">
        <v>560</v>
      </c>
      <c r="T222" s="119" t="s">
        <v>736</v>
      </c>
      <c r="U222" s="166">
        <v>746</v>
      </c>
      <c r="V222" s="166">
        <v>730</v>
      </c>
      <c r="W222" s="166">
        <v>987</v>
      </c>
      <c r="X222" s="166">
        <v>810</v>
      </c>
      <c r="Y222" s="166">
        <v>842</v>
      </c>
      <c r="Z222" s="166">
        <v>802</v>
      </c>
    </row>
    <row r="223" spans="1:26" ht="42.5" thickBot="1">
      <c r="A223" s="88" t="s">
        <v>560</v>
      </c>
      <c r="B223" s="24">
        <v>9</v>
      </c>
      <c r="C223" s="96">
        <f t="shared" si="11"/>
        <v>746000</v>
      </c>
      <c r="D223" s="96">
        <f t="shared" si="10"/>
        <v>730000</v>
      </c>
      <c r="E223" s="96">
        <f t="shared" si="10"/>
        <v>987000</v>
      </c>
      <c r="F223" s="96">
        <f t="shared" si="10"/>
        <v>810000</v>
      </c>
      <c r="G223" s="96">
        <f t="shared" si="10"/>
        <v>842000</v>
      </c>
      <c r="H223" s="96">
        <f t="shared" si="10"/>
        <v>802000</v>
      </c>
      <c r="S223" s="119" t="s">
        <v>561</v>
      </c>
      <c r="T223" s="119" t="s">
        <v>737</v>
      </c>
      <c r="U223" s="166">
        <v>722</v>
      </c>
      <c r="V223" s="166">
        <v>754</v>
      </c>
      <c r="W223" s="166">
        <v>987</v>
      </c>
      <c r="X223" s="166">
        <v>810</v>
      </c>
      <c r="Y223" s="166">
        <v>835</v>
      </c>
      <c r="Z223" s="166">
        <v>842</v>
      </c>
    </row>
    <row r="224" spans="1:26" ht="35" thickBot="1">
      <c r="A224" s="88" t="s">
        <v>561</v>
      </c>
      <c r="B224" s="24">
        <v>10</v>
      </c>
      <c r="C224" s="96">
        <f t="shared" si="11"/>
        <v>722000</v>
      </c>
      <c r="D224" s="96">
        <f t="shared" si="10"/>
        <v>754000</v>
      </c>
      <c r="E224" s="96">
        <f t="shared" si="10"/>
        <v>987000</v>
      </c>
      <c r="F224" s="96">
        <f t="shared" si="10"/>
        <v>810000</v>
      </c>
      <c r="G224" s="96">
        <f t="shared" si="10"/>
        <v>835000</v>
      </c>
      <c r="H224" s="96">
        <f t="shared" si="10"/>
        <v>842000</v>
      </c>
      <c r="S224" s="119" t="s">
        <v>562</v>
      </c>
      <c r="T224" s="119" t="s">
        <v>537</v>
      </c>
      <c r="U224" s="166">
        <v>898</v>
      </c>
      <c r="V224" s="166">
        <v>715</v>
      </c>
      <c r="W224" s="166">
        <v>987</v>
      </c>
      <c r="X224" s="166">
        <v>834</v>
      </c>
      <c r="Y224" s="166">
        <v>955</v>
      </c>
      <c r="Z224" s="166">
        <v>842</v>
      </c>
    </row>
    <row r="225" spans="1:26" ht="28.5" thickBot="1">
      <c r="A225" s="88" t="s">
        <v>562</v>
      </c>
      <c r="B225" s="24">
        <v>11</v>
      </c>
      <c r="C225" s="96">
        <f t="shared" si="11"/>
        <v>898000</v>
      </c>
      <c r="D225" s="96">
        <f>V224*1000</f>
        <v>715000</v>
      </c>
      <c r="E225" s="96">
        <f t="shared" si="10"/>
        <v>987000</v>
      </c>
      <c r="F225" s="96">
        <f t="shared" si="10"/>
        <v>834000</v>
      </c>
      <c r="G225" s="96">
        <f t="shared" si="10"/>
        <v>955000</v>
      </c>
      <c r="H225" s="96">
        <f t="shared" si="10"/>
        <v>842000</v>
      </c>
      <c r="S225" s="119" t="s">
        <v>563</v>
      </c>
      <c r="T225" s="119" t="s">
        <v>738</v>
      </c>
      <c r="U225" s="166">
        <v>700</v>
      </c>
      <c r="V225" s="166">
        <v>738</v>
      </c>
      <c r="W225" s="166">
        <v>987</v>
      </c>
      <c r="X225" s="166">
        <v>851</v>
      </c>
      <c r="Y225" s="166">
        <v>923</v>
      </c>
      <c r="Z225" s="166">
        <v>842</v>
      </c>
    </row>
    <row r="226" spans="1:26" ht="42.5" thickBot="1">
      <c r="A226" s="88" t="s">
        <v>563</v>
      </c>
      <c r="B226" s="24">
        <v>12</v>
      </c>
      <c r="C226" s="96">
        <f t="shared" si="11"/>
        <v>700000</v>
      </c>
      <c r="D226" s="96">
        <f t="shared" si="10"/>
        <v>738000</v>
      </c>
      <c r="E226" s="96">
        <f t="shared" si="10"/>
        <v>987000</v>
      </c>
      <c r="F226" s="96">
        <f t="shared" si="10"/>
        <v>851000</v>
      </c>
      <c r="G226" s="96">
        <f t="shared" si="10"/>
        <v>923000</v>
      </c>
      <c r="H226" s="96">
        <f t="shared" si="10"/>
        <v>842000</v>
      </c>
      <c r="S226" s="119" t="s">
        <v>447</v>
      </c>
      <c r="T226" s="119"/>
      <c r="U226" s="166">
        <v>746</v>
      </c>
      <c r="V226" s="166">
        <v>730</v>
      </c>
      <c r="W226" s="166">
        <v>987</v>
      </c>
      <c r="X226" s="166">
        <v>810</v>
      </c>
      <c r="Y226" s="166">
        <v>882</v>
      </c>
      <c r="Z226" s="166">
        <v>842</v>
      </c>
    </row>
    <row r="227" spans="1:26" ht="35" thickBot="1">
      <c r="A227" s="88" t="s">
        <v>447</v>
      </c>
      <c r="B227" s="24">
        <v>13</v>
      </c>
      <c r="C227" s="96">
        <f t="shared" si="11"/>
        <v>746000</v>
      </c>
      <c r="D227" s="96">
        <f t="shared" si="10"/>
        <v>730000</v>
      </c>
      <c r="E227" s="96">
        <f t="shared" si="10"/>
        <v>987000</v>
      </c>
      <c r="F227" s="96">
        <f t="shared" si="10"/>
        <v>810000</v>
      </c>
      <c r="G227" s="96">
        <f t="shared" si="10"/>
        <v>882000</v>
      </c>
      <c r="H227" s="96">
        <f t="shared" si="10"/>
        <v>842000</v>
      </c>
      <c r="S227" s="162"/>
      <c r="T227" s="162"/>
      <c r="U227" s="162"/>
      <c r="V227" s="162"/>
      <c r="W227" s="162"/>
      <c r="X227" s="162"/>
      <c r="Y227" s="162"/>
      <c r="Z227" s="162"/>
    </row>
    <row r="228" spans="1:26" ht="19.5">
      <c r="A228" s="92"/>
      <c r="B228" s="24">
        <v>14</v>
      </c>
      <c r="S228" s="118" t="s">
        <v>752</v>
      </c>
      <c r="T228"/>
      <c r="U228"/>
      <c r="V228"/>
      <c r="W228"/>
      <c r="X228"/>
      <c r="Y228"/>
      <c r="Z228"/>
    </row>
    <row r="229" spans="1:26" ht="84">
      <c r="A229" s="92" t="s">
        <v>487</v>
      </c>
      <c r="B229" s="92" t="s">
        <v>488</v>
      </c>
      <c r="S229" s="124" t="s">
        <v>750</v>
      </c>
      <c r="T229" s="124"/>
      <c r="U229" s="124" t="s">
        <v>741</v>
      </c>
      <c r="V229" s="124"/>
      <c r="W229" s="124"/>
      <c r="X229" s="124"/>
      <c r="Y229" s="124"/>
      <c r="Z229" s="124"/>
    </row>
    <row r="230" spans="1:26" ht="42.5" thickBot="1">
      <c r="A230" s="91" t="s">
        <v>581</v>
      </c>
      <c r="B230" s="91" t="s">
        <v>582</v>
      </c>
      <c r="S230" s="125" t="s">
        <v>744</v>
      </c>
      <c r="T230" s="125"/>
      <c r="U230" s="125"/>
      <c r="V230" s="125"/>
      <c r="W230" s="125"/>
      <c r="X230" s="125"/>
      <c r="Y230" s="125"/>
      <c r="Z230" s="125"/>
    </row>
    <row r="231" spans="1:26" ht="34.15" customHeight="1" thickBot="1">
      <c r="A231" s="633" t="s">
        <v>583</v>
      </c>
      <c r="B231" s="635"/>
      <c r="C231" s="633" t="s">
        <v>718</v>
      </c>
      <c r="D231" s="634"/>
      <c r="E231" s="634"/>
      <c r="F231" s="634"/>
      <c r="G231" s="634"/>
      <c r="H231" s="635"/>
      <c r="S231" s="163" t="s">
        <v>412</v>
      </c>
      <c r="T231" s="163" t="s">
        <v>492</v>
      </c>
      <c r="U231" s="163" t="s">
        <v>728</v>
      </c>
      <c r="V231" s="163" t="s">
        <v>729</v>
      </c>
      <c r="W231" s="163" t="s">
        <v>549</v>
      </c>
      <c r="X231" s="163" t="s">
        <v>550</v>
      </c>
      <c r="Y231" s="163" t="s">
        <v>730</v>
      </c>
      <c r="Z231" s="163" t="s">
        <v>415</v>
      </c>
    </row>
    <row r="232" spans="1:26" ht="35" thickBot="1">
      <c r="A232" s="128" t="s">
        <v>412</v>
      </c>
      <c r="B232" s="130" t="s">
        <v>492</v>
      </c>
      <c r="C232" s="130" t="s">
        <v>547</v>
      </c>
      <c r="D232" s="130" t="s">
        <v>548</v>
      </c>
      <c r="E232" s="130" t="s">
        <v>549</v>
      </c>
      <c r="F232" s="130" t="s">
        <v>550</v>
      </c>
      <c r="G232" s="130" t="s">
        <v>557</v>
      </c>
      <c r="H232" s="130" t="s">
        <v>415</v>
      </c>
      <c r="S232" s="119" t="s">
        <v>553</v>
      </c>
      <c r="T232" s="119" t="s">
        <v>731</v>
      </c>
      <c r="U232" s="166">
        <v>77</v>
      </c>
      <c r="V232" s="166">
        <v>77</v>
      </c>
      <c r="W232" s="166">
        <v>74</v>
      </c>
      <c r="X232" s="166">
        <v>89</v>
      </c>
      <c r="Y232" s="166">
        <v>106</v>
      </c>
      <c r="Z232" s="166">
        <v>103</v>
      </c>
    </row>
    <row r="233" spans="1:26" ht="14.5" thickBot="1">
      <c r="A233" s="88" t="s">
        <v>553</v>
      </c>
      <c r="B233" s="24">
        <v>1</v>
      </c>
      <c r="C233" s="96">
        <f>U232*1000</f>
        <v>77000</v>
      </c>
      <c r="D233" s="96">
        <f>V232*1000</f>
        <v>77000</v>
      </c>
      <c r="E233" s="96">
        <f t="shared" ref="D233:H245" si="12">W232*1000</f>
        <v>74000</v>
      </c>
      <c r="F233" s="96">
        <f t="shared" si="12"/>
        <v>89000</v>
      </c>
      <c r="G233" s="96">
        <f t="shared" si="12"/>
        <v>106000</v>
      </c>
      <c r="H233" s="96">
        <f t="shared" si="12"/>
        <v>103000</v>
      </c>
      <c r="S233" s="119" t="s">
        <v>554</v>
      </c>
      <c r="T233" s="119" t="s">
        <v>456</v>
      </c>
      <c r="U233" s="166">
        <v>68</v>
      </c>
      <c r="V233" s="166">
        <v>69</v>
      </c>
      <c r="W233" s="166">
        <v>94</v>
      </c>
      <c r="X233" s="166">
        <v>77</v>
      </c>
      <c r="Y233" s="166">
        <v>77</v>
      </c>
      <c r="Z233" s="166">
        <v>77</v>
      </c>
    </row>
    <row r="234" spans="1:26" ht="42.5" thickBot="1">
      <c r="A234" s="88" t="s">
        <v>554</v>
      </c>
      <c r="B234" s="24">
        <v>2</v>
      </c>
      <c r="C234" s="96">
        <f t="shared" ref="C234:C245" si="13">U233*1000</f>
        <v>68000</v>
      </c>
      <c r="D234" s="96">
        <f t="shared" si="12"/>
        <v>69000</v>
      </c>
      <c r="E234" s="96">
        <f t="shared" si="12"/>
        <v>94000</v>
      </c>
      <c r="F234" s="96">
        <f t="shared" si="12"/>
        <v>77000</v>
      </c>
      <c r="G234" s="96">
        <f t="shared" si="12"/>
        <v>77000</v>
      </c>
      <c r="H234" s="96">
        <f t="shared" si="12"/>
        <v>77000</v>
      </c>
      <c r="J234" s="95">
        <f ca="1">IF(I129=0,0,OFFSET(B232,$J$127,$M$127))</f>
        <v>0</v>
      </c>
      <c r="S234" s="119" t="s">
        <v>413</v>
      </c>
      <c r="T234" s="119" t="s">
        <v>732</v>
      </c>
      <c r="U234" s="166">
        <v>74</v>
      </c>
      <c r="V234" s="166">
        <v>72</v>
      </c>
      <c r="W234" s="166">
        <v>100</v>
      </c>
      <c r="X234" s="166">
        <v>74</v>
      </c>
      <c r="Y234" s="166">
        <v>83</v>
      </c>
      <c r="Z234" s="166">
        <v>80</v>
      </c>
    </row>
    <row r="235" spans="1:26" ht="42.5" thickBot="1">
      <c r="A235" s="88" t="s">
        <v>413</v>
      </c>
      <c r="B235" s="24">
        <v>3</v>
      </c>
      <c r="C235" s="96">
        <f t="shared" si="13"/>
        <v>74000</v>
      </c>
      <c r="D235" s="96">
        <f t="shared" si="12"/>
        <v>72000</v>
      </c>
      <c r="E235" s="96">
        <f t="shared" si="12"/>
        <v>100000</v>
      </c>
      <c r="F235" s="96">
        <f t="shared" si="12"/>
        <v>74000</v>
      </c>
      <c r="G235" s="96">
        <f t="shared" si="12"/>
        <v>83000</v>
      </c>
      <c r="H235" s="96">
        <f t="shared" si="12"/>
        <v>80000</v>
      </c>
      <c r="S235" s="119" t="s">
        <v>555</v>
      </c>
      <c r="T235" s="119" t="s">
        <v>502</v>
      </c>
      <c r="U235" s="166">
        <v>80</v>
      </c>
      <c r="V235" s="166">
        <v>72</v>
      </c>
      <c r="W235" s="166">
        <v>94</v>
      </c>
      <c r="X235" s="166">
        <v>86</v>
      </c>
      <c r="Y235" s="166">
        <v>86</v>
      </c>
      <c r="Z235" s="166">
        <v>80</v>
      </c>
    </row>
    <row r="236" spans="1:26" ht="35" thickBot="1">
      <c r="A236" s="88" t="s">
        <v>555</v>
      </c>
      <c r="B236" s="24">
        <v>4</v>
      </c>
      <c r="C236" s="96">
        <f t="shared" si="13"/>
        <v>80000</v>
      </c>
      <c r="D236" s="96">
        <f t="shared" si="12"/>
        <v>72000</v>
      </c>
      <c r="E236" s="96">
        <f t="shared" si="12"/>
        <v>94000</v>
      </c>
      <c r="F236" s="96">
        <f t="shared" si="12"/>
        <v>86000</v>
      </c>
      <c r="G236" s="96">
        <f t="shared" si="12"/>
        <v>86000</v>
      </c>
      <c r="H236" s="96">
        <f t="shared" si="12"/>
        <v>80000</v>
      </c>
      <c r="S236" s="119" t="s">
        <v>556</v>
      </c>
      <c r="T236" s="119" t="s">
        <v>504</v>
      </c>
      <c r="U236" s="166">
        <v>72</v>
      </c>
      <c r="V236" s="166">
        <v>74</v>
      </c>
      <c r="W236" s="166">
        <v>94</v>
      </c>
      <c r="X236" s="166">
        <v>80</v>
      </c>
      <c r="Y236" s="166">
        <v>77</v>
      </c>
      <c r="Z236" s="166">
        <v>77</v>
      </c>
    </row>
    <row r="237" spans="1:26" ht="42.5" thickBot="1">
      <c r="A237" s="88" t="s">
        <v>556</v>
      </c>
      <c r="B237" s="24">
        <v>5</v>
      </c>
      <c r="C237" s="96">
        <f t="shared" si="13"/>
        <v>72000</v>
      </c>
      <c r="D237" s="96">
        <f t="shared" si="12"/>
        <v>74000</v>
      </c>
      <c r="E237" s="96">
        <f t="shared" si="12"/>
        <v>94000</v>
      </c>
      <c r="F237" s="96">
        <f t="shared" si="12"/>
        <v>80000</v>
      </c>
      <c r="G237" s="96">
        <f t="shared" si="12"/>
        <v>77000</v>
      </c>
      <c r="H237" s="96">
        <f t="shared" si="12"/>
        <v>77000</v>
      </c>
      <c r="S237" s="119" t="s">
        <v>558</v>
      </c>
      <c r="T237" s="119" t="s">
        <v>733</v>
      </c>
      <c r="U237" s="166">
        <v>74</v>
      </c>
      <c r="V237" s="166">
        <v>72</v>
      </c>
      <c r="W237" s="166">
        <v>94</v>
      </c>
      <c r="X237" s="166">
        <v>77</v>
      </c>
      <c r="Y237" s="166">
        <v>92</v>
      </c>
      <c r="Z237" s="166">
        <v>83</v>
      </c>
    </row>
    <row r="238" spans="1:26" ht="28.5" thickBot="1">
      <c r="A238" s="88" t="s">
        <v>558</v>
      </c>
      <c r="B238" s="24">
        <v>6</v>
      </c>
      <c r="C238" s="96">
        <f t="shared" si="13"/>
        <v>74000</v>
      </c>
      <c r="D238" s="96">
        <f t="shared" si="12"/>
        <v>72000</v>
      </c>
      <c r="E238" s="96">
        <f t="shared" si="12"/>
        <v>94000</v>
      </c>
      <c r="F238" s="96">
        <f t="shared" si="12"/>
        <v>77000</v>
      </c>
      <c r="G238" s="96">
        <f t="shared" si="12"/>
        <v>92000</v>
      </c>
      <c r="H238" s="96">
        <f t="shared" si="12"/>
        <v>83000</v>
      </c>
      <c r="S238" s="119" t="s">
        <v>426</v>
      </c>
      <c r="T238" s="119" t="s">
        <v>734</v>
      </c>
      <c r="U238" s="166">
        <v>103</v>
      </c>
      <c r="V238" s="166">
        <v>88</v>
      </c>
      <c r="W238" s="166">
        <v>94</v>
      </c>
      <c r="X238" s="166">
        <v>68</v>
      </c>
      <c r="Y238" s="166">
        <v>69</v>
      </c>
      <c r="Z238" s="166">
        <v>71</v>
      </c>
    </row>
    <row r="239" spans="1:26" ht="28.5" thickBot="1">
      <c r="A239" s="88" t="s">
        <v>426</v>
      </c>
      <c r="B239" s="24">
        <v>7</v>
      </c>
      <c r="C239" s="96">
        <f t="shared" si="13"/>
        <v>103000</v>
      </c>
      <c r="D239" s="96">
        <f t="shared" si="12"/>
        <v>88000</v>
      </c>
      <c r="E239" s="96">
        <f t="shared" si="12"/>
        <v>94000</v>
      </c>
      <c r="F239" s="96">
        <f t="shared" si="12"/>
        <v>68000</v>
      </c>
      <c r="G239" s="96">
        <f t="shared" si="12"/>
        <v>69000</v>
      </c>
      <c r="H239" s="96">
        <f t="shared" si="12"/>
        <v>71000</v>
      </c>
      <c r="S239" s="119" t="s">
        <v>559</v>
      </c>
      <c r="T239" s="119" t="s">
        <v>735</v>
      </c>
      <c r="U239" s="166">
        <v>72</v>
      </c>
      <c r="V239" s="166">
        <v>74</v>
      </c>
      <c r="W239" s="166">
        <v>94</v>
      </c>
      <c r="X239" s="166">
        <v>97</v>
      </c>
      <c r="Y239" s="166">
        <v>100</v>
      </c>
      <c r="Z239" s="166">
        <v>97</v>
      </c>
    </row>
    <row r="240" spans="1:26" ht="28.5" thickBot="1">
      <c r="A240" s="88" t="s">
        <v>559</v>
      </c>
      <c r="B240" s="24">
        <v>8</v>
      </c>
      <c r="C240" s="96">
        <f t="shared" si="13"/>
        <v>72000</v>
      </c>
      <c r="D240" s="96">
        <f t="shared" si="12"/>
        <v>74000</v>
      </c>
      <c r="E240" s="96">
        <f t="shared" si="12"/>
        <v>94000</v>
      </c>
      <c r="F240" s="96">
        <f t="shared" si="12"/>
        <v>97000</v>
      </c>
      <c r="G240" s="96">
        <f t="shared" si="12"/>
        <v>100000</v>
      </c>
      <c r="H240" s="96">
        <f t="shared" si="12"/>
        <v>97000</v>
      </c>
      <c r="S240" s="119" t="s">
        <v>560</v>
      </c>
      <c r="T240" s="119" t="s">
        <v>736</v>
      </c>
      <c r="U240" s="166">
        <v>72</v>
      </c>
      <c r="V240" s="166">
        <v>77</v>
      </c>
      <c r="W240" s="166">
        <v>109</v>
      </c>
      <c r="X240" s="166">
        <v>86</v>
      </c>
      <c r="Y240" s="166">
        <v>89</v>
      </c>
      <c r="Z240" s="166">
        <v>89</v>
      </c>
    </row>
    <row r="241" spans="1:26" ht="42.5" thickBot="1">
      <c r="A241" s="88" t="s">
        <v>560</v>
      </c>
      <c r="B241" s="24">
        <v>9</v>
      </c>
      <c r="C241" s="96">
        <f t="shared" si="13"/>
        <v>72000</v>
      </c>
      <c r="D241" s="96">
        <f t="shared" si="12"/>
        <v>77000</v>
      </c>
      <c r="E241" s="96">
        <f t="shared" si="12"/>
        <v>109000</v>
      </c>
      <c r="F241" s="96">
        <f t="shared" si="12"/>
        <v>86000</v>
      </c>
      <c r="G241" s="96">
        <f t="shared" si="12"/>
        <v>89000</v>
      </c>
      <c r="H241" s="96">
        <f t="shared" si="12"/>
        <v>89000</v>
      </c>
      <c r="S241" s="119" t="s">
        <v>561</v>
      </c>
      <c r="T241" s="119" t="s">
        <v>737</v>
      </c>
      <c r="U241" s="166">
        <v>72</v>
      </c>
      <c r="V241" s="166">
        <v>80</v>
      </c>
      <c r="W241" s="166">
        <v>86</v>
      </c>
      <c r="X241" s="166">
        <v>83</v>
      </c>
      <c r="Y241" s="166">
        <v>97</v>
      </c>
      <c r="Z241" s="166">
        <v>92</v>
      </c>
    </row>
    <row r="242" spans="1:26" ht="35" thickBot="1">
      <c r="A242" s="88" t="s">
        <v>561</v>
      </c>
      <c r="B242" s="24">
        <v>10</v>
      </c>
      <c r="C242" s="96">
        <f t="shared" si="13"/>
        <v>72000</v>
      </c>
      <c r="D242" s="96">
        <f t="shared" si="12"/>
        <v>80000</v>
      </c>
      <c r="E242" s="96">
        <f t="shared" si="12"/>
        <v>86000</v>
      </c>
      <c r="F242" s="96">
        <f t="shared" si="12"/>
        <v>83000</v>
      </c>
      <c r="G242" s="96">
        <f t="shared" si="12"/>
        <v>97000</v>
      </c>
      <c r="H242" s="96">
        <f t="shared" si="12"/>
        <v>92000</v>
      </c>
      <c r="S242" s="119" t="s">
        <v>562</v>
      </c>
      <c r="T242" s="119" t="s">
        <v>537</v>
      </c>
      <c r="U242" s="166">
        <v>68</v>
      </c>
      <c r="V242" s="166">
        <v>71</v>
      </c>
      <c r="W242" s="166">
        <v>88</v>
      </c>
      <c r="X242" s="166">
        <v>92</v>
      </c>
      <c r="Y242" s="166">
        <v>106</v>
      </c>
      <c r="Z242" s="166">
        <v>100</v>
      </c>
    </row>
    <row r="243" spans="1:26" ht="28.5" thickBot="1">
      <c r="A243" s="88" t="s">
        <v>562</v>
      </c>
      <c r="B243" s="24">
        <v>11</v>
      </c>
      <c r="C243" s="96">
        <f t="shared" si="13"/>
        <v>68000</v>
      </c>
      <c r="D243" s="96">
        <f t="shared" si="12"/>
        <v>71000</v>
      </c>
      <c r="E243" s="96">
        <f t="shared" si="12"/>
        <v>88000</v>
      </c>
      <c r="F243" s="96">
        <f t="shared" si="12"/>
        <v>92000</v>
      </c>
      <c r="G243" s="96">
        <f t="shared" si="12"/>
        <v>106000</v>
      </c>
      <c r="H243" s="96">
        <f t="shared" si="12"/>
        <v>100000</v>
      </c>
      <c r="S243" s="119" t="s">
        <v>563</v>
      </c>
      <c r="T243" s="119" t="s">
        <v>738</v>
      </c>
      <c r="U243" s="166">
        <v>69</v>
      </c>
      <c r="V243" s="166">
        <v>77</v>
      </c>
      <c r="W243" s="166">
        <v>120</v>
      </c>
      <c r="X243" s="166">
        <v>86</v>
      </c>
      <c r="Y243" s="166">
        <v>103</v>
      </c>
      <c r="Z243" s="166">
        <v>100</v>
      </c>
    </row>
    <row r="244" spans="1:26" ht="42.5" thickBot="1">
      <c r="A244" s="88" t="s">
        <v>563</v>
      </c>
      <c r="B244" s="24">
        <v>12</v>
      </c>
      <c r="C244" s="96">
        <f t="shared" si="13"/>
        <v>69000</v>
      </c>
      <c r="D244" s="96">
        <f t="shared" si="12"/>
        <v>77000</v>
      </c>
      <c r="E244" s="96">
        <f t="shared" si="12"/>
        <v>120000</v>
      </c>
      <c r="F244" s="96">
        <f t="shared" si="12"/>
        <v>86000</v>
      </c>
      <c r="G244" s="96">
        <f t="shared" si="12"/>
        <v>103000</v>
      </c>
      <c r="H244" s="96">
        <f t="shared" si="12"/>
        <v>100000</v>
      </c>
      <c r="S244" s="119" t="s">
        <v>447</v>
      </c>
      <c r="T244" s="119"/>
      <c r="U244" s="166">
        <v>72</v>
      </c>
      <c r="V244" s="166">
        <v>72</v>
      </c>
      <c r="W244" s="166">
        <v>94</v>
      </c>
      <c r="X244" s="166">
        <v>80</v>
      </c>
      <c r="Y244" s="166">
        <v>89</v>
      </c>
      <c r="Z244" s="166">
        <v>86</v>
      </c>
    </row>
    <row r="245" spans="1:26" ht="35" thickBot="1">
      <c r="A245" s="88" t="s">
        <v>447</v>
      </c>
      <c r="B245" s="24">
        <v>13</v>
      </c>
      <c r="C245" s="96">
        <f t="shared" si="13"/>
        <v>72000</v>
      </c>
      <c r="D245" s="96">
        <f t="shared" si="12"/>
        <v>72000</v>
      </c>
      <c r="E245" s="96">
        <f t="shared" si="12"/>
        <v>94000</v>
      </c>
      <c r="F245" s="96">
        <f t="shared" si="12"/>
        <v>80000</v>
      </c>
      <c r="G245" s="96">
        <f t="shared" si="12"/>
        <v>89000</v>
      </c>
      <c r="H245" s="96">
        <f t="shared" si="12"/>
        <v>86000</v>
      </c>
      <c r="S245" s="162"/>
      <c r="T245" s="162"/>
      <c r="U245" s="162"/>
      <c r="V245" s="162"/>
      <c r="W245" s="162"/>
      <c r="X245" s="162"/>
      <c r="Y245" s="162"/>
      <c r="Z245" s="162"/>
    </row>
    <row r="246" spans="1:26" ht="16" thickBot="1">
      <c r="A246" s="94"/>
      <c r="B246" s="24">
        <v>14</v>
      </c>
      <c r="S246" s="118" t="s">
        <v>753</v>
      </c>
      <c r="T246"/>
      <c r="U246"/>
      <c r="V246"/>
      <c r="W246"/>
      <c r="X246"/>
      <c r="Y246"/>
      <c r="Z246"/>
    </row>
    <row r="247" spans="1:26" ht="84.5" thickBot="1">
      <c r="A247" s="91" t="s">
        <v>584</v>
      </c>
      <c r="B247" s="91" t="s">
        <v>585</v>
      </c>
      <c r="S247" s="171" t="s">
        <v>750</v>
      </c>
      <c r="T247" s="170"/>
      <c r="U247" s="170" t="s">
        <v>741</v>
      </c>
      <c r="V247" s="170"/>
      <c r="W247" s="170"/>
      <c r="X247" s="170"/>
      <c r="Y247" s="170"/>
      <c r="Z247" s="170"/>
    </row>
    <row r="248" spans="1:26" ht="34.15" customHeight="1" thickBot="1">
      <c r="A248" s="633" t="s">
        <v>586</v>
      </c>
      <c r="B248" s="635"/>
      <c r="C248" s="633" t="s">
        <v>718</v>
      </c>
      <c r="D248" s="634"/>
      <c r="E248" s="634"/>
      <c r="F248" s="634"/>
      <c r="G248" s="634"/>
      <c r="H248" s="635"/>
      <c r="S248" s="172" t="s">
        <v>754</v>
      </c>
      <c r="T248" s="125"/>
      <c r="U248" s="125"/>
      <c r="V248" s="125"/>
      <c r="W248" s="125"/>
      <c r="X248" s="125"/>
      <c r="Y248" s="125"/>
      <c r="Z248" s="125"/>
    </row>
    <row r="249" spans="1:26" ht="42.5" thickBot="1">
      <c r="A249" s="128" t="s">
        <v>412</v>
      </c>
      <c r="B249" s="130" t="s">
        <v>492</v>
      </c>
      <c r="C249" s="130" t="s">
        <v>547</v>
      </c>
      <c r="D249" s="130" t="s">
        <v>548</v>
      </c>
      <c r="E249" s="130" t="s">
        <v>549</v>
      </c>
      <c r="F249" s="130" t="s">
        <v>550</v>
      </c>
      <c r="G249" s="130" t="s">
        <v>557</v>
      </c>
      <c r="H249" s="130" t="s">
        <v>415</v>
      </c>
      <c r="S249" s="169" t="s">
        <v>412</v>
      </c>
      <c r="T249" s="163" t="s">
        <v>492</v>
      </c>
      <c r="U249" s="163" t="s">
        <v>728</v>
      </c>
      <c r="V249" s="163" t="s">
        <v>729</v>
      </c>
      <c r="W249" s="163" t="s">
        <v>549</v>
      </c>
      <c r="X249" s="163" t="s">
        <v>550</v>
      </c>
      <c r="Y249" s="163" t="s">
        <v>730</v>
      </c>
      <c r="Z249" s="163" t="s">
        <v>415</v>
      </c>
    </row>
    <row r="250" spans="1:26" ht="14.5" thickBot="1">
      <c r="A250" s="88" t="s">
        <v>553</v>
      </c>
      <c r="B250" s="24">
        <v>1</v>
      </c>
      <c r="C250" s="96">
        <f>U250*1000</f>
        <v>1900</v>
      </c>
      <c r="D250" s="96">
        <f t="shared" ref="D250:H262" si="14">V250*1000</f>
        <v>2400</v>
      </c>
      <c r="E250" s="96">
        <f t="shared" si="14"/>
        <v>6400</v>
      </c>
      <c r="F250" s="96">
        <f t="shared" si="14"/>
        <v>11300</v>
      </c>
      <c r="G250" s="96">
        <f t="shared" si="14"/>
        <v>3600</v>
      </c>
      <c r="H250" s="96">
        <f t="shared" si="14"/>
        <v>5200</v>
      </c>
      <c r="S250" s="119" t="s">
        <v>553</v>
      </c>
      <c r="T250" s="119" t="s">
        <v>731</v>
      </c>
      <c r="U250" s="168">
        <v>1.9</v>
      </c>
      <c r="V250" s="168">
        <v>2.4</v>
      </c>
      <c r="W250" s="168">
        <v>6.4</v>
      </c>
      <c r="X250" s="168">
        <v>11.3</v>
      </c>
      <c r="Y250" s="168">
        <v>3.6</v>
      </c>
      <c r="Z250" s="168">
        <v>5.2</v>
      </c>
    </row>
    <row r="251" spans="1:26" ht="14.5" thickBot="1">
      <c r="A251" s="88" t="s">
        <v>554</v>
      </c>
      <c r="B251" s="24">
        <v>2</v>
      </c>
      <c r="C251" s="96">
        <f t="shared" ref="C251:C262" si="15">U251*1000</f>
        <v>1900</v>
      </c>
      <c r="D251" s="96">
        <f t="shared" si="14"/>
        <v>2400</v>
      </c>
      <c r="E251" s="96">
        <f t="shared" si="14"/>
        <v>7300</v>
      </c>
      <c r="F251" s="96">
        <f t="shared" si="14"/>
        <v>10000</v>
      </c>
      <c r="G251" s="96">
        <f t="shared" si="14"/>
        <v>2900</v>
      </c>
      <c r="H251" s="96">
        <f t="shared" si="14"/>
        <v>3700</v>
      </c>
      <c r="J251" s="95">
        <f ca="1">IF(I129=0,0,OFFSET(B249,$J$127,$M$127))</f>
        <v>0</v>
      </c>
      <c r="S251" s="119" t="s">
        <v>554</v>
      </c>
      <c r="T251" s="119" t="s">
        <v>456</v>
      </c>
      <c r="U251" s="168">
        <v>1.9</v>
      </c>
      <c r="V251" s="168">
        <v>2.4</v>
      </c>
      <c r="W251" s="168">
        <v>7.3</v>
      </c>
      <c r="X251" s="168">
        <v>10</v>
      </c>
      <c r="Y251" s="168">
        <v>2.9</v>
      </c>
      <c r="Z251" s="168">
        <v>3.7</v>
      </c>
    </row>
    <row r="252" spans="1:26" ht="42.5" thickBot="1">
      <c r="A252" s="88" t="s">
        <v>413</v>
      </c>
      <c r="B252" s="24">
        <v>3</v>
      </c>
      <c r="C252" s="96">
        <f t="shared" si="15"/>
        <v>1900</v>
      </c>
      <c r="D252" s="96">
        <f t="shared" si="14"/>
        <v>2000</v>
      </c>
      <c r="E252" s="96">
        <f t="shared" si="14"/>
        <v>3000</v>
      </c>
      <c r="F252" s="96">
        <f t="shared" si="14"/>
        <v>9200</v>
      </c>
      <c r="G252" s="96">
        <f t="shared" si="14"/>
        <v>1900</v>
      </c>
      <c r="H252" s="96">
        <f t="shared" si="14"/>
        <v>2300</v>
      </c>
      <c r="S252" s="119" t="s">
        <v>413</v>
      </c>
      <c r="T252" s="119" t="s">
        <v>732</v>
      </c>
      <c r="U252" s="168">
        <v>1.9</v>
      </c>
      <c r="V252" s="168">
        <v>2</v>
      </c>
      <c r="W252" s="168">
        <v>3</v>
      </c>
      <c r="X252" s="168">
        <v>9.1999999999999993</v>
      </c>
      <c r="Y252" s="168">
        <v>1.9</v>
      </c>
      <c r="Z252" s="168">
        <v>2.2999999999999998</v>
      </c>
    </row>
    <row r="253" spans="1:26" ht="42.5" thickBot="1">
      <c r="A253" s="88" t="s">
        <v>555</v>
      </c>
      <c r="B253" s="24">
        <v>4</v>
      </c>
      <c r="C253" s="96">
        <f t="shared" si="15"/>
        <v>1900</v>
      </c>
      <c r="D253" s="96">
        <f t="shared" si="14"/>
        <v>2000</v>
      </c>
      <c r="E253" s="96">
        <f t="shared" si="14"/>
        <v>1500</v>
      </c>
      <c r="F253" s="96">
        <f t="shared" si="14"/>
        <v>9800</v>
      </c>
      <c r="G253" s="96">
        <f t="shared" si="14"/>
        <v>2500</v>
      </c>
      <c r="H253" s="96">
        <f>Z253*1000</f>
        <v>3700</v>
      </c>
      <c r="S253" s="119" t="s">
        <v>555</v>
      </c>
      <c r="T253" s="119" t="s">
        <v>502</v>
      </c>
      <c r="U253" s="168">
        <v>1.9</v>
      </c>
      <c r="V253" s="168">
        <v>2</v>
      </c>
      <c r="W253" s="168">
        <v>1.5</v>
      </c>
      <c r="X253" s="168">
        <v>9.8000000000000007</v>
      </c>
      <c r="Y253" s="168">
        <v>2.5</v>
      </c>
      <c r="Z253" s="168">
        <v>3.7</v>
      </c>
    </row>
    <row r="254" spans="1:26" ht="28.5" thickBot="1">
      <c r="A254" s="88" t="s">
        <v>556</v>
      </c>
      <c r="B254" s="24">
        <v>5</v>
      </c>
      <c r="C254" s="96">
        <f t="shared" si="15"/>
        <v>1900</v>
      </c>
      <c r="D254" s="96">
        <f t="shared" si="14"/>
        <v>2000</v>
      </c>
      <c r="E254" s="96">
        <f t="shared" si="14"/>
        <v>9900</v>
      </c>
      <c r="F254" s="96">
        <f t="shared" si="14"/>
        <v>9600</v>
      </c>
      <c r="G254" s="96">
        <f t="shared" si="14"/>
        <v>2400</v>
      </c>
      <c r="H254" s="96">
        <f t="shared" si="14"/>
        <v>5500</v>
      </c>
      <c r="S254" s="119" t="s">
        <v>556</v>
      </c>
      <c r="T254" s="119" t="s">
        <v>504</v>
      </c>
      <c r="U254" s="168">
        <v>1.9</v>
      </c>
      <c r="V254" s="168">
        <v>2</v>
      </c>
      <c r="W254" s="168">
        <v>9.9</v>
      </c>
      <c r="X254" s="168">
        <v>9.6</v>
      </c>
      <c r="Y254" s="168">
        <v>2.4</v>
      </c>
      <c r="Z254" s="168">
        <v>5.5</v>
      </c>
    </row>
    <row r="255" spans="1:26" ht="42.5" thickBot="1">
      <c r="A255" s="88" t="s">
        <v>558</v>
      </c>
      <c r="B255" s="24">
        <v>6</v>
      </c>
      <c r="C255" s="96">
        <f t="shared" si="15"/>
        <v>2200</v>
      </c>
      <c r="D255" s="96">
        <f t="shared" si="14"/>
        <v>2200</v>
      </c>
      <c r="E255" s="96">
        <f t="shared" si="14"/>
        <v>5900</v>
      </c>
      <c r="F255" s="96">
        <f t="shared" si="14"/>
        <v>10900</v>
      </c>
      <c r="G255" s="96">
        <f t="shared" si="14"/>
        <v>3600</v>
      </c>
      <c r="H255" s="96">
        <f t="shared" si="14"/>
        <v>5800</v>
      </c>
      <c r="S255" s="119" t="s">
        <v>558</v>
      </c>
      <c r="T255" s="119" t="s">
        <v>733</v>
      </c>
      <c r="U255" s="168">
        <v>2.2000000000000002</v>
      </c>
      <c r="V255" s="168">
        <v>2.2000000000000002</v>
      </c>
      <c r="W255" s="168">
        <v>5.9</v>
      </c>
      <c r="X255" s="168">
        <v>10.9</v>
      </c>
      <c r="Y255" s="168">
        <v>3.6</v>
      </c>
      <c r="Z255" s="168">
        <v>5.8</v>
      </c>
    </row>
    <row r="256" spans="1:26" ht="28.5" thickBot="1">
      <c r="A256" s="88" t="s">
        <v>426</v>
      </c>
      <c r="B256" s="24">
        <v>7</v>
      </c>
      <c r="C256" s="96">
        <f t="shared" si="15"/>
        <v>1900</v>
      </c>
      <c r="D256" s="96">
        <f t="shared" si="14"/>
        <v>2200</v>
      </c>
      <c r="E256" s="96">
        <f t="shared" si="14"/>
        <v>4300</v>
      </c>
      <c r="F256" s="96">
        <f t="shared" si="14"/>
        <v>9900</v>
      </c>
      <c r="G256" s="96">
        <f t="shared" si="14"/>
        <v>2100</v>
      </c>
      <c r="H256" s="96">
        <f t="shared" si="14"/>
        <v>4100</v>
      </c>
      <c r="S256" s="119" t="s">
        <v>426</v>
      </c>
      <c r="T256" s="119" t="s">
        <v>734</v>
      </c>
      <c r="U256" s="168">
        <v>1.9</v>
      </c>
      <c r="V256" s="168">
        <v>2.2000000000000002</v>
      </c>
      <c r="W256" s="168">
        <v>4.3</v>
      </c>
      <c r="X256" s="168">
        <v>9.9</v>
      </c>
      <c r="Y256" s="168">
        <v>2.1</v>
      </c>
      <c r="Z256" s="168">
        <v>4.0999999999999996</v>
      </c>
    </row>
    <row r="257" spans="1:26" ht="28.5" thickBot="1">
      <c r="A257" s="88" t="s">
        <v>559</v>
      </c>
      <c r="B257" s="24">
        <v>8</v>
      </c>
      <c r="C257" s="96">
        <f t="shared" si="15"/>
        <v>2000</v>
      </c>
      <c r="D257" s="96">
        <f t="shared" si="14"/>
        <v>2000</v>
      </c>
      <c r="E257" s="96">
        <f t="shared" si="14"/>
        <v>7600</v>
      </c>
      <c r="F257" s="96">
        <f t="shared" si="14"/>
        <v>11400</v>
      </c>
      <c r="G257" s="96">
        <f t="shared" si="14"/>
        <v>3600</v>
      </c>
      <c r="H257" s="96">
        <f t="shared" si="14"/>
        <v>4400</v>
      </c>
      <c r="S257" s="119" t="s">
        <v>559</v>
      </c>
      <c r="T257" s="119" t="s">
        <v>735</v>
      </c>
      <c r="U257" s="168">
        <v>2</v>
      </c>
      <c r="V257" s="168">
        <v>2</v>
      </c>
      <c r="W257" s="168">
        <v>7.6</v>
      </c>
      <c r="X257" s="168">
        <v>11.4</v>
      </c>
      <c r="Y257" s="168">
        <v>3.6</v>
      </c>
      <c r="Z257" s="168">
        <v>4.4000000000000004</v>
      </c>
    </row>
    <row r="258" spans="1:26" ht="28.5" thickBot="1">
      <c r="A258" s="88" t="s">
        <v>560</v>
      </c>
      <c r="B258" s="24">
        <v>9</v>
      </c>
      <c r="C258" s="96">
        <f t="shared" si="15"/>
        <v>1900</v>
      </c>
      <c r="D258" s="96">
        <f>V258*1000</f>
        <v>2800</v>
      </c>
      <c r="E258" s="96">
        <f t="shared" si="14"/>
        <v>6500</v>
      </c>
      <c r="F258" s="96">
        <f t="shared" si="14"/>
        <v>11000</v>
      </c>
      <c r="G258" s="96">
        <f t="shared" si="14"/>
        <v>3600</v>
      </c>
      <c r="H258" s="96">
        <f t="shared" si="14"/>
        <v>4300</v>
      </c>
      <c r="S258" s="119" t="s">
        <v>560</v>
      </c>
      <c r="T258" s="119" t="s">
        <v>736</v>
      </c>
      <c r="U258" s="168">
        <v>1.9</v>
      </c>
      <c r="V258" s="168">
        <v>2.8</v>
      </c>
      <c r="W258" s="168">
        <v>6.5</v>
      </c>
      <c r="X258" s="168">
        <v>11</v>
      </c>
      <c r="Y258" s="168">
        <v>3.6</v>
      </c>
      <c r="Z258" s="168">
        <v>4.3</v>
      </c>
    </row>
    <row r="259" spans="1:26" ht="42.5" thickBot="1">
      <c r="A259" s="88" t="s">
        <v>561</v>
      </c>
      <c r="B259" s="24">
        <v>10</v>
      </c>
      <c r="C259" s="96">
        <f t="shared" si="15"/>
        <v>1900</v>
      </c>
      <c r="D259" s="96">
        <f t="shared" si="14"/>
        <v>2000</v>
      </c>
      <c r="E259" s="96">
        <f t="shared" si="14"/>
        <v>7700</v>
      </c>
      <c r="F259" s="96">
        <f t="shared" si="14"/>
        <v>11100</v>
      </c>
      <c r="G259" s="96">
        <f t="shared" si="14"/>
        <v>3600</v>
      </c>
      <c r="H259" s="96">
        <f t="shared" si="14"/>
        <v>4800</v>
      </c>
      <c r="S259" s="119" t="s">
        <v>561</v>
      </c>
      <c r="T259" s="119" t="s">
        <v>737</v>
      </c>
      <c r="U259" s="168">
        <v>1.9</v>
      </c>
      <c r="V259" s="168">
        <v>2</v>
      </c>
      <c r="W259" s="168">
        <v>7.7</v>
      </c>
      <c r="X259" s="168">
        <v>11.1</v>
      </c>
      <c r="Y259" s="168">
        <v>3.6</v>
      </c>
      <c r="Z259" s="168">
        <v>4.8</v>
      </c>
    </row>
    <row r="260" spans="1:26" ht="28.5" thickBot="1">
      <c r="A260" s="88" t="s">
        <v>562</v>
      </c>
      <c r="B260" s="24">
        <v>11</v>
      </c>
      <c r="C260" s="96">
        <f t="shared" si="15"/>
        <v>1900</v>
      </c>
      <c r="D260" s="96">
        <f t="shared" si="14"/>
        <v>2200</v>
      </c>
      <c r="E260" s="96">
        <f t="shared" si="14"/>
        <v>7300</v>
      </c>
      <c r="F260" s="96">
        <f t="shared" si="14"/>
        <v>11200</v>
      </c>
      <c r="G260" s="96">
        <f t="shared" si="14"/>
        <v>3700</v>
      </c>
      <c r="H260" s="96">
        <f t="shared" si="14"/>
        <v>4600</v>
      </c>
      <c r="S260" s="119" t="s">
        <v>562</v>
      </c>
      <c r="T260" s="119" t="s">
        <v>537</v>
      </c>
      <c r="U260" s="168">
        <v>1.9</v>
      </c>
      <c r="V260" s="168">
        <v>2.2000000000000002</v>
      </c>
      <c r="W260" s="168">
        <v>7.3</v>
      </c>
      <c r="X260" s="168">
        <v>11.2</v>
      </c>
      <c r="Y260" s="168">
        <v>3.7</v>
      </c>
      <c r="Z260" s="168">
        <v>4.5999999999999996</v>
      </c>
    </row>
    <row r="261" spans="1:26" ht="28.5" thickBot="1">
      <c r="A261" s="88" t="s">
        <v>563</v>
      </c>
      <c r="B261" s="24">
        <v>12</v>
      </c>
      <c r="C261" s="96">
        <f t="shared" si="15"/>
        <v>1900</v>
      </c>
      <c r="D261" s="96">
        <f t="shared" si="14"/>
        <v>2000</v>
      </c>
      <c r="E261" s="96">
        <f t="shared" si="14"/>
        <v>4700</v>
      </c>
      <c r="F261" s="96">
        <f t="shared" si="14"/>
        <v>11000</v>
      </c>
      <c r="G261" s="96">
        <f t="shared" si="14"/>
        <v>3600</v>
      </c>
      <c r="H261" s="96">
        <f t="shared" si="14"/>
        <v>4600</v>
      </c>
      <c r="S261" s="119" t="s">
        <v>563</v>
      </c>
      <c r="T261" s="119" t="s">
        <v>738</v>
      </c>
      <c r="U261" s="168">
        <v>1.9</v>
      </c>
      <c r="V261" s="168">
        <v>2</v>
      </c>
      <c r="W261" s="168">
        <v>4.7</v>
      </c>
      <c r="X261" s="168">
        <v>11</v>
      </c>
      <c r="Y261" s="168">
        <v>3.6</v>
      </c>
      <c r="Z261" s="168">
        <v>4.5999999999999996</v>
      </c>
    </row>
    <row r="262" spans="1:26" ht="42.5" thickBot="1">
      <c r="A262" s="88" t="s">
        <v>447</v>
      </c>
      <c r="B262" s="24">
        <v>13</v>
      </c>
      <c r="C262" s="96">
        <f t="shared" si="15"/>
        <v>1900</v>
      </c>
      <c r="D262" s="96">
        <f t="shared" si="14"/>
        <v>2200</v>
      </c>
      <c r="E262" s="96">
        <f t="shared" si="14"/>
        <v>4300</v>
      </c>
      <c r="F262" s="96">
        <f t="shared" si="14"/>
        <v>10500</v>
      </c>
      <c r="G262" s="96">
        <f t="shared" si="14"/>
        <v>2800</v>
      </c>
      <c r="H262" s="96">
        <f t="shared" si="14"/>
        <v>3500</v>
      </c>
      <c r="S262" s="119" t="s">
        <v>447</v>
      </c>
      <c r="T262" s="119"/>
      <c r="U262" s="168">
        <v>1.9</v>
      </c>
      <c r="V262" s="168">
        <v>2.2000000000000002</v>
      </c>
      <c r="W262" s="168">
        <v>4.3</v>
      </c>
      <c r="X262" s="168">
        <v>10.5</v>
      </c>
      <c r="Y262" s="168">
        <v>2.8</v>
      </c>
      <c r="Z262" s="168">
        <v>3.5</v>
      </c>
    </row>
    <row r="263" spans="1:26">
      <c r="B263" s="24">
        <v>14</v>
      </c>
    </row>
    <row r="266" spans="1:26" ht="19.5">
      <c r="A266" s="92" t="s">
        <v>487</v>
      </c>
      <c r="B266" s="92" t="s">
        <v>488</v>
      </c>
    </row>
    <row r="267" spans="1:26">
      <c r="A267" s="91" t="s">
        <v>489</v>
      </c>
      <c r="B267" s="91" t="s">
        <v>490</v>
      </c>
    </row>
    <row r="268" spans="1:26" ht="13" thickBot="1">
      <c r="A268" s="91" t="s">
        <v>491</v>
      </c>
    </row>
    <row r="269" spans="1:26" ht="13.15" customHeight="1">
      <c r="A269" s="90" t="s">
        <v>412</v>
      </c>
      <c r="B269" s="90" t="s">
        <v>492</v>
      </c>
      <c r="C269" s="129" t="s">
        <v>493</v>
      </c>
      <c r="D269" s="129" t="s">
        <v>494</v>
      </c>
    </row>
    <row r="270" spans="1:26" ht="23.5" thickBot="1">
      <c r="A270" s="89"/>
      <c r="B270" s="89"/>
      <c r="C270" s="130" t="s">
        <v>495</v>
      </c>
      <c r="D270" s="130" t="s">
        <v>495</v>
      </c>
      <c r="F270" s="95" t="str">
        <f>IF('SP4-6'!E10="","",LOOKUP('SP4-6'!E10,{0,70,100},{"0","17","35"}))</f>
        <v/>
      </c>
      <c r="G270" s="95" t="str">
        <f ca="1">IF(F270="","",OFFSET(B270,J127+F270,1))</f>
        <v/>
      </c>
      <c r="H270" s="95" t="str">
        <f ca="1">IF(F270="","",OFFSET(B270,J127+F270,2))</f>
        <v/>
      </c>
    </row>
    <row r="271" spans="1:26" ht="13" thickBot="1">
      <c r="A271" s="88" t="s">
        <v>496</v>
      </c>
      <c r="B271" s="87" t="s">
        <v>497</v>
      </c>
      <c r="C271" s="87">
        <v>0.13</v>
      </c>
      <c r="D271" s="87">
        <v>0.87</v>
      </c>
    </row>
    <row r="272" spans="1:26" ht="13" thickBot="1">
      <c r="A272" s="88" t="s">
        <v>498</v>
      </c>
      <c r="B272" s="87" t="s">
        <v>456</v>
      </c>
      <c r="C272" s="87">
        <v>0.06</v>
      </c>
      <c r="D272" s="87">
        <v>0.94</v>
      </c>
    </row>
    <row r="273" spans="1:4" ht="35" thickBot="1">
      <c r="A273" s="88" t="s">
        <v>499</v>
      </c>
      <c r="B273" s="87" t="s">
        <v>500</v>
      </c>
      <c r="C273" s="87">
        <v>0.13</v>
      </c>
      <c r="D273" s="87">
        <v>0.87</v>
      </c>
    </row>
    <row r="274" spans="1:4" ht="35" thickBot="1">
      <c r="A274" s="88" t="s">
        <v>501</v>
      </c>
      <c r="B274" s="87" t="s">
        <v>502</v>
      </c>
      <c r="C274" s="87">
        <v>0.05</v>
      </c>
      <c r="D274" s="87">
        <v>0.95</v>
      </c>
    </row>
    <row r="275" spans="1:4" ht="23.5" thickBot="1">
      <c r="A275" s="88" t="s">
        <v>503</v>
      </c>
      <c r="B275" s="87" t="s">
        <v>504</v>
      </c>
      <c r="C275" s="87">
        <v>0.13</v>
      </c>
      <c r="D275" s="87">
        <v>0.87</v>
      </c>
    </row>
    <row r="276" spans="1:4" ht="23.5" thickBot="1">
      <c r="A276" s="88" t="s">
        <v>505</v>
      </c>
      <c r="B276" s="87" t="s">
        <v>506</v>
      </c>
      <c r="C276" s="87">
        <v>0.04</v>
      </c>
      <c r="D276" s="87">
        <v>0.96</v>
      </c>
    </row>
    <row r="277" spans="1:4" ht="13" thickBot="1">
      <c r="A277" s="88" t="s">
        <v>507</v>
      </c>
      <c r="B277" s="87" t="s">
        <v>508</v>
      </c>
      <c r="C277" s="87">
        <v>0.08</v>
      </c>
      <c r="D277" s="87">
        <v>0.92</v>
      </c>
    </row>
    <row r="278" spans="1:4" ht="23.5" thickBot="1">
      <c r="A278" s="88" t="s">
        <v>509</v>
      </c>
      <c r="B278" s="87" t="s">
        <v>510</v>
      </c>
      <c r="C278" s="87">
        <v>7.0000000000000007E-2</v>
      </c>
      <c r="D278" s="87">
        <v>0.93</v>
      </c>
    </row>
    <row r="279" spans="1:4" ht="23.5" thickBot="1">
      <c r="A279" s="88" t="s">
        <v>511</v>
      </c>
      <c r="B279" s="87" t="s">
        <v>512</v>
      </c>
      <c r="C279" s="87">
        <v>7.0000000000000007E-2</v>
      </c>
      <c r="D279" s="87">
        <v>0.93</v>
      </c>
    </row>
    <row r="280" spans="1:4" ht="35" thickBot="1">
      <c r="A280" s="88" t="s">
        <v>513</v>
      </c>
      <c r="B280" s="87" t="s">
        <v>514</v>
      </c>
      <c r="C280" s="87">
        <v>0.05</v>
      </c>
      <c r="D280" s="87">
        <v>0.95</v>
      </c>
    </row>
    <row r="281" spans="1:4" ht="23.5" thickBot="1">
      <c r="A281" s="88" t="s">
        <v>515</v>
      </c>
      <c r="B281" s="87" t="s">
        <v>516</v>
      </c>
      <c r="C281" s="87">
        <v>0.05</v>
      </c>
      <c r="D281" s="87">
        <v>0.95</v>
      </c>
    </row>
    <row r="282" spans="1:4" ht="23.5" thickBot="1">
      <c r="A282" s="88" t="s">
        <v>517</v>
      </c>
      <c r="B282" s="87" t="s">
        <v>518</v>
      </c>
      <c r="C282" s="87">
        <v>0.03</v>
      </c>
      <c r="D282" s="87">
        <v>0.97</v>
      </c>
    </row>
    <row r="283" spans="1:4" ht="35" thickBot="1">
      <c r="A283" s="88" t="s">
        <v>519</v>
      </c>
      <c r="B283" s="93"/>
      <c r="C283" s="87">
        <v>7.0000000000000007E-2</v>
      </c>
      <c r="D283" s="87">
        <v>0.93</v>
      </c>
    </row>
    <row r="284" spans="1:4">
      <c r="A284" s="94"/>
    </row>
    <row r="285" spans="1:4" ht="13" thickBot="1">
      <c r="A285" s="91" t="s">
        <v>520</v>
      </c>
      <c r="B285" s="91" t="s">
        <v>521</v>
      </c>
    </row>
    <row r="286" spans="1:4" ht="13.15" customHeight="1">
      <c r="A286" s="90" t="s">
        <v>412</v>
      </c>
      <c r="B286" s="90" t="s">
        <v>492</v>
      </c>
      <c r="C286" s="129" t="s">
        <v>493</v>
      </c>
      <c r="D286" s="129" t="s">
        <v>494</v>
      </c>
    </row>
    <row r="287" spans="1:4" ht="23.5" thickBot="1">
      <c r="A287" s="89"/>
      <c r="B287" s="89"/>
      <c r="C287" s="130" t="s">
        <v>495</v>
      </c>
      <c r="D287" s="130" t="s">
        <v>495</v>
      </c>
    </row>
    <row r="288" spans="1:4" ht="13" thickBot="1">
      <c r="A288" s="88" t="s">
        <v>496</v>
      </c>
      <c r="B288" s="87" t="s">
        <v>522</v>
      </c>
      <c r="C288" s="87">
        <v>0.24</v>
      </c>
      <c r="D288" s="87">
        <v>0.76</v>
      </c>
    </row>
    <row r="289" spans="1:4" ht="13" thickBot="1">
      <c r="A289" s="88" t="s">
        <v>498</v>
      </c>
      <c r="B289" s="87" t="s">
        <v>523</v>
      </c>
      <c r="C289" s="87">
        <v>0.1</v>
      </c>
      <c r="D289" s="87">
        <v>0.9</v>
      </c>
    </row>
    <row r="290" spans="1:4" ht="35" thickBot="1">
      <c r="A290" s="88" t="s">
        <v>524</v>
      </c>
      <c r="B290" s="87" t="s">
        <v>525</v>
      </c>
      <c r="C290" s="87">
        <v>0.1</v>
      </c>
      <c r="D290" s="87">
        <v>0.9</v>
      </c>
    </row>
    <row r="291" spans="1:4" ht="35" thickBot="1">
      <c r="A291" s="88" t="s">
        <v>501</v>
      </c>
      <c r="B291" s="87" t="s">
        <v>526</v>
      </c>
      <c r="C291" s="87">
        <v>0.1</v>
      </c>
      <c r="D291" s="87">
        <v>0.9</v>
      </c>
    </row>
    <row r="292" spans="1:4" ht="23.5" thickBot="1">
      <c r="A292" s="88" t="s">
        <v>503</v>
      </c>
      <c r="B292" s="87" t="s">
        <v>527</v>
      </c>
      <c r="C292" s="87">
        <v>0.2</v>
      </c>
      <c r="D292" s="87">
        <v>0.8</v>
      </c>
    </row>
    <row r="293" spans="1:4" ht="23.5" thickBot="1">
      <c r="A293" s="88" t="s">
        <v>505</v>
      </c>
      <c r="B293" s="87" t="s">
        <v>506</v>
      </c>
      <c r="C293" s="87">
        <v>0.08</v>
      </c>
      <c r="D293" s="87">
        <v>0.92</v>
      </c>
    </row>
    <row r="294" spans="1:4" ht="13" thickBot="1">
      <c r="A294" s="88" t="s">
        <v>507</v>
      </c>
      <c r="B294" s="87" t="s">
        <v>508</v>
      </c>
      <c r="C294" s="87">
        <v>0.26</v>
      </c>
      <c r="D294" s="87">
        <v>0.74</v>
      </c>
    </row>
    <row r="295" spans="1:4" ht="23.5" thickBot="1">
      <c r="A295" s="88" t="s">
        <v>509</v>
      </c>
      <c r="B295" s="87" t="s">
        <v>510</v>
      </c>
      <c r="C295" s="87">
        <v>0.11</v>
      </c>
      <c r="D295" s="87">
        <v>0.89</v>
      </c>
    </row>
    <row r="296" spans="1:4" ht="23.5" thickBot="1">
      <c r="A296" s="88" t="s">
        <v>511</v>
      </c>
      <c r="B296" s="87" t="s">
        <v>512</v>
      </c>
      <c r="C296" s="87">
        <v>0.11</v>
      </c>
      <c r="D296" s="87">
        <v>0.89</v>
      </c>
    </row>
    <row r="297" spans="1:4" ht="35" thickBot="1">
      <c r="A297" s="88" t="s">
        <v>513</v>
      </c>
      <c r="B297" s="87" t="s">
        <v>514</v>
      </c>
      <c r="C297" s="87">
        <v>0.1</v>
      </c>
      <c r="D297" s="87">
        <v>0.9</v>
      </c>
    </row>
    <row r="298" spans="1:4" ht="23.5" thickBot="1">
      <c r="A298" s="88" t="s">
        <v>515</v>
      </c>
      <c r="B298" s="87" t="s">
        <v>516</v>
      </c>
      <c r="C298" s="87">
        <v>0.09</v>
      </c>
      <c r="D298" s="87">
        <v>0.91</v>
      </c>
    </row>
    <row r="299" spans="1:4" ht="23.5" thickBot="1">
      <c r="A299" s="88" t="s">
        <v>517</v>
      </c>
      <c r="B299" s="87" t="s">
        <v>518</v>
      </c>
      <c r="C299" s="87">
        <v>0.1</v>
      </c>
      <c r="D299" s="87">
        <v>0.9</v>
      </c>
    </row>
    <row r="300" spans="1:4" ht="35" thickBot="1">
      <c r="A300" s="88" t="s">
        <v>519</v>
      </c>
      <c r="B300" s="93"/>
      <c r="C300" s="87">
        <v>0.14000000000000001</v>
      </c>
      <c r="D300" s="87">
        <v>0.86</v>
      </c>
    </row>
    <row r="301" spans="1:4" ht="19.5">
      <c r="A301" s="92"/>
    </row>
    <row r="302" spans="1:4" ht="19.5">
      <c r="A302" s="92" t="s">
        <v>487</v>
      </c>
      <c r="B302" s="92" t="s">
        <v>488</v>
      </c>
    </row>
    <row r="303" spans="1:4" ht="13" thickBot="1">
      <c r="A303" s="91" t="s">
        <v>528</v>
      </c>
      <c r="B303" s="91" t="s">
        <v>529</v>
      </c>
    </row>
    <row r="304" spans="1:4" ht="13.15" customHeight="1">
      <c r="A304" s="90" t="s">
        <v>412</v>
      </c>
      <c r="B304" s="90" t="s">
        <v>492</v>
      </c>
      <c r="C304" s="129" t="s">
        <v>530</v>
      </c>
      <c r="D304" s="129" t="s">
        <v>531</v>
      </c>
    </row>
    <row r="305" spans="1:24" ht="23.5" thickBot="1">
      <c r="A305" s="89"/>
      <c r="B305" s="89"/>
      <c r="C305" s="130" t="s">
        <v>495</v>
      </c>
      <c r="D305" s="130" t="s">
        <v>495</v>
      </c>
    </row>
    <row r="306" spans="1:24" ht="13" thickBot="1">
      <c r="A306" s="88" t="s">
        <v>496</v>
      </c>
      <c r="B306" s="87" t="s">
        <v>497</v>
      </c>
      <c r="C306" s="87">
        <v>0.36</v>
      </c>
      <c r="D306" s="87">
        <v>0.64</v>
      </c>
    </row>
    <row r="307" spans="1:24" ht="13" thickBot="1">
      <c r="A307" s="88" t="s">
        <v>498</v>
      </c>
      <c r="B307" s="87" t="s">
        <v>456</v>
      </c>
      <c r="C307" s="87">
        <v>0.16</v>
      </c>
      <c r="D307" s="87">
        <v>0.84</v>
      </c>
    </row>
    <row r="308" spans="1:24" ht="35" thickBot="1">
      <c r="A308" s="88" t="s">
        <v>524</v>
      </c>
      <c r="B308" s="87" t="s">
        <v>500</v>
      </c>
      <c r="C308" s="87">
        <v>0.17</v>
      </c>
      <c r="D308" s="87">
        <v>0.83</v>
      </c>
    </row>
    <row r="309" spans="1:24" ht="35" thickBot="1">
      <c r="A309" s="88" t="s">
        <v>501</v>
      </c>
      <c r="B309" s="87" t="s">
        <v>502</v>
      </c>
      <c r="C309" s="87">
        <v>0.14000000000000001</v>
      </c>
      <c r="D309" s="87">
        <v>0.86</v>
      </c>
    </row>
    <row r="310" spans="1:24" ht="23.5" thickBot="1">
      <c r="A310" s="88" t="s">
        <v>503</v>
      </c>
      <c r="B310" s="87" t="s">
        <v>504</v>
      </c>
      <c r="C310" s="87">
        <v>0.26</v>
      </c>
      <c r="D310" s="87">
        <v>0.74</v>
      </c>
    </row>
    <row r="311" spans="1:24" ht="23.5" thickBot="1">
      <c r="A311" s="88" t="s">
        <v>505</v>
      </c>
      <c r="B311" s="87" t="s">
        <v>532</v>
      </c>
      <c r="C311" s="87">
        <v>0.12</v>
      </c>
      <c r="D311" s="87">
        <v>0.88</v>
      </c>
    </row>
    <row r="312" spans="1:24" ht="13" thickBot="1">
      <c r="A312" s="88" t="s">
        <v>507</v>
      </c>
      <c r="B312" s="87" t="s">
        <v>533</v>
      </c>
      <c r="C312" s="87">
        <v>0.44</v>
      </c>
      <c r="D312" s="87">
        <v>0.56000000000000005</v>
      </c>
    </row>
    <row r="313" spans="1:24" ht="23.5" thickBot="1">
      <c r="A313" s="88" t="s">
        <v>509</v>
      </c>
      <c r="B313" s="87" t="s">
        <v>534</v>
      </c>
      <c r="C313" s="87">
        <v>0.14000000000000001</v>
      </c>
      <c r="D313" s="87">
        <v>0.86</v>
      </c>
    </row>
    <row r="314" spans="1:24" ht="23.5" thickBot="1">
      <c r="A314" s="88" t="s">
        <v>511</v>
      </c>
      <c r="B314" s="87" t="s">
        <v>535</v>
      </c>
      <c r="C314" s="87">
        <v>0.14000000000000001</v>
      </c>
      <c r="D314" s="87">
        <v>0.86</v>
      </c>
    </row>
    <row r="315" spans="1:24" ht="35" thickBot="1">
      <c r="A315" s="88" t="s">
        <v>513</v>
      </c>
      <c r="B315" s="87" t="s">
        <v>536</v>
      </c>
      <c r="C315" s="87">
        <v>0.14000000000000001</v>
      </c>
      <c r="D315" s="87">
        <v>0.86</v>
      </c>
    </row>
    <row r="316" spans="1:24" ht="23.5" thickBot="1">
      <c r="A316" s="88" t="s">
        <v>515</v>
      </c>
      <c r="B316" s="87" t="s">
        <v>537</v>
      </c>
      <c r="C316" s="87">
        <v>0.13</v>
      </c>
      <c r="D316" s="87">
        <v>0.87</v>
      </c>
    </row>
    <row r="317" spans="1:24" ht="23.5" thickBot="1">
      <c r="A317" s="88" t="s">
        <v>517</v>
      </c>
      <c r="B317" s="87" t="s">
        <v>538</v>
      </c>
      <c r="C317" s="87">
        <v>0.16</v>
      </c>
      <c r="D317" s="87">
        <v>0.84</v>
      </c>
    </row>
    <row r="318" spans="1:24" ht="35" thickBot="1">
      <c r="A318" s="88" t="s">
        <v>519</v>
      </c>
      <c r="B318" s="87"/>
      <c r="C318" s="87">
        <v>0.2</v>
      </c>
      <c r="D318" s="87">
        <v>0.8</v>
      </c>
    </row>
    <row r="319" spans="1:24">
      <c r="F319" s="24" t="s">
        <v>719</v>
      </c>
      <c r="I319" s="85">
        <v>1</v>
      </c>
      <c r="J319" s="24" t="s">
        <v>135</v>
      </c>
      <c r="K319" s="24">
        <f>(1-(1+H$320)^(-I319)) / (LN(1+H$320))</f>
        <v>0.98064352657801512</v>
      </c>
      <c r="N319" s="24" t="s">
        <v>720</v>
      </c>
      <c r="R319" s="24" t="s">
        <v>721</v>
      </c>
      <c r="V319" s="24" t="s">
        <v>722</v>
      </c>
    </row>
    <row r="320" spans="1:24" ht="13" thickBot="1">
      <c r="F320" s="24" t="s">
        <v>723</v>
      </c>
      <c r="H320" s="86">
        <f>'SP4-1'!I28</f>
        <v>0.04</v>
      </c>
      <c r="I320" s="85">
        <f>'SP4-1'!I27</f>
        <v>0</v>
      </c>
      <c r="J320" s="24" t="s">
        <v>136</v>
      </c>
      <c r="K320" s="24">
        <f>(1-(1+H$320)^(-I320)) / (LN(1+H$320))</f>
        <v>0</v>
      </c>
      <c r="N320" s="24" t="s">
        <v>723</v>
      </c>
      <c r="P320" s="86">
        <f>'SP4-1'!I28</f>
        <v>0.04</v>
      </c>
      <c r="R320" s="24" t="s">
        <v>723</v>
      </c>
      <c r="T320" s="86">
        <f>'SP4-1'!I28</f>
        <v>0.04</v>
      </c>
      <c r="V320" s="24" t="s">
        <v>723</v>
      </c>
      <c r="X320" s="86">
        <f>'SP4-1'!I28</f>
        <v>0.04</v>
      </c>
    </row>
    <row r="321" spans="1:24" ht="13" thickBot="1">
      <c r="A321" s="84"/>
      <c r="F321" s="24" t="s">
        <v>587</v>
      </c>
      <c r="G321" s="24" t="s">
        <v>588</v>
      </c>
      <c r="H321" s="24" t="s">
        <v>589</v>
      </c>
      <c r="I321" s="85"/>
      <c r="J321" s="24" t="s">
        <v>590</v>
      </c>
      <c r="K321" s="24">
        <v>0.96150000000000002</v>
      </c>
      <c r="N321" s="24" t="s">
        <v>587</v>
      </c>
      <c r="O321" s="24" t="s">
        <v>588</v>
      </c>
      <c r="P321" s="24" t="s">
        <v>589</v>
      </c>
      <c r="R321" s="24" t="s">
        <v>587</v>
      </c>
      <c r="S321" s="24" t="s">
        <v>588</v>
      </c>
      <c r="T321" s="24" t="s">
        <v>589</v>
      </c>
    </row>
    <row r="322" spans="1:24" ht="13" thickBot="1">
      <c r="A322" s="82"/>
      <c r="B322" s="83"/>
      <c r="D322" s="59" t="s">
        <v>591</v>
      </c>
      <c r="E322" s="24">
        <v>1</v>
      </c>
      <c r="F322" s="24">
        <v>0</v>
      </c>
      <c r="I322" s="85">
        <f>'SP4-1'!I27</f>
        <v>0</v>
      </c>
      <c r="J322" s="24" t="s">
        <v>137</v>
      </c>
      <c r="K322" s="24">
        <f>((LN(1+H$320))^-2)-(I322*(1+H$320)^(I322*(-1))*(LN((1+H$320))^-1))-((1+H$320)^(I322*(-1))*(LN(1+H$320))^-2)</f>
        <v>0</v>
      </c>
      <c r="L322" s="59" t="s">
        <v>591</v>
      </c>
      <c r="M322" s="24">
        <v>1</v>
      </c>
      <c r="N322" s="24">
        <v>0</v>
      </c>
      <c r="R322" s="24">
        <v>0</v>
      </c>
    </row>
    <row r="323" spans="1:24" ht="13" thickBot="1">
      <c r="A323" s="82"/>
      <c r="B323" s="160"/>
      <c r="D323" s="59" t="s">
        <v>592</v>
      </c>
      <c r="E323" s="24">
        <v>2</v>
      </c>
      <c r="F323" s="24" t="str">
        <f>IF('SP4-2'!C24="","no number",'SP4-2'!C24)</f>
        <v>no number</v>
      </c>
      <c r="G323" s="24" t="str">
        <f>IF(F323="no number","no number",F323-$F$322)</f>
        <v>no number</v>
      </c>
      <c r="H323" s="161" t="str">
        <f>IF(G323="no number","",(1/((1+$H$320)^(G323))))</f>
        <v/>
      </c>
      <c r="I323" s="85">
        <v>1</v>
      </c>
      <c r="J323" s="24" t="s">
        <v>138</v>
      </c>
      <c r="K323" s="24">
        <f>((LN(1+H$320))^-2)-(I323*(1+H$320)^(I323*(-1))*(LN((1+H$320))^-1))-((1+H$320)^(I323*(-1))*(LN(1+H$320))^-2)</f>
        <v>0.48711671725311589</v>
      </c>
      <c r="L323" s="59" t="s">
        <v>592</v>
      </c>
      <c r="M323" s="24">
        <v>2</v>
      </c>
      <c r="N323" s="24" t="str">
        <f>IF('SP4-3 (1)'!B22="","no number",'SP4-3 (1)'!B22)</f>
        <v>no number</v>
      </c>
      <c r="O323" s="24" t="str">
        <f t="shared" ref="O323:O329" si="16">IF(N323="no number","no number",N323-$N$322)</f>
        <v>no number</v>
      </c>
      <c r="P323" s="161" t="str">
        <f t="shared" ref="P323:P329" si="17">IF(O323="no number","",(1/((1+$P$320)^(O323))))</f>
        <v/>
      </c>
      <c r="R323" s="24" t="str">
        <f>IF('SP4-3 (2)'!B22="","no number",'SP4-3 (2)'!B22)</f>
        <v>no number</v>
      </c>
      <c r="S323" s="24" t="str">
        <f t="shared" ref="S323:S329" si="18">IF(R323="no number","no number",R323-$N$322)</f>
        <v>no number</v>
      </c>
      <c r="T323" s="161" t="str">
        <f t="shared" ref="T323:T329" si="19">IF(S323="no number","",(1/((1+$P$320)^(S323))))</f>
        <v/>
      </c>
      <c r="X323" s="161"/>
    </row>
    <row r="324" spans="1:24" ht="13" thickBot="1">
      <c r="A324" s="82"/>
      <c r="B324" s="160"/>
      <c r="D324" s="59" t="s">
        <v>593</v>
      </c>
      <c r="E324" s="24">
        <v>3</v>
      </c>
      <c r="F324" s="24" t="str">
        <f>IF('SP4-2'!C25="","no number",'SP4-2'!C25)</f>
        <v>no number</v>
      </c>
      <c r="G324" s="24" t="str">
        <f t="shared" ref="G324:G330" si="20">IF(F324="no number","no number",F324-$F$322)</f>
        <v>no number</v>
      </c>
      <c r="H324" s="161" t="str">
        <f t="shared" ref="H324:H331" si="21">IF(G324="no number","",(1/((1+$H$320)^(G324))))</f>
        <v/>
      </c>
      <c r="I324" s="85" t="s">
        <v>594</v>
      </c>
      <c r="L324" s="59" t="s">
        <v>593</v>
      </c>
      <c r="M324" s="24">
        <v>3</v>
      </c>
      <c r="N324" s="24" t="str">
        <f>IF('SP4-3 (1)'!B23="","no number",'SP4-3 (1)'!B23)</f>
        <v>no number</v>
      </c>
      <c r="O324" s="24" t="str">
        <f t="shared" si="16"/>
        <v>no number</v>
      </c>
      <c r="P324" s="161" t="str">
        <f t="shared" si="17"/>
        <v/>
      </c>
      <c r="R324" s="24" t="str">
        <f>IF('SP4-3 (2)'!B23="","no number",'SP4-3 (2)'!B23)</f>
        <v>no number</v>
      </c>
      <c r="S324" s="24" t="str">
        <f t="shared" si="18"/>
        <v>no number</v>
      </c>
      <c r="T324" s="161" t="str">
        <f t="shared" si="19"/>
        <v/>
      </c>
      <c r="X324" s="161"/>
    </row>
    <row r="325" spans="1:24" ht="13" thickBot="1">
      <c r="A325" s="82"/>
      <c r="B325" s="160"/>
      <c r="D325" s="59" t="s">
        <v>595</v>
      </c>
      <c r="E325" s="24">
        <v>4</v>
      </c>
      <c r="F325" s="24" t="str">
        <f>IF('SP4-2'!C26="","no number",'SP4-2'!C26)</f>
        <v>no number</v>
      </c>
      <c r="G325" s="24" t="str">
        <f t="shared" si="20"/>
        <v>no number</v>
      </c>
      <c r="H325" s="161" t="str">
        <f t="shared" si="21"/>
        <v/>
      </c>
      <c r="I325" s="85">
        <f>'SP4-1'!I27</f>
        <v>0</v>
      </c>
      <c r="J325" s="24" t="s">
        <v>137</v>
      </c>
      <c r="K325" s="24">
        <f>((LN(1+H$320))^-2)-(I325*(1+H$320)^(I325*(-1))*(LN((1+H$320))^-1))-((1+H$320)^(I325*(-1))*(LN(1+H$320))^-2)</f>
        <v>0</v>
      </c>
      <c r="L325" s="59" t="s">
        <v>595</v>
      </c>
      <c r="M325" s="24">
        <v>4</v>
      </c>
      <c r="N325" s="24" t="str">
        <f>IF('SP4-3 (1)'!B24="","no number",'SP4-3 (1)'!B24)</f>
        <v>no number</v>
      </c>
      <c r="O325" s="24" t="str">
        <f t="shared" si="16"/>
        <v>no number</v>
      </c>
      <c r="P325" s="161" t="str">
        <f t="shared" si="17"/>
        <v/>
      </c>
      <c r="R325" s="24" t="str">
        <f>IF('SP4-3 (2)'!B24="","no number",'SP4-3 (2)'!B24)</f>
        <v>no number</v>
      </c>
      <c r="S325" s="24" t="str">
        <f t="shared" si="18"/>
        <v>no number</v>
      </c>
      <c r="T325" s="161" t="str">
        <f t="shared" si="19"/>
        <v/>
      </c>
      <c r="X325" s="161"/>
    </row>
    <row r="326" spans="1:24" ht="13" thickBot="1">
      <c r="A326" s="82"/>
      <c r="B326" s="160"/>
      <c r="D326" s="59" t="s">
        <v>596</v>
      </c>
      <c r="E326" s="24">
        <v>5</v>
      </c>
      <c r="F326" s="24" t="str">
        <f>IF('SP4-2'!C27="","no number",'SP4-2'!C27)</f>
        <v>no number</v>
      </c>
      <c r="G326" s="24" t="str">
        <f t="shared" si="20"/>
        <v>no number</v>
      </c>
      <c r="H326" s="161" t="str">
        <f t="shared" si="21"/>
        <v/>
      </c>
      <c r="L326" s="59" t="s">
        <v>596</v>
      </c>
      <c r="M326" s="24">
        <v>5</v>
      </c>
      <c r="N326" s="24" t="str">
        <f>IF('SP4-3 (1)'!B25="","no number",'SP4-3 (1)'!B25)</f>
        <v>no number</v>
      </c>
      <c r="O326" s="24" t="str">
        <f t="shared" si="16"/>
        <v>no number</v>
      </c>
      <c r="P326" s="161" t="str">
        <f t="shared" si="17"/>
        <v/>
      </c>
      <c r="R326" s="24" t="str">
        <f>IF('SP4-3 (2)'!B25="","no number",'SP4-3 (2)'!B25)</f>
        <v>no number</v>
      </c>
      <c r="S326" s="24" t="str">
        <f t="shared" si="18"/>
        <v>no number</v>
      </c>
      <c r="T326" s="161" t="str">
        <f t="shared" si="19"/>
        <v/>
      </c>
      <c r="X326" s="161"/>
    </row>
    <row r="327" spans="1:24" ht="13" thickBot="1">
      <c r="A327" s="82"/>
      <c r="B327" s="160"/>
      <c r="D327" s="59" t="s">
        <v>597</v>
      </c>
      <c r="E327" s="24">
        <v>6</v>
      </c>
      <c r="F327" s="24" t="str">
        <f>IF('SP4-2'!C28="","no number",'SP4-2'!C28)</f>
        <v>no number</v>
      </c>
      <c r="G327" s="24" t="str">
        <f t="shared" si="20"/>
        <v>no number</v>
      </c>
      <c r="H327" s="161" t="str">
        <f t="shared" si="21"/>
        <v/>
      </c>
      <c r="J327" s="121" t="s">
        <v>139</v>
      </c>
      <c r="K327" s="303">
        <f>'SP4-1'!I34*780+Tables!I320-1</f>
        <v>-1</v>
      </c>
      <c r="L327" s="59" t="s">
        <v>597</v>
      </c>
      <c r="M327" s="24">
        <v>6</v>
      </c>
      <c r="N327" s="24" t="str">
        <f>IF('SP4-3 (1)'!B26="","no number",'SP4-3 (1)'!B26)</f>
        <v>no number</v>
      </c>
      <c r="O327" s="24" t="str">
        <f t="shared" si="16"/>
        <v>no number</v>
      </c>
      <c r="P327" s="161" t="str">
        <f t="shared" si="17"/>
        <v/>
      </c>
      <c r="R327" s="24" t="str">
        <f>IF('SP4-3 (2)'!B26="","no number",'SP4-3 (2)'!B26)</f>
        <v>no number</v>
      </c>
      <c r="S327" s="24" t="str">
        <f t="shared" si="18"/>
        <v>no number</v>
      </c>
      <c r="T327" s="161" t="str">
        <f t="shared" si="19"/>
        <v/>
      </c>
      <c r="X327" s="161"/>
    </row>
    <row r="328" spans="1:24" ht="13" thickBot="1">
      <c r="A328" s="82"/>
      <c r="B328" s="160"/>
      <c r="D328" s="59" t="s">
        <v>598</v>
      </c>
      <c r="E328" s="24">
        <v>7</v>
      </c>
      <c r="F328" s="24" t="str">
        <f>IF('SP4-2'!C29="","no number",'SP4-2'!C29)</f>
        <v>no number</v>
      </c>
      <c r="G328" s="24" t="str">
        <f t="shared" si="20"/>
        <v>no number</v>
      </c>
      <c r="H328" s="161" t="str">
        <f t="shared" si="21"/>
        <v/>
      </c>
      <c r="L328" s="59" t="s">
        <v>598</v>
      </c>
      <c r="M328" s="24">
        <v>7</v>
      </c>
      <c r="N328" s="24" t="str">
        <f>IF('SP4-3 (1)'!B27="","no number",'SP4-3 (1)'!B27)</f>
        <v>no number</v>
      </c>
      <c r="O328" s="24" t="str">
        <f t="shared" si="16"/>
        <v>no number</v>
      </c>
      <c r="P328" s="161" t="str">
        <f t="shared" si="17"/>
        <v/>
      </c>
      <c r="R328" s="24" t="str">
        <f>IF('SP4-3 (2)'!B27="","no number",'SP4-3 (2)'!B27)</f>
        <v>no number</v>
      </c>
      <c r="S328" s="24" t="str">
        <f t="shared" si="18"/>
        <v>no number</v>
      </c>
      <c r="T328" s="161" t="str">
        <f t="shared" si="19"/>
        <v/>
      </c>
      <c r="X328" s="161"/>
    </row>
    <row r="329" spans="1:24" ht="13" thickBot="1">
      <c r="A329" s="82"/>
      <c r="B329" s="160"/>
      <c r="D329" s="59" t="s">
        <v>599</v>
      </c>
      <c r="E329" s="24">
        <v>8</v>
      </c>
      <c r="F329" s="24" t="str">
        <f>IF('SP4-2'!C30="","no number",'SP4-2'!C30)</f>
        <v>no number</v>
      </c>
      <c r="G329" s="24" t="str">
        <f t="shared" si="20"/>
        <v>no number</v>
      </c>
      <c r="H329" s="161" t="str">
        <f t="shared" si="21"/>
        <v/>
      </c>
      <c r="L329" s="59" t="s">
        <v>599</v>
      </c>
      <c r="M329" s="24">
        <v>8</v>
      </c>
      <c r="N329" s="24" t="str">
        <f>IF('SP4-3 (1)'!B28="","no number",'SP4-3 (1)'!B28)</f>
        <v>no number</v>
      </c>
      <c r="O329" s="24" t="str">
        <f t="shared" si="16"/>
        <v>no number</v>
      </c>
      <c r="P329" s="161" t="str">
        <f t="shared" si="17"/>
        <v/>
      </c>
      <c r="R329" s="24" t="str">
        <f>IF('SP4-3 (2)'!B28="","no number",'SP4-3 (2)'!B28)</f>
        <v>no number</v>
      </c>
      <c r="S329" s="24" t="str">
        <f t="shared" si="18"/>
        <v>no number</v>
      </c>
      <c r="T329" s="161" t="str">
        <f t="shared" si="19"/>
        <v/>
      </c>
      <c r="X329" s="161"/>
    </row>
    <row r="330" spans="1:24" ht="13" thickBot="1">
      <c r="A330" s="82"/>
      <c r="B330" s="160"/>
      <c r="D330" s="59" t="s">
        <v>600</v>
      </c>
      <c r="E330" s="24">
        <v>9</v>
      </c>
      <c r="F330" s="24" t="str">
        <f>IF('SP4-2'!C31="","no number",'SP4-2'!C31)</f>
        <v>no number</v>
      </c>
      <c r="G330" s="24" t="str">
        <f t="shared" si="20"/>
        <v>no number</v>
      </c>
      <c r="H330" s="161" t="str">
        <f t="shared" si="21"/>
        <v/>
      </c>
      <c r="L330" s="59" t="s">
        <v>600</v>
      </c>
      <c r="M330" s="24">
        <v>9</v>
      </c>
      <c r="N330" s="24" t="str">
        <f>IF('SP4-3 (1)'!B29="","no number",'SP4-3 (1)'!B29)</f>
        <v>no number</v>
      </c>
      <c r="O330" s="24" t="str">
        <f>IF(N330="no number","no number",N330-$N$322)</f>
        <v>no number</v>
      </c>
      <c r="P330" s="161" t="str">
        <f>IF(O330="no number","",(1/((1+$P$320)^(O330))))</f>
        <v/>
      </c>
      <c r="R330" s="24" t="str">
        <f>IF('SP4-3 (2)'!B29="","no number",'SP4-3 (2)'!B29)</f>
        <v>no number</v>
      </c>
      <c r="S330" s="24" t="str">
        <f>IF(R330="no number","no number",R330-$N$322)</f>
        <v>no number</v>
      </c>
      <c r="T330" s="161" t="str">
        <f>IF(S330="no number","",(1/((1+$P$320)^(S330))))</f>
        <v/>
      </c>
      <c r="X330" s="161"/>
    </row>
    <row r="331" spans="1:24" ht="13" thickBot="1">
      <c r="A331" s="82"/>
      <c r="B331" s="160"/>
      <c r="D331" s="59" t="s">
        <v>601</v>
      </c>
      <c r="E331" s="24">
        <v>10</v>
      </c>
      <c r="F331" s="24" t="str">
        <f>IF('SP4-2'!C32="","no number",'SP4-2'!C32)</f>
        <v>no number</v>
      </c>
      <c r="G331" s="24" t="str">
        <f>IF(F331="no number","no number",F331-$F$322)</f>
        <v>no number</v>
      </c>
      <c r="H331" s="161" t="str">
        <f t="shared" si="21"/>
        <v/>
      </c>
      <c r="L331" s="59" t="s">
        <v>601</v>
      </c>
      <c r="M331" s="24">
        <v>10</v>
      </c>
      <c r="N331" s="24" t="str">
        <f>IF('SP4-3 (1)'!B30="","no number",'SP4-3 (1)'!B30)</f>
        <v>no number</v>
      </c>
      <c r="O331" s="24" t="str">
        <f>IF(N331="no number","no number",N331-$N$322)</f>
        <v>no number</v>
      </c>
      <c r="P331" s="161" t="str">
        <f>IF(O331="no number","",(1/((1+$P$320)^(O331))))</f>
        <v/>
      </c>
      <c r="R331" s="24" t="str">
        <f>IF('SP4-3 (2)'!B30="","no number",'SP4-3 (2)'!B30)</f>
        <v>no number</v>
      </c>
      <c r="S331" s="24" t="str">
        <f>IF(R331="no number","no number",R331-$N$322)</f>
        <v>no number</v>
      </c>
      <c r="T331" s="161" t="str">
        <f>IF(S331="no number","",(1/((1+$P$320)^(S331))))</f>
        <v/>
      </c>
      <c r="X331" s="161"/>
    </row>
    <row r="332" spans="1:24" ht="13" thickBot="1">
      <c r="A332" s="82"/>
      <c r="B332" s="160"/>
      <c r="D332" s="59" t="s">
        <v>602</v>
      </c>
      <c r="E332" s="24">
        <v>11</v>
      </c>
      <c r="L332" s="59" t="s">
        <v>602</v>
      </c>
      <c r="M332" s="24">
        <v>11</v>
      </c>
    </row>
    <row r="333" spans="1:24" ht="13" thickBot="1">
      <c r="A333" s="82"/>
      <c r="B333" s="160"/>
      <c r="D333" s="59" t="s">
        <v>603</v>
      </c>
      <c r="E333" s="24">
        <v>12</v>
      </c>
      <c r="L333" s="59" t="s">
        <v>603</v>
      </c>
      <c r="M333" s="24">
        <v>12</v>
      </c>
    </row>
    <row r="334" spans="1:24" ht="13" thickBot="1">
      <c r="A334" s="82"/>
      <c r="B334" s="160"/>
      <c r="D334" s="59" t="s">
        <v>604</v>
      </c>
      <c r="E334" s="24">
        <v>13</v>
      </c>
      <c r="L334" s="59" t="s">
        <v>604</v>
      </c>
      <c r="M334" s="24">
        <v>13</v>
      </c>
    </row>
    <row r="335" spans="1:24" ht="13" thickBot="1">
      <c r="A335" s="81"/>
      <c r="B335" s="160"/>
      <c r="D335" s="59" t="s">
        <v>605</v>
      </c>
      <c r="E335" s="24">
        <v>14</v>
      </c>
      <c r="L335" s="59" t="s">
        <v>605</v>
      </c>
      <c r="M335" s="24">
        <v>14</v>
      </c>
    </row>
    <row r="336" spans="1:24" ht="13" thickBot="1">
      <c r="A336" s="81"/>
      <c r="B336" s="81"/>
      <c r="D336" s="59" t="s">
        <v>606</v>
      </c>
      <c r="E336" s="24">
        <v>15</v>
      </c>
      <c r="F336" s="24" t="s">
        <v>339</v>
      </c>
      <c r="G336" s="24" t="s">
        <v>339</v>
      </c>
      <c r="L336" s="59" t="s">
        <v>606</v>
      </c>
      <c r="M336" s="24">
        <v>15</v>
      </c>
      <c r="N336" s="24" t="s">
        <v>339</v>
      </c>
      <c r="O336" s="24" t="s">
        <v>339</v>
      </c>
    </row>
    <row r="337" spans="1:13" ht="13" thickBot="1">
      <c r="A337" s="81"/>
      <c r="B337" s="81"/>
      <c r="D337" s="59" t="s">
        <v>607</v>
      </c>
      <c r="E337" s="24">
        <v>16</v>
      </c>
      <c r="L337" s="59" t="s">
        <v>607</v>
      </c>
      <c r="M337" s="24">
        <v>16</v>
      </c>
    </row>
    <row r="338" spans="1:13" ht="13" thickBot="1">
      <c r="A338" s="81"/>
      <c r="B338" s="81"/>
      <c r="D338" s="59" t="s">
        <v>608</v>
      </c>
      <c r="E338" s="24">
        <v>17</v>
      </c>
      <c r="L338" s="59" t="s">
        <v>608</v>
      </c>
      <c r="M338" s="24">
        <v>17</v>
      </c>
    </row>
    <row r="339" spans="1:13" ht="13" thickBot="1">
      <c r="A339" s="81"/>
      <c r="B339" s="81"/>
      <c r="D339" s="59" t="s">
        <v>609</v>
      </c>
      <c r="E339" s="24">
        <v>18</v>
      </c>
      <c r="L339" s="59" t="s">
        <v>609</v>
      </c>
      <c r="M339" s="24">
        <v>18</v>
      </c>
    </row>
    <row r="340" spans="1:13" ht="13" thickBot="1">
      <c r="A340" s="81"/>
      <c r="B340" s="81"/>
      <c r="D340" s="59" t="s">
        <v>610</v>
      </c>
      <c r="E340" s="24">
        <v>19</v>
      </c>
      <c r="L340" s="59" t="s">
        <v>610</v>
      </c>
      <c r="M340" s="24">
        <v>19</v>
      </c>
    </row>
    <row r="341" spans="1:13" ht="13" thickBot="1">
      <c r="A341" s="81"/>
      <c r="B341" s="81"/>
      <c r="D341" s="59" t="s">
        <v>611</v>
      </c>
      <c r="E341" s="24">
        <v>20</v>
      </c>
      <c r="L341" s="59" t="s">
        <v>611</v>
      </c>
      <c r="M341" s="24">
        <v>20</v>
      </c>
    </row>
    <row r="342" spans="1:13" ht="13" thickBot="1">
      <c r="A342" s="81"/>
      <c r="B342" s="81"/>
      <c r="D342" s="59" t="s">
        <v>612</v>
      </c>
      <c r="E342" s="24">
        <v>21</v>
      </c>
      <c r="L342" s="59" t="s">
        <v>612</v>
      </c>
      <c r="M342" s="24">
        <v>21</v>
      </c>
    </row>
    <row r="343" spans="1:13" ht="13" thickBot="1">
      <c r="A343" s="81"/>
      <c r="B343" s="81"/>
      <c r="D343" s="59" t="s">
        <v>613</v>
      </c>
      <c r="E343" s="24">
        <v>22</v>
      </c>
      <c r="L343" s="59" t="s">
        <v>613</v>
      </c>
      <c r="M343" s="24">
        <v>22</v>
      </c>
    </row>
    <row r="344" spans="1:13" ht="13" thickBot="1">
      <c r="A344" s="81"/>
      <c r="B344" s="81"/>
      <c r="D344" s="59" t="s">
        <v>614</v>
      </c>
      <c r="E344" s="24">
        <v>23</v>
      </c>
      <c r="L344" s="59" t="s">
        <v>614</v>
      </c>
      <c r="M344" s="24">
        <v>23</v>
      </c>
    </row>
    <row r="345" spans="1:13" ht="13" thickBot="1">
      <c r="A345" s="81"/>
      <c r="B345" s="81"/>
      <c r="D345" s="59" t="s">
        <v>615</v>
      </c>
      <c r="E345" s="24">
        <v>24</v>
      </c>
      <c r="L345" s="59" t="s">
        <v>615</v>
      </c>
      <c r="M345" s="24">
        <v>24</v>
      </c>
    </row>
    <row r="346" spans="1:13" ht="13" thickBot="1">
      <c r="A346" s="81"/>
      <c r="B346" s="81"/>
      <c r="D346" s="59" t="s">
        <v>616</v>
      </c>
      <c r="E346" s="24">
        <v>25</v>
      </c>
      <c r="L346" s="59" t="s">
        <v>616</v>
      </c>
      <c r="M346" s="24">
        <v>25</v>
      </c>
    </row>
    <row r="347" spans="1:13" ht="13" thickBot="1">
      <c r="B347" s="81"/>
      <c r="D347" s="59" t="s">
        <v>617</v>
      </c>
      <c r="E347" s="24">
        <v>26</v>
      </c>
      <c r="L347" s="59" t="s">
        <v>617</v>
      </c>
      <c r="M347" s="24">
        <v>26</v>
      </c>
    </row>
    <row r="348" spans="1:13" ht="13" thickBot="1">
      <c r="D348" s="59" t="s">
        <v>618</v>
      </c>
      <c r="E348" s="24">
        <v>27</v>
      </c>
      <c r="L348" s="59" t="s">
        <v>618</v>
      </c>
      <c r="M348" s="24">
        <v>27</v>
      </c>
    </row>
    <row r="349" spans="1:13" ht="13" thickBot="1">
      <c r="A349" s="84"/>
      <c r="D349" s="59" t="s">
        <v>619</v>
      </c>
      <c r="E349" s="24">
        <v>28</v>
      </c>
      <c r="L349" s="59" t="s">
        <v>619</v>
      </c>
      <c r="M349" s="24">
        <v>28</v>
      </c>
    </row>
    <row r="350" spans="1:13" ht="13" thickBot="1">
      <c r="A350" s="82"/>
      <c r="B350" s="83"/>
      <c r="D350" s="59" t="s">
        <v>620</v>
      </c>
      <c r="E350" s="24">
        <v>29</v>
      </c>
      <c r="L350" s="59" t="s">
        <v>620</v>
      </c>
      <c r="M350" s="24">
        <v>29</v>
      </c>
    </row>
    <row r="351" spans="1:13" ht="13" thickBot="1">
      <c r="A351" s="82"/>
      <c r="B351" s="160"/>
      <c r="D351" s="59" t="s">
        <v>621</v>
      </c>
      <c r="E351" s="24">
        <v>30</v>
      </c>
      <c r="L351" s="59" t="s">
        <v>621</v>
      </c>
      <c r="M351" s="24">
        <v>30</v>
      </c>
    </row>
    <row r="352" spans="1:13" ht="13" thickBot="1">
      <c r="A352" s="82"/>
      <c r="B352" s="160"/>
      <c r="D352" s="59" t="s">
        <v>622</v>
      </c>
      <c r="E352" s="24">
        <v>31</v>
      </c>
      <c r="L352" s="59" t="s">
        <v>622</v>
      </c>
      <c r="M352" s="24">
        <v>31</v>
      </c>
    </row>
    <row r="353" spans="1:13" ht="13" thickBot="1">
      <c r="A353" s="82"/>
      <c r="B353" s="160"/>
      <c r="D353" s="59" t="s">
        <v>623</v>
      </c>
      <c r="E353" s="24">
        <v>32</v>
      </c>
      <c r="L353" s="59" t="s">
        <v>623</v>
      </c>
      <c r="M353" s="24">
        <v>32</v>
      </c>
    </row>
    <row r="354" spans="1:13" ht="13" thickBot="1">
      <c r="A354" s="82"/>
      <c r="B354" s="160"/>
      <c r="D354" s="59" t="s">
        <v>624</v>
      </c>
      <c r="E354" s="24">
        <v>33</v>
      </c>
      <c r="L354" s="59" t="s">
        <v>624</v>
      </c>
      <c r="M354" s="24">
        <v>33</v>
      </c>
    </row>
    <row r="355" spans="1:13" ht="13" thickBot="1">
      <c r="A355" s="82"/>
      <c r="B355" s="160"/>
      <c r="D355" s="59" t="s">
        <v>625</v>
      </c>
      <c r="E355" s="24">
        <v>34</v>
      </c>
      <c r="L355" s="59" t="s">
        <v>625</v>
      </c>
      <c r="M355" s="24">
        <v>34</v>
      </c>
    </row>
    <row r="356" spans="1:13" ht="13" thickBot="1">
      <c r="A356" s="82"/>
      <c r="B356" s="160"/>
      <c r="D356" s="59" t="s">
        <v>626</v>
      </c>
      <c r="E356" s="24">
        <v>35</v>
      </c>
      <c r="L356" s="59" t="s">
        <v>626</v>
      </c>
      <c r="M356" s="24">
        <v>35</v>
      </c>
    </row>
    <row r="357" spans="1:13" ht="13" thickBot="1">
      <c r="A357" s="82"/>
      <c r="B357" s="160"/>
      <c r="D357" s="59" t="s">
        <v>627</v>
      </c>
      <c r="E357" s="24">
        <v>36</v>
      </c>
      <c r="L357" s="59" t="s">
        <v>627</v>
      </c>
      <c r="M357" s="24">
        <v>36</v>
      </c>
    </row>
    <row r="358" spans="1:13" ht="13" thickBot="1">
      <c r="A358" s="82"/>
      <c r="B358" s="160"/>
      <c r="D358" s="59" t="s">
        <v>628</v>
      </c>
      <c r="E358" s="24">
        <v>37</v>
      </c>
      <c r="L358" s="59" t="s">
        <v>628</v>
      </c>
      <c r="M358" s="24">
        <v>37</v>
      </c>
    </row>
    <row r="359" spans="1:13" ht="13" thickBot="1">
      <c r="A359" s="82"/>
      <c r="B359" s="160"/>
      <c r="D359" s="59" t="s">
        <v>629</v>
      </c>
      <c r="E359" s="24">
        <v>38</v>
      </c>
      <c r="L359" s="59" t="s">
        <v>629</v>
      </c>
      <c r="M359" s="24">
        <v>38</v>
      </c>
    </row>
    <row r="360" spans="1:13" ht="13" thickBot="1">
      <c r="A360" s="82"/>
      <c r="B360" s="160"/>
      <c r="D360" s="59" t="s">
        <v>630</v>
      </c>
      <c r="E360" s="24">
        <v>39</v>
      </c>
      <c r="L360" s="59" t="s">
        <v>630</v>
      </c>
      <c r="M360" s="24">
        <v>39</v>
      </c>
    </row>
    <row r="361" spans="1:13" ht="13" thickBot="1">
      <c r="A361" s="82"/>
      <c r="B361" s="160"/>
      <c r="D361" s="59" t="s">
        <v>631</v>
      </c>
      <c r="E361" s="24">
        <v>40</v>
      </c>
      <c r="L361" s="59" t="s">
        <v>631</v>
      </c>
      <c r="M361" s="24">
        <v>40</v>
      </c>
    </row>
    <row r="362" spans="1:13" ht="13" thickBot="1">
      <c r="A362" s="82"/>
      <c r="B362" s="160"/>
      <c r="D362" s="59" t="s">
        <v>632</v>
      </c>
      <c r="E362" s="24">
        <v>41</v>
      </c>
      <c r="L362" s="59" t="s">
        <v>632</v>
      </c>
      <c r="M362" s="24">
        <v>41</v>
      </c>
    </row>
    <row r="363" spans="1:13" ht="13" thickBot="1">
      <c r="A363" s="82"/>
      <c r="B363" s="160"/>
      <c r="D363" s="59" t="s">
        <v>633</v>
      </c>
      <c r="E363" s="24">
        <v>42</v>
      </c>
      <c r="L363" s="59" t="s">
        <v>633</v>
      </c>
      <c r="M363" s="24">
        <v>42</v>
      </c>
    </row>
    <row r="364" spans="1:13" ht="13" thickBot="1">
      <c r="A364" s="82"/>
      <c r="B364" s="160"/>
      <c r="D364" s="59" t="s">
        <v>634</v>
      </c>
      <c r="E364" s="24">
        <v>43</v>
      </c>
      <c r="L364" s="59" t="s">
        <v>634</v>
      </c>
      <c r="M364" s="24">
        <v>43</v>
      </c>
    </row>
    <row r="365" spans="1:13" ht="13" thickBot="1">
      <c r="A365" s="82"/>
      <c r="B365" s="160"/>
      <c r="D365" s="59" t="s">
        <v>635</v>
      </c>
      <c r="E365" s="24">
        <v>44</v>
      </c>
      <c r="L365" s="59" t="s">
        <v>635</v>
      </c>
      <c r="M365" s="24">
        <v>44</v>
      </c>
    </row>
    <row r="366" spans="1:13" ht="13" thickBot="1">
      <c r="A366" s="82"/>
      <c r="B366" s="160"/>
      <c r="D366" s="59" t="s">
        <v>636</v>
      </c>
      <c r="E366" s="24">
        <v>45</v>
      </c>
      <c r="L366" s="59" t="s">
        <v>636</v>
      </c>
      <c r="M366" s="24">
        <v>45</v>
      </c>
    </row>
    <row r="367" spans="1:13" ht="13" thickBot="1">
      <c r="A367" s="82"/>
      <c r="B367" s="160"/>
      <c r="D367" s="59" t="s">
        <v>637</v>
      </c>
      <c r="E367" s="24">
        <v>46</v>
      </c>
      <c r="L367" s="59" t="s">
        <v>637</v>
      </c>
      <c r="M367" s="24">
        <v>46</v>
      </c>
    </row>
    <row r="368" spans="1:13" ht="13" thickBot="1">
      <c r="A368" s="82"/>
      <c r="B368" s="160"/>
      <c r="D368" s="59" t="s">
        <v>638</v>
      </c>
      <c r="E368" s="24">
        <v>47</v>
      </c>
      <c r="L368" s="59" t="s">
        <v>638</v>
      </c>
      <c r="M368" s="24">
        <v>47</v>
      </c>
    </row>
    <row r="369" spans="1:13" ht="13" thickBot="1">
      <c r="A369" s="82"/>
      <c r="B369" s="160"/>
      <c r="D369" s="59" t="s">
        <v>639</v>
      </c>
      <c r="E369" s="24">
        <v>48</v>
      </c>
      <c r="L369" s="59" t="s">
        <v>639</v>
      </c>
      <c r="M369" s="24">
        <v>48</v>
      </c>
    </row>
    <row r="370" spans="1:13" ht="13" thickBot="1">
      <c r="A370" s="81"/>
      <c r="B370" s="160"/>
      <c r="D370" s="59" t="s">
        <v>640</v>
      </c>
      <c r="E370" s="24">
        <v>49</v>
      </c>
      <c r="L370" s="59" t="s">
        <v>640</v>
      </c>
      <c r="M370" s="24">
        <v>49</v>
      </c>
    </row>
    <row r="371" spans="1:13" ht="13" thickBot="1">
      <c r="A371" s="81"/>
      <c r="B371" s="81"/>
      <c r="D371" s="59" t="s">
        <v>641</v>
      </c>
      <c r="E371" s="24">
        <v>50</v>
      </c>
      <c r="L371" s="59" t="s">
        <v>641</v>
      </c>
      <c r="M371" s="24">
        <v>50</v>
      </c>
    </row>
    <row r="372" spans="1:13" ht="13" thickBot="1">
      <c r="A372" s="81"/>
      <c r="B372" s="81"/>
    </row>
    <row r="373" spans="1:13" ht="13" thickBot="1">
      <c r="A373" s="81"/>
      <c r="B373" s="81"/>
    </row>
    <row r="374" spans="1:13" ht="13" thickBot="1">
      <c r="A374" s="81"/>
      <c r="B374" s="81"/>
    </row>
    <row r="375" spans="1:13" ht="13" thickBot="1">
      <c r="A375" s="81"/>
      <c r="B375" s="81"/>
    </row>
    <row r="376" spans="1:13" ht="13" thickBot="1">
      <c r="A376" s="81"/>
      <c r="B376" s="81"/>
    </row>
    <row r="377" spans="1:13" ht="13" thickBot="1">
      <c r="A377" s="81"/>
      <c r="B377" s="81"/>
    </row>
    <row r="378" spans="1:13" ht="13" thickBot="1">
      <c r="A378" s="81"/>
      <c r="B378" s="81"/>
    </row>
    <row r="379" spans="1:13" ht="13" thickBot="1">
      <c r="A379" s="81"/>
      <c r="B379" s="81"/>
    </row>
    <row r="380" spans="1:13" ht="13" thickBot="1">
      <c r="A380" s="81"/>
      <c r="B380" s="81"/>
    </row>
    <row r="381" spans="1:13" ht="13" thickBot="1">
      <c r="A381" s="81"/>
      <c r="B381" s="81"/>
    </row>
    <row r="382" spans="1:13" ht="13" thickBot="1">
      <c r="B382" s="81"/>
    </row>
  </sheetData>
  <sheetProtection selectLockedCells="1"/>
  <mergeCells count="39">
    <mergeCell ref="A93:A94"/>
    <mergeCell ref="B93:B94"/>
    <mergeCell ref="A110:A111"/>
    <mergeCell ref="C110:C111"/>
    <mergeCell ref="D110:D111"/>
    <mergeCell ref="B3:F3"/>
    <mergeCell ref="B40:I40"/>
    <mergeCell ref="A58:A59"/>
    <mergeCell ref="B58:B59"/>
    <mergeCell ref="A75:A76"/>
    <mergeCell ref="B75:B76"/>
    <mergeCell ref="A112:A113"/>
    <mergeCell ref="C112:C113"/>
    <mergeCell ref="D112:D113"/>
    <mergeCell ref="C125:C126"/>
    <mergeCell ref="D125:D126"/>
    <mergeCell ref="C124:H124"/>
    <mergeCell ref="E125:E126"/>
    <mergeCell ref="F125:F126"/>
    <mergeCell ref="H125:H126"/>
    <mergeCell ref="A114:A115"/>
    <mergeCell ref="C114:C115"/>
    <mergeCell ref="D114:D115"/>
    <mergeCell ref="A124:B124"/>
    <mergeCell ref="C142:H142"/>
    <mergeCell ref="A160:B160"/>
    <mergeCell ref="C160:H161"/>
    <mergeCell ref="A161:B161"/>
    <mergeCell ref="A248:B248"/>
    <mergeCell ref="C248:H248"/>
    <mergeCell ref="A196:B196"/>
    <mergeCell ref="C196:H196"/>
    <mergeCell ref="A213:B213"/>
    <mergeCell ref="C213:H213"/>
    <mergeCell ref="A231:B231"/>
    <mergeCell ref="C231:H231"/>
    <mergeCell ref="A178:B178"/>
    <mergeCell ref="C178:H178"/>
    <mergeCell ref="A142:B142"/>
  </mergeCells>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7B8E-F5DB-4965-BECE-516B1704CE8F}">
  <dimension ref="A1"/>
  <sheetViews>
    <sheetView zoomScaleNormal="100" workbookViewId="0">
      <selection activeCell="K48" sqref="K48"/>
    </sheetView>
  </sheetViews>
  <sheetFormatPr defaultColWidth="9" defaultRowHeight="11.5"/>
  <cols>
    <col min="1" max="16384" width="9" style="71"/>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00329-C5BC-475A-AB48-6BFDC4EF4145}">
  <dimension ref="A1"/>
  <sheetViews>
    <sheetView zoomScaleNormal="100" workbookViewId="0">
      <selection activeCell="F41" sqref="F41"/>
    </sheetView>
  </sheetViews>
  <sheetFormatPr defaultColWidth="9" defaultRowHeight="11.5"/>
  <cols>
    <col min="1" max="16384" width="9" style="71"/>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BEF11-4528-4BB6-8A68-3117CA5D572A}">
  <dimension ref="A1"/>
  <sheetViews>
    <sheetView zoomScaleNormal="100" workbookViewId="0">
      <selection activeCell="F41" sqref="F41"/>
    </sheetView>
  </sheetViews>
  <sheetFormatPr defaultColWidth="9" defaultRowHeight="11.5"/>
  <cols>
    <col min="1" max="16384" width="9" style="71"/>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A89C3-1471-4F43-A111-F2F0A8899E67}">
  <dimension ref="A1"/>
  <sheetViews>
    <sheetView zoomScaleNormal="100" workbookViewId="0">
      <selection activeCell="F41" sqref="F41"/>
    </sheetView>
  </sheetViews>
  <sheetFormatPr defaultColWidth="9" defaultRowHeight="11.5"/>
  <cols>
    <col min="1" max="16384" width="9" style="71"/>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topLeftCell="A25" workbookViewId="0">
      <selection activeCell="G19" sqref="G19"/>
    </sheetView>
  </sheetViews>
  <sheetFormatPr defaultColWidth="11" defaultRowHeight="15.5"/>
  <cols>
    <col min="1" max="1" width="44.58203125" customWidth="1"/>
    <col min="2" max="2" width="4.58203125" customWidth="1"/>
    <col min="3" max="3" width="46.83203125" customWidth="1"/>
    <col min="4" max="4" width="4.08203125" customWidth="1"/>
    <col min="5" max="5" width="45.83203125" customWidth="1"/>
    <col min="6" max="6" width="4.58203125" customWidth="1"/>
    <col min="7" max="7" width="47.83203125" customWidth="1"/>
    <col min="8" max="8" width="4.58203125" customWidth="1"/>
    <col min="9" max="9" width="48.5" customWidth="1"/>
  </cols>
  <sheetData>
    <row r="1" spans="1:9">
      <c r="A1" t="s">
        <v>49</v>
      </c>
      <c r="C1" t="s">
        <v>50</v>
      </c>
      <c r="E1" t="s">
        <v>51</v>
      </c>
      <c r="G1" t="s">
        <v>52</v>
      </c>
      <c r="I1" t="s">
        <v>53</v>
      </c>
    </row>
    <row r="2" spans="1:9">
      <c r="A2" t="s">
        <v>30</v>
      </c>
      <c r="C2" t="s">
        <v>54</v>
      </c>
      <c r="E2" t="s">
        <v>55</v>
      </c>
      <c r="G2" t="s">
        <v>56</v>
      </c>
      <c r="I2" t="s">
        <v>47</v>
      </c>
    </row>
    <row r="3" spans="1:9">
      <c r="A3" t="s">
        <v>57</v>
      </c>
      <c r="C3" t="s">
        <v>58</v>
      </c>
      <c r="E3" t="s">
        <v>36</v>
      </c>
      <c r="G3" t="s">
        <v>59</v>
      </c>
      <c r="I3" t="s">
        <v>60</v>
      </c>
    </row>
    <row r="4" spans="1:9">
      <c r="A4" s="18" t="s">
        <v>61</v>
      </c>
      <c r="E4" t="s">
        <v>62</v>
      </c>
      <c r="G4" t="s">
        <v>39</v>
      </c>
      <c r="I4" t="s">
        <v>63</v>
      </c>
    </row>
    <row r="5" spans="1:9">
      <c r="A5" s="18" t="s">
        <v>32</v>
      </c>
      <c r="E5" t="s">
        <v>64</v>
      </c>
      <c r="G5" t="s">
        <v>42</v>
      </c>
      <c r="I5" t="s">
        <v>65</v>
      </c>
    </row>
    <row r="6" spans="1:9">
      <c r="A6" s="18" t="s">
        <v>66</v>
      </c>
      <c r="E6" t="s">
        <v>67</v>
      </c>
      <c r="G6" t="s">
        <v>58</v>
      </c>
      <c r="I6" s="18" t="s">
        <v>68</v>
      </c>
    </row>
    <row r="7" spans="1:9">
      <c r="A7" s="18" t="s">
        <v>69</v>
      </c>
      <c r="E7" t="s">
        <v>70</v>
      </c>
      <c r="I7" t="s">
        <v>71</v>
      </c>
    </row>
    <row r="8" spans="1:9">
      <c r="A8" s="19" t="s">
        <v>58</v>
      </c>
      <c r="C8" t="s">
        <v>72</v>
      </c>
      <c r="E8" t="s">
        <v>58</v>
      </c>
      <c r="I8" t="s">
        <v>73</v>
      </c>
    </row>
    <row r="9" spans="1:9">
      <c r="C9" s="20" t="s">
        <v>74</v>
      </c>
      <c r="I9" t="s">
        <v>45</v>
      </c>
    </row>
    <row r="10" spans="1:9">
      <c r="C10" s="18" t="s">
        <v>75</v>
      </c>
      <c r="I10" t="s">
        <v>58</v>
      </c>
    </row>
    <row r="11" spans="1:9">
      <c r="C11" s="20" t="s">
        <v>31</v>
      </c>
    </row>
    <row r="12" spans="1:9">
      <c r="A12" t="s">
        <v>72</v>
      </c>
      <c r="C12" s="18" t="s">
        <v>76</v>
      </c>
    </row>
    <row r="13" spans="1:9">
      <c r="A13" s="10" t="s">
        <v>77</v>
      </c>
      <c r="C13" s="18" t="s">
        <v>78</v>
      </c>
    </row>
    <row r="14" spans="1:9">
      <c r="A14" s="20" t="s">
        <v>74</v>
      </c>
      <c r="C14" s="20" t="s">
        <v>79</v>
      </c>
    </row>
    <row r="15" spans="1:9">
      <c r="A15" s="18" t="s">
        <v>75</v>
      </c>
      <c r="C15" s="18" t="s">
        <v>80</v>
      </c>
    </row>
    <row r="16" spans="1:9">
      <c r="A16" s="20" t="s">
        <v>31</v>
      </c>
      <c r="C16" s="20" t="s">
        <v>81</v>
      </c>
    </row>
    <row r="17" spans="1:3">
      <c r="A17" s="18" t="s">
        <v>76</v>
      </c>
      <c r="C17" s="18" t="s">
        <v>33</v>
      </c>
    </row>
    <row r="18" spans="1:3">
      <c r="A18" s="10" t="s">
        <v>57</v>
      </c>
      <c r="C18" s="20" t="s">
        <v>82</v>
      </c>
    </row>
    <row r="19" spans="1:3">
      <c r="A19" s="18" t="s">
        <v>78</v>
      </c>
      <c r="C19" s="18" t="s">
        <v>83</v>
      </c>
    </row>
    <row r="20" spans="1:3">
      <c r="A20" s="20" t="s">
        <v>79</v>
      </c>
      <c r="C20" s="19" t="s">
        <v>84</v>
      </c>
    </row>
    <row r="21" spans="1:3">
      <c r="A21" s="18" t="s">
        <v>80</v>
      </c>
      <c r="C21" s="18" t="s">
        <v>85</v>
      </c>
    </row>
    <row r="22" spans="1:3">
      <c r="A22" s="10" t="s">
        <v>61</v>
      </c>
      <c r="C22" s="19" t="s">
        <v>86</v>
      </c>
    </row>
    <row r="23" spans="1:3">
      <c r="A23" s="20" t="s">
        <v>81</v>
      </c>
      <c r="C23" s="18" t="s">
        <v>87</v>
      </c>
    </row>
    <row r="24" spans="1:3">
      <c r="A24" s="10" t="s">
        <v>32</v>
      </c>
      <c r="C24" s="18" t="s">
        <v>88</v>
      </c>
    </row>
    <row r="25" spans="1:3">
      <c r="A25" s="18" t="s">
        <v>33</v>
      </c>
      <c r="C25" s="18" t="s">
        <v>89</v>
      </c>
    </row>
    <row r="26" spans="1:3">
      <c r="A26" s="10" t="s">
        <v>66</v>
      </c>
      <c r="C26" s="19" t="s">
        <v>90</v>
      </c>
    </row>
    <row r="27" spans="1:3">
      <c r="A27" s="20" t="s">
        <v>82</v>
      </c>
      <c r="C27" s="18" t="s">
        <v>91</v>
      </c>
    </row>
    <row r="28" spans="1:3">
      <c r="A28" s="18" t="s">
        <v>83</v>
      </c>
      <c r="C28" s="18" t="s">
        <v>92</v>
      </c>
    </row>
    <row r="29" spans="1:3">
      <c r="A29" s="10" t="s">
        <v>69</v>
      </c>
      <c r="C29" s="18" t="s">
        <v>93</v>
      </c>
    </row>
    <row r="30" spans="1:3">
      <c r="A30" s="19" t="s">
        <v>84</v>
      </c>
      <c r="C30" s="18" t="s">
        <v>94</v>
      </c>
    </row>
    <row r="31" spans="1:3">
      <c r="A31" s="11" t="s">
        <v>54</v>
      </c>
      <c r="C31" s="18" t="s">
        <v>95</v>
      </c>
    </row>
    <row r="32" spans="1:3">
      <c r="A32" s="18" t="s">
        <v>85</v>
      </c>
      <c r="C32" s="19" t="s">
        <v>96</v>
      </c>
    </row>
    <row r="33" spans="1:3">
      <c r="A33" s="19" t="s">
        <v>86</v>
      </c>
      <c r="C33" s="19" t="s">
        <v>97</v>
      </c>
    </row>
    <row r="34" spans="1:3">
      <c r="A34" s="11" t="s">
        <v>55</v>
      </c>
      <c r="C34" s="18" t="s">
        <v>98</v>
      </c>
    </row>
    <row r="35" spans="1:3">
      <c r="A35" s="18" t="s">
        <v>87</v>
      </c>
      <c r="C35" s="19" t="s">
        <v>99</v>
      </c>
    </row>
    <row r="36" spans="1:3">
      <c r="A36" s="18" t="s">
        <v>88</v>
      </c>
      <c r="C36" s="18" t="s">
        <v>40</v>
      </c>
    </row>
    <row r="37" spans="1:3">
      <c r="A37" s="18" t="s">
        <v>89</v>
      </c>
      <c r="C37" s="120" t="s">
        <v>41</v>
      </c>
    </row>
    <row r="38" spans="1:3">
      <c r="A38" s="19" t="s">
        <v>90</v>
      </c>
      <c r="C38" s="18" t="s">
        <v>43</v>
      </c>
    </row>
    <row r="39" spans="1:3">
      <c r="A39" s="11" t="s">
        <v>36</v>
      </c>
      <c r="C39" s="18" t="s">
        <v>100</v>
      </c>
    </row>
    <row r="40" spans="1:3">
      <c r="A40" s="18" t="s">
        <v>91</v>
      </c>
      <c r="C40" s="19" t="s">
        <v>101</v>
      </c>
    </row>
    <row r="41" spans="1:3">
      <c r="A41" s="18" t="s">
        <v>92</v>
      </c>
      <c r="C41" s="18" t="s">
        <v>102</v>
      </c>
    </row>
    <row r="42" spans="1:3">
      <c r="A42" s="18" t="s">
        <v>93</v>
      </c>
      <c r="C42" s="18" t="s">
        <v>103</v>
      </c>
    </row>
    <row r="43" spans="1:3">
      <c r="A43" s="18" t="s">
        <v>94</v>
      </c>
      <c r="C43" s="18" t="s">
        <v>104</v>
      </c>
    </row>
    <row r="44" spans="1:3">
      <c r="A44" s="18" t="s">
        <v>95</v>
      </c>
      <c r="C44" s="18" t="s">
        <v>105</v>
      </c>
    </row>
    <row r="45" spans="1:3">
      <c r="A45" s="19" t="s">
        <v>96</v>
      </c>
      <c r="C45" s="18" t="s">
        <v>106</v>
      </c>
    </row>
    <row r="46" spans="1:3">
      <c r="A46" s="11" t="s">
        <v>56</v>
      </c>
      <c r="C46" s="18" t="s">
        <v>107</v>
      </c>
    </row>
    <row r="47" spans="1:3">
      <c r="A47" s="19" t="s">
        <v>97</v>
      </c>
      <c r="C47" s="18" t="s">
        <v>108</v>
      </c>
    </row>
    <row r="48" spans="1:3">
      <c r="A48" s="11" t="s">
        <v>59</v>
      </c>
      <c r="C48" s="18" t="s">
        <v>109</v>
      </c>
    </row>
    <row r="49" spans="1:3">
      <c r="A49" s="18" t="s">
        <v>98</v>
      </c>
      <c r="C49" s="18" t="s">
        <v>110</v>
      </c>
    </row>
    <row r="50" spans="1:3">
      <c r="A50" s="19" t="s">
        <v>99</v>
      </c>
      <c r="C50" s="19" t="s">
        <v>37</v>
      </c>
    </row>
    <row r="51" spans="1:3">
      <c r="A51" s="11" t="s">
        <v>39</v>
      </c>
      <c r="C51" s="18" t="s">
        <v>111</v>
      </c>
    </row>
    <row r="52" spans="1:3">
      <c r="A52" s="18" t="s">
        <v>40</v>
      </c>
      <c r="C52" s="18" t="s">
        <v>112</v>
      </c>
    </row>
    <row r="53" spans="1:3">
      <c r="A53" s="19" t="s">
        <v>113</v>
      </c>
      <c r="C53" s="18" t="s">
        <v>114</v>
      </c>
    </row>
    <row r="54" spans="1:3">
      <c r="A54" s="11" t="s">
        <v>42</v>
      </c>
      <c r="C54" s="18" t="s">
        <v>115</v>
      </c>
    </row>
    <row r="55" spans="1:3">
      <c r="A55" s="18" t="s">
        <v>43</v>
      </c>
      <c r="C55" s="18" t="s">
        <v>116</v>
      </c>
    </row>
    <row r="56" spans="1:3">
      <c r="A56" s="18" t="s">
        <v>100</v>
      </c>
      <c r="C56" s="18" t="s">
        <v>117</v>
      </c>
    </row>
    <row r="57" spans="1:3">
      <c r="A57" s="19" t="s">
        <v>101</v>
      </c>
      <c r="C57" s="18" t="s">
        <v>118</v>
      </c>
    </row>
    <row r="58" spans="1:3">
      <c r="A58" s="11" t="s">
        <v>47</v>
      </c>
      <c r="C58" s="18" t="s">
        <v>119</v>
      </c>
    </row>
    <row r="59" spans="1:3">
      <c r="A59" s="18" t="s">
        <v>102</v>
      </c>
      <c r="C59" s="18" t="s">
        <v>120</v>
      </c>
    </row>
    <row r="60" spans="1:3">
      <c r="A60" s="18" t="s">
        <v>103</v>
      </c>
      <c r="C60" s="18" t="s">
        <v>121</v>
      </c>
    </row>
    <row r="61" spans="1:3">
      <c r="A61" s="18" t="s">
        <v>104</v>
      </c>
      <c r="C61" s="18" t="s">
        <v>122</v>
      </c>
    </row>
    <row r="62" spans="1:3">
      <c r="A62" s="18" t="s">
        <v>105</v>
      </c>
      <c r="C62" s="18" t="s">
        <v>123</v>
      </c>
    </row>
    <row r="63" spans="1:3">
      <c r="A63" s="18" t="s">
        <v>106</v>
      </c>
      <c r="C63" s="19" t="s">
        <v>124</v>
      </c>
    </row>
    <row r="64" spans="1:3">
      <c r="A64" s="18" t="s">
        <v>107</v>
      </c>
      <c r="C64" s="19" t="s">
        <v>125</v>
      </c>
    </row>
    <row r="65" spans="1:3">
      <c r="A65" s="18" t="s">
        <v>108</v>
      </c>
      <c r="C65" s="18" t="s">
        <v>126</v>
      </c>
    </row>
    <row r="66" spans="1:3">
      <c r="A66" s="18" t="s">
        <v>109</v>
      </c>
      <c r="C66" s="18" t="s">
        <v>127</v>
      </c>
    </row>
    <row r="67" spans="1:3">
      <c r="A67" s="18" t="s">
        <v>110</v>
      </c>
      <c r="C67" s="19" t="s">
        <v>128</v>
      </c>
    </row>
    <row r="68" spans="1:3">
      <c r="A68" s="19" t="s">
        <v>37</v>
      </c>
      <c r="C68" s="18" t="s">
        <v>129</v>
      </c>
    </row>
    <row r="69" spans="1:3">
      <c r="A69" s="11" t="s">
        <v>60</v>
      </c>
      <c r="C69" s="19" t="s">
        <v>130</v>
      </c>
    </row>
    <row r="70" spans="1:3">
      <c r="A70" s="18" t="s">
        <v>111</v>
      </c>
      <c r="C70" s="19" t="s">
        <v>131</v>
      </c>
    </row>
    <row r="71" spans="1:3">
      <c r="A71" s="18" t="s">
        <v>112</v>
      </c>
      <c r="C71" s="19" t="s">
        <v>132</v>
      </c>
    </row>
    <row r="72" spans="1:3">
      <c r="A72" s="18" t="s">
        <v>114</v>
      </c>
      <c r="C72" s="19" t="s">
        <v>46</v>
      </c>
    </row>
    <row r="73" spans="1:3">
      <c r="A73" s="18" t="s">
        <v>115</v>
      </c>
      <c r="C73" s="15" t="s">
        <v>133</v>
      </c>
    </row>
    <row r="74" spans="1:3">
      <c r="A74" s="18" t="s">
        <v>116</v>
      </c>
    </row>
    <row r="75" spans="1:3">
      <c r="A75" s="18" t="s">
        <v>117</v>
      </c>
    </row>
    <row r="76" spans="1:3">
      <c r="A76" s="18" t="s">
        <v>118</v>
      </c>
    </row>
    <row r="77" spans="1:3">
      <c r="A77" s="18" t="s">
        <v>119</v>
      </c>
    </row>
    <row r="78" spans="1:3">
      <c r="A78" s="18" t="s">
        <v>120</v>
      </c>
    </row>
    <row r="79" spans="1:3">
      <c r="A79" s="18" t="s">
        <v>121</v>
      </c>
    </row>
    <row r="80" spans="1:3">
      <c r="A80" s="18" t="s">
        <v>122</v>
      </c>
    </row>
    <row r="81" spans="1:1">
      <c r="A81" s="18" t="s">
        <v>123</v>
      </c>
    </row>
    <row r="82" spans="1:1">
      <c r="A82" s="19" t="s">
        <v>124</v>
      </c>
    </row>
    <row r="83" spans="1:1">
      <c r="A83" s="11" t="s">
        <v>63</v>
      </c>
    </row>
    <row r="84" spans="1:1">
      <c r="A84" s="19" t="s">
        <v>125</v>
      </c>
    </row>
    <row r="85" spans="1:1">
      <c r="A85" s="11" t="s">
        <v>65</v>
      </c>
    </row>
    <row r="86" spans="1:1">
      <c r="A86" s="18" t="s">
        <v>126</v>
      </c>
    </row>
    <row r="87" spans="1:1">
      <c r="A87" s="18" t="s">
        <v>127</v>
      </c>
    </row>
    <row r="88" spans="1:1">
      <c r="A88" s="19" t="s">
        <v>128</v>
      </c>
    </row>
    <row r="89" spans="1:1">
      <c r="A89" s="11" t="s">
        <v>68</v>
      </c>
    </row>
    <row r="90" spans="1:1">
      <c r="A90" s="18" t="s">
        <v>129</v>
      </c>
    </row>
    <row r="91" spans="1:1">
      <c r="A91" s="19" t="s">
        <v>130</v>
      </c>
    </row>
    <row r="92" spans="1:1">
      <c r="A92" s="11" t="s">
        <v>71</v>
      </c>
    </row>
    <row r="93" spans="1:1">
      <c r="A93" s="19" t="s">
        <v>131</v>
      </c>
    </row>
    <row r="94" spans="1:1">
      <c r="A94" s="11" t="s">
        <v>73</v>
      </c>
    </row>
    <row r="95" spans="1:1">
      <c r="A95" s="19" t="s">
        <v>132</v>
      </c>
    </row>
    <row r="96" spans="1:1">
      <c r="A96" s="11" t="s">
        <v>45</v>
      </c>
    </row>
    <row r="97" spans="1:1">
      <c r="A97" s="19" t="s">
        <v>46</v>
      </c>
    </row>
  </sheetData>
  <pageMargins left="0.75" right="0.75" top="1" bottom="1" header="0.5" footer="0.5"/>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A6A6C-FB23-4A3C-8BC7-20501FAF2B11}">
  <sheetPr>
    <pageSetUpPr fitToPage="1"/>
  </sheetPr>
  <dimension ref="A1:N365"/>
  <sheetViews>
    <sheetView topLeftCell="D1" zoomScaleNormal="100" workbookViewId="0">
      <selection activeCell="G19" sqref="G19"/>
    </sheetView>
  </sheetViews>
  <sheetFormatPr defaultRowHeight="12.5"/>
  <cols>
    <col min="1" max="1" width="28.08203125" style="71" hidden="1" customWidth="1"/>
    <col min="2" max="3" width="8" style="71" hidden="1" customWidth="1"/>
    <col min="4" max="4" width="39.83203125" style="34" customWidth="1"/>
    <col min="5" max="5" width="8.75" style="34" bestFit="1" customWidth="1"/>
    <col min="6" max="10" width="13.08203125" style="34" customWidth="1"/>
    <col min="11" max="11" width="3.08203125" style="34" customWidth="1"/>
    <col min="12" max="12" width="100" style="34" customWidth="1"/>
    <col min="13" max="13" width="2.33203125" style="34" customWidth="1"/>
    <col min="14" max="256" width="9" style="71"/>
    <col min="257" max="259" width="0" style="71" hidden="1" customWidth="1"/>
    <col min="260" max="260" width="39.83203125" style="71" customWidth="1"/>
    <col min="261" max="261" width="8.75" style="71" bestFit="1" customWidth="1"/>
    <col min="262" max="266" width="13.08203125" style="71" customWidth="1"/>
    <col min="267" max="267" width="3.08203125" style="71" customWidth="1"/>
    <col min="268" max="268" width="100" style="71" customWidth="1"/>
    <col min="269" max="269" width="2.33203125" style="71" customWidth="1"/>
    <col min="270" max="512" width="9" style="71"/>
    <col min="513" max="515" width="0" style="71" hidden="1" customWidth="1"/>
    <col min="516" max="516" width="39.83203125" style="71" customWidth="1"/>
    <col min="517" max="517" width="8.75" style="71" bestFit="1" customWidth="1"/>
    <col min="518" max="522" width="13.08203125" style="71" customWidth="1"/>
    <col min="523" max="523" width="3.08203125" style="71" customWidth="1"/>
    <col min="524" max="524" width="100" style="71" customWidth="1"/>
    <col min="525" max="525" width="2.33203125" style="71" customWidth="1"/>
    <col min="526" max="768" width="9" style="71"/>
    <col min="769" max="771" width="0" style="71" hidden="1" customWidth="1"/>
    <col min="772" max="772" width="39.83203125" style="71" customWidth="1"/>
    <col min="773" max="773" width="8.75" style="71" bestFit="1" customWidth="1"/>
    <col min="774" max="778" width="13.08203125" style="71" customWidth="1"/>
    <col min="779" max="779" width="3.08203125" style="71" customWidth="1"/>
    <col min="780" max="780" width="100" style="71" customWidth="1"/>
    <col min="781" max="781" width="2.33203125" style="71" customWidth="1"/>
    <col min="782" max="1024" width="9" style="71"/>
    <col min="1025" max="1027" width="0" style="71" hidden="1" customWidth="1"/>
    <col min="1028" max="1028" width="39.83203125" style="71" customWidth="1"/>
    <col min="1029" max="1029" width="8.75" style="71" bestFit="1" customWidth="1"/>
    <col min="1030" max="1034" width="13.08203125" style="71" customWidth="1"/>
    <col min="1035" max="1035" width="3.08203125" style="71" customWidth="1"/>
    <col min="1036" max="1036" width="100" style="71" customWidth="1"/>
    <col min="1037" max="1037" width="2.33203125" style="71" customWidth="1"/>
    <col min="1038" max="1280" width="9" style="71"/>
    <col min="1281" max="1283" width="0" style="71" hidden="1" customWidth="1"/>
    <col min="1284" max="1284" width="39.83203125" style="71" customWidth="1"/>
    <col min="1285" max="1285" width="8.75" style="71" bestFit="1" customWidth="1"/>
    <col min="1286" max="1290" width="13.08203125" style="71" customWidth="1"/>
    <col min="1291" max="1291" width="3.08203125" style="71" customWidth="1"/>
    <col min="1292" max="1292" width="100" style="71" customWidth="1"/>
    <col min="1293" max="1293" width="2.33203125" style="71" customWidth="1"/>
    <col min="1294" max="1536" width="9" style="71"/>
    <col min="1537" max="1539" width="0" style="71" hidden="1" customWidth="1"/>
    <col min="1540" max="1540" width="39.83203125" style="71" customWidth="1"/>
    <col min="1541" max="1541" width="8.75" style="71" bestFit="1" customWidth="1"/>
    <col min="1542" max="1546" width="13.08203125" style="71" customWidth="1"/>
    <col min="1547" max="1547" width="3.08203125" style="71" customWidth="1"/>
    <col min="1548" max="1548" width="100" style="71" customWidth="1"/>
    <col min="1549" max="1549" width="2.33203125" style="71" customWidth="1"/>
    <col min="1550" max="1792" width="9" style="71"/>
    <col min="1793" max="1795" width="0" style="71" hidden="1" customWidth="1"/>
    <col min="1796" max="1796" width="39.83203125" style="71" customWidth="1"/>
    <col min="1797" max="1797" width="8.75" style="71" bestFit="1" customWidth="1"/>
    <col min="1798" max="1802" width="13.08203125" style="71" customWidth="1"/>
    <col min="1803" max="1803" width="3.08203125" style="71" customWidth="1"/>
    <col min="1804" max="1804" width="100" style="71" customWidth="1"/>
    <col min="1805" max="1805" width="2.33203125" style="71" customWidth="1"/>
    <col min="1806" max="2048" width="9" style="71"/>
    <col min="2049" max="2051" width="0" style="71" hidden="1" customWidth="1"/>
    <col min="2052" max="2052" width="39.83203125" style="71" customWidth="1"/>
    <col min="2053" max="2053" width="8.75" style="71" bestFit="1" customWidth="1"/>
    <col min="2054" max="2058" width="13.08203125" style="71" customWidth="1"/>
    <col min="2059" max="2059" width="3.08203125" style="71" customWidth="1"/>
    <col min="2060" max="2060" width="100" style="71" customWidth="1"/>
    <col min="2061" max="2061" width="2.33203125" style="71" customWidth="1"/>
    <col min="2062" max="2304" width="9" style="71"/>
    <col min="2305" max="2307" width="0" style="71" hidden="1" customWidth="1"/>
    <col min="2308" max="2308" width="39.83203125" style="71" customWidth="1"/>
    <col min="2309" max="2309" width="8.75" style="71" bestFit="1" customWidth="1"/>
    <col min="2310" max="2314" width="13.08203125" style="71" customWidth="1"/>
    <col min="2315" max="2315" width="3.08203125" style="71" customWidth="1"/>
    <col min="2316" max="2316" width="100" style="71" customWidth="1"/>
    <col min="2317" max="2317" width="2.33203125" style="71" customWidth="1"/>
    <col min="2318" max="2560" width="9" style="71"/>
    <col min="2561" max="2563" width="0" style="71" hidden="1" customWidth="1"/>
    <col min="2564" max="2564" width="39.83203125" style="71" customWidth="1"/>
    <col min="2565" max="2565" width="8.75" style="71" bestFit="1" customWidth="1"/>
    <col min="2566" max="2570" width="13.08203125" style="71" customWidth="1"/>
    <col min="2571" max="2571" width="3.08203125" style="71" customWidth="1"/>
    <col min="2572" max="2572" width="100" style="71" customWidth="1"/>
    <col min="2573" max="2573" width="2.33203125" style="71" customWidth="1"/>
    <col min="2574" max="2816" width="9" style="71"/>
    <col min="2817" max="2819" width="0" style="71" hidden="1" customWidth="1"/>
    <col min="2820" max="2820" width="39.83203125" style="71" customWidth="1"/>
    <col min="2821" max="2821" width="8.75" style="71" bestFit="1" customWidth="1"/>
    <col min="2822" max="2826" width="13.08203125" style="71" customWidth="1"/>
    <col min="2827" max="2827" width="3.08203125" style="71" customWidth="1"/>
    <col min="2828" max="2828" width="100" style="71" customWidth="1"/>
    <col min="2829" max="2829" width="2.33203125" style="71" customWidth="1"/>
    <col min="2830" max="3072" width="9" style="71"/>
    <col min="3073" max="3075" width="0" style="71" hidden="1" customWidth="1"/>
    <col min="3076" max="3076" width="39.83203125" style="71" customWidth="1"/>
    <col min="3077" max="3077" width="8.75" style="71" bestFit="1" customWidth="1"/>
    <col min="3078" max="3082" width="13.08203125" style="71" customWidth="1"/>
    <col min="3083" max="3083" width="3.08203125" style="71" customWidth="1"/>
    <col min="3084" max="3084" width="100" style="71" customWidth="1"/>
    <col min="3085" max="3085" width="2.33203125" style="71" customWidth="1"/>
    <col min="3086" max="3328" width="9" style="71"/>
    <col min="3329" max="3331" width="0" style="71" hidden="1" customWidth="1"/>
    <col min="3332" max="3332" width="39.83203125" style="71" customWidth="1"/>
    <col min="3333" max="3333" width="8.75" style="71" bestFit="1" customWidth="1"/>
    <col min="3334" max="3338" width="13.08203125" style="71" customWidth="1"/>
    <col min="3339" max="3339" width="3.08203125" style="71" customWidth="1"/>
    <col min="3340" max="3340" width="100" style="71" customWidth="1"/>
    <col min="3341" max="3341" width="2.33203125" style="71" customWidth="1"/>
    <col min="3342" max="3584" width="9" style="71"/>
    <col min="3585" max="3587" width="0" style="71" hidden="1" customWidth="1"/>
    <col min="3588" max="3588" width="39.83203125" style="71" customWidth="1"/>
    <col min="3589" max="3589" width="8.75" style="71" bestFit="1" customWidth="1"/>
    <col min="3590" max="3594" width="13.08203125" style="71" customWidth="1"/>
    <col min="3595" max="3595" width="3.08203125" style="71" customWidth="1"/>
    <col min="3596" max="3596" width="100" style="71" customWidth="1"/>
    <col min="3597" max="3597" width="2.33203125" style="71" customWidth="1"/>
    <col min="3598" max="3840" width="9" style="71"/>
    <col min="3841" max="3843" width="0" style="71" hidden="1" customWidth="1"/>
    <col min="3844" max="3844" width="39.83203125" style="71" customWidth="1"/>
    <col min="3845" max="3845" width="8.75" style="71" bestFit="1" customWidth="1"/>
    <col min="3846" max="3850" width="13.08203125" style="71" customWidth="1"/>
    <col min="3851" max="3851" width="3.08203125" style="71" customWidth="1"/>
    <col min="3852" max="3852" width="100" style="71" customWidth="1"/>
    <col min="3853" max="3853" width="2.33203125" style="71" customWidth="1"/>
    <col min="3854" max="4096" width="9" style="71"/>
    <col min="4097" max="4099" width="0" style="71" hidden="1" customWidth="1"/>
    <col min="4100" max="4100" width="39.83203125" style="71" customWidth="1"/>
    <col min="4101" max="4101" width="8.75" style="71" bestFit="1" customWidth="1"/>
    <col min="4102" max="4106" width="13.08203125" style="71" customWidth="1"/>
    <col min="4107" max="4107" width="3.08203125" style="71" customWidth="1"/>
    <col min="4108" max="4108" width="100" style="71" customWidth="1"/>
    <col min="4109" max="4109" width="2.33203125" style="71" customWidth="1"/>
    <col min="4110" max="4352" width="9" style="71"/>
    <col min="4353" max="4355" width="0" style="71" hidden="1" customWidth="1"/>
    <col min="4356" max="4356" width="39.83203125" style="71" customWidth="1"/>
    <col min="4357" max="4357" width="8.75" style="71" bestFit="1" customWidth="1"/>
    <col min="4358" max="4362" width="13.08203125" style="71" customWidth="1"/>
    <col min="4363" max="4363" width="3.08203125" style="71" customWidth="1"/>
    <col min="4364" max="4364" width="100" style="71" customWidth="1"/>
    <col min="4365" max="4365" width="2.33203125" style="71" customWidth="1"/>
    <col min="4366" max="4608" width="9" style="71"/>
    <col min="4609" max="4611" width="0" style="71" hidden="1" customWidth="1"/>
    <col min="4612" max="4612" width="39.83203125" style="71" customWidth="1"/>
    <col min="4613" max="4613" width="8.75" style="71" bestFit="1" customWidth="1"/>
    <col min="4614" max="4618" width="13.08203125" style="71" customWidth="1"/>
    <col min="4619" max="4619" width="3.08203125" style="71" customWidth="1"/>
    <col min="4620" max="4620" width="100" style="71" customWidth="1"/>
    <col min="4621" max="4621" width="2.33203125" style="71" customWidth="1"/>
    <col min="4622" max="4864" width="9" style="71"/>
    <col min="4865" max="4867" width="0" style="71" hidden="1" customWidth="1"/>
    <col min="4868" max="4868" width="39.83203125" style="71" customWidth="1"/>
    <col min="4869" max="4869" width="8.75" style="71" bestFit="1" customWidth="1"/>
    <col min="4870" max="4874" width="13.08203125" style="71" customWidth="1"/>
    <col min="4875" max="4875" width="3.08203125" style="71" customWidth="1"/>
    <col min="4876" max="4876" width="100" style="71" customWidth="1"/>
    <col min="4877" max="4877" width="2.33203125" style="71" customWidth="1"/>
    <col min="4878" max="5120" width="9" style="71"/>
    <col min="5121" max="5123" width="0" style="71" hidden="1" customWidth="1"/>
    <col min="5124" max="5124" width="39.83203125" style="71" customWidth="1"/>
    <col min="5125" max="5125" width="8.75" style="71" bestFit="1" customWidth="1"/>
    <col min="5126" max="5130" width="13.08203125" style="71" customWidth="1"/>
    <col min="5131" max="5131" width="3.08203125" style="71" customWidth="1"/>
    <col min="5132" max="5132" width="100" style="71" customWidth="1"/>
    <col min="5133" max="5133" width="2.33203125" style="71" customWidth="1"/>
    <col min="5134" max="5376" width="9" style="71"/>
    <col min="5377" max="5379" width="0" style="71" hidden="1" customWidth="1"/>
    <col min="5380" max="5380" width="39.83203125" style="71" customWidth="1"/>
    <col min="5381" max="5381" width="8.75" style="71" bestFit="1" customWidth="1"/>
    <col min="5382" max="5386" width="13.08203125" style="71" customWidth="1"/>
    <col min="5387" max="5387" width="3.08203125" style="71" customWidth="1"/>
    <col min="5388" max="5388" width="100" style="71" customWidth="1"/>
    <col min="5389" max="5389" width="2.33203125" style="71" customWidth="1"/>
    <col min="5390" max="5632" width="9" style="71"/>
    <col min="5633" max="5635" width="0" style="71" hidden="1" customWidth="1"/>
    <col min="5636" max="5636" width="39.83203125" style="71" customWidth="1"/>
    <col min="5637" max="5637" width="8.75" style="71" bestFit="1" customWidth="1"/>
    <col min="5638" max="5642" width="13.08203125" style="71" customWidth="1"/>
    <col min="5643" max="5643" width="3.08203125" style="71" customWidth="1"/>
    <col min="5644" max="5644" width="100" style="71" customWidth="1"/>
    <col min="5645" max="5645" width="2.33203125" style="71" customWidth="1"/>
    <col min="5646" max="5888" width="9" style="71"/>
    <col min="5889" max="5891" width="0" style="71" hidden="1" customWidth="1"/>
    <col min="5892" max="5892" width="39.83203125" style="71" customWidth="1"/>
    <col min="5893" max="5893" width="8.75" style="71" bestFit="1" customWidth="1"/>
    <col min="5894" max="5898" width="13.08203125" style="71" customWidth="1"/>
    <col min="5899" max="5899" width="3.08203125" style="71" customWidth="1"/>
    <col min="5900" max="5900" width="100" style="71" customWidth="1"/>
    <col min="5901" max="5901" width="2.33203125" style="71" customWidth="1"/>
    <col min="5902" max="6144" width="9" style="71"/>
    <col min="6145" max="6147" width="0" style="71" hidden="1" customWidth="1"/>
    <col min="6148" max="6148" width="39.83203125" style="71" customWidth="1"/>
    <col min="6149" max="6149" width="8.75" style="71" bestFit="1" customWidth="1"/>
    <col min="6150" max="6154" width="13.08203125" style="71" customWidth="1"/>
    <col min="6155" max="6155" width="3.08203125" style="71" customWidth="1"/>
    <col min="6156" max="6156" width="100" style="71" customWidth="1"/>
    <col min="6157" max="6157" width="2.33203125" style="71" customWidth="1"/>
    <col min="6158" max="6400" width="9" style="71"/>
    <col min="6401" max="6403" width="0" style="71" hidden="1" customWidth="1"/>
    <col min="6404" max="6404" width="39.83203125" style="71" customWidth="1"/>
    <col min="6405" max="6405" width="8.75" style="71" bestFit="1" customWidth="1"/>
    <col min="6406" max="6410" width="13.08203125" style="71" customWidth="1"/>
    <col min="6411" max="6411" width="3.08203125" style="71" customWidth="1"/>
    <col min="6412" max="6412" width="100" style="71" customWidth="1"/>
    <col min="6413" max="6413" width="2.33203125" style="71" customWidth="1"/>
    <col min="6414" max="6656" width="9" style="71"/>
    <col min="6657" max="6659" width="0" style="71" hidden="1" customWidth="1"/>
    <col min="6660" max="6660" width="39.83203125" style="71" customWidth="1"/>
    <col min="6661" max="6661" width="8.75" style="71" bestFit="1" customWidth="1"/>
    <col min="6662" max="6666" width="13.08203125" style="71" customWidth="1"/>
    <col min="6667" max="6667" width="3.08203125" style="71" customWidth="1"/>
    <col min="6668" max="6668" width="100" style="71" customWidth="1"/>
    <col min="6669" max="6669" width="2.33203125" style="71" customWidth="1"/>
    <col min="6670" max="6912" width="9" style="71"/>
    <col min="6913" max="6915" width="0" style="71" hidden="1" customWidth="1"/>
    <col min="6916" max="6916" width="39.83203125" style="71" customWidth="1"/>
    <col min="6917" max="6917" width="8.75" style="71" bestFit="1" customWidth="1"/>
    <col min="6918" max="6922" width="13.08203125" style="71" customWidth="1"/>
    <col min="6923" max="6923" width="3.08203125" style="71" customWidth="1"/>
    <col min="6924" max="6924" width="100" style="71" customWidth="1"/>
    <col min="6925" max="6925" width="2.33203125" style="71" customWidth="1"/>
    <col min="6926" max="7168" width="9" style="71"/>
    <col min="7169" max="7171" width="0" style="71" hidden="1" customWidth="1"/>
    <col min="7172" max="7172" width="39.83203125" style="71" customWidth="1"/>
    <col min="7173" max="7173" width="8.75" style="71" bestFit="1" customWidth="1"/>
    <col min="7174" max="7178" width="13.08203125" style="71" customWidth="1"/>
    <col min="7179" max="7179" width="3.08203125" style="71" customWidth="1"/>
    <col min="7180" max="7180" width="100" style="71" customWidth="1"/>
    <col min="7181" max="7181" width="2.33203125" style="71" customWidth="1"/>
    <col min="7182" max="7424" width="9" style="71"/>
    <col min="7425" max="7427" width="0" style="71" hidden="1" customWidth="1"/>
    <col min="7428" max="7428" width="39.83203125" style="71" customWidth="1"/>
    <col min="7429" max="7429" width="8.75" style="71" bestFit="1" customWidth="1"/>
    <col min="7430" max="7434" width="13.08203125" style="71" customWidth="1"/>
    <col min="7435" max="7435" width="3.08203125" style="71" customWidth="1"/>
    <col min="7436" max="7436" width="100" style="71" customWidth="1"/>
    <col min="7437" max="7437" width="2.33203125" style="71" customWidth="1"/>
    <col min="7438" max="7680" width="9" style="71"/>
    <col min="7681" max="7683" width="0" style="71" hidden="1" customWidth="1"/>
    <col min="7684" max="7684" width="39.83203125" style="71" customWidth="1"/>
    <col min="7685" max="7685" width="8.75" style="71" bestFit="1" customWidth="1"/>
    <col min="7686" max="7690" width="13.08203125" style="71" customWidth="1"/>
    <col min="7691" max="7691" width="3.08203125" style="71" customWidth="1"/>
    <col min="7692" max="7692" width="100" style="71" customWidth="1"/>
    <col min="7693" max="7693" width="2.33203125" style="71" customWidth="1"/>
    <col min="7694" max="7936" width="9" style="71"/>
    <col min="7937" max="7939" width="0" style="71" hidden="1" customWidth="1"/>
    <col min="7940" max="7940" width="39.83203125" style="71" customWidth="1"/>
    <col min="7941" max="7941" width="8.75" style="71" bestFit="1" customWidth="1"/>
    <col min="7942" max="7946" width="13.08203125" style="71" customWidth="1"/>
    <col min="7947" max="7947" width="3.08203125" style="71" customWidth="1"/>
    <col min="7948" max="7948" width="100" style="71" customWidth="1"/>
    <col min="7949" max="7949" width="2.33203125" style="71" customWidth="1"/>
    <col min="7950" max="8192" width="9" style="71"/>
    <col min="8193" max="8195" width="0" style="71" hidden="1" customWidth="1"/>
    <col min="8196" max="8196" width="39.83203125" style="71" customWidth="1"/>
    <col min="8197" max="8197" width="8.75" style="71" bestFit="1" customWidth="1"/>
    <col min="8198" max="8202" width="13.08203125" style="71" customWidth="1"/>
    <col min="8203" max="8203" width="3.08203125" style="71" customWidth="1"/>
    <col min="8204" max="8204" width="100" style="71" customWidth="1"/>
    <col min="8205" max="8205" width="2.33203125" style="71" customWidth="1"/>
    <col min="8206" max="8448" width="9" style="71"/>
    <col min="8449" max="8451" width="0" style="71" hidden="1" customWidth="1"/>
    <col min="8452" max="8452" width="39.83203125" style="71" customWidth="1"/>
    <col min="8453" max="8453" width="8.75" style="71" bestFit="1" customWidth="1"/>
    <col min="8454" max="8458" width="13.08203125" style="71" customWidth="1"/>
    <col min="8459" max="8459" width="3.08203125" style="71" customWidth="1"/>
    <col min="8460" max="8460" width="100" style="71" customWidth="1"/>
    <col min="8461" max="8461" width="2.33203125" style="71" customWidth="1"/>
    <col min="8462" max="8704" width="9" style="71"/>
    <col min="8705" max="8707" width="0" style="71" hidden="1" customWidth="1"/>
    <col min="8708" max="8708" width="39.83203125" style="71" customWidth="1"/>
    <col min="8709" max="8709" width="8.75" style="71" bestFit="1" customWidth="1"/>
    <col min="8710" max="8714" width="13.08203125" style="71" customWidth="1"/>
    <col min="8715" max="8715" width="3.08203125" style="71" customWidth="1"/>
    <col min="8716" max="8716" width="100" style="71" customWidth="1"/>
    <col min="8717" max="8717" width="2.33203125" style="71" customWidth="1"/>
    <col min="8718" max="8960" width="9" style="71"/>
    <col min="8961" max="8963" width="0" style="71" hidden="1" customWidth="1"/>
    <col min="8964" max="8964" width="39.83203125" style="71" customWidth="1"/>
    <col min="8965" max="8965" width="8.75" style="71" bestFit="1" customWidth="1"/>
    <col min="8966" max="8970" width="13.08203125" style="71" customWidth="1"/>
    <col min="8971" max="8971" width="3.08203125" style="71" customWidth="1"/>
    <col min="8972" max="8972" width="100" style="71" customWidth="1"/>
    <col min="8973" max="8973" width="2.33203125" style="71" customWidth="1"/>
    <col min="8974" max="9216" width="9" style="71"/>
    <col min="9217" max="9219" width="0" style="71" hidden="1" customWidth="1"/>
    <col min="9220" max="9220" width="39.83203125" style="71" customWidth="1"/>
    <col min="9221" max="9221" width="8.75" style="71" bestFit="1" customWidth="1"/>
    <col min="9222" max="9226" width="13.08203125" style="71" customWidth="1"/>
    <col min="9227" max="9227" width="3.08203125" style="71" customWidth="1"/>
    <col min="9228" max="9228" width="100" style="71" customWidth="1"/>
    <col min="9229" max="9229" width="2.33203125" style="71" customWidth="1"/>
    <col min="9230" max="9472" width="9" style="71"/>
    <col min="9473" max="9475" width="0" style="71" hidden="1" customWidth="1"/>
    <col min="9476" max="9476" width="39.83203125" style="71" customWidth="1"/>
    <col min="9477" max="9477" width="8.75" style="71" bestFit="1" customWidth="1"/>
    <col min="9478" max="9482" width="13.08203125" style="71" customWidth="1"/>
    <col min="9483" max="9483" width="3.08203125" style="71" customWidth="1"/>
    <col min="9484" max="9484" width="100" style="71" customWidth="1"/>
    <col min="9485" max="9485" width="2.33203125" style="71" customWidth="1"/>
    <col min="9486" max="9728" width="9" style="71"/>
    <col min="9729" max="9731" width="0" style="71" hidden="1" customWidth="1"/>
    <col min="9732" max="9732" width="39.83203125" style="71" customWidth="1"/>
    <col min="9733" max="9733" width="8.75" style="71" bestFit="1" customWidth="1"/>
    <col min="9734" max="9738" width="13.08203125" style="71" customWidth="1"/>
    <col min="9739" max="9739" width="3.08203125" style="71" customWidth="1"/>
    <col min="9740" max="9740" width="100" style="71" customWidth="1"/>
    <col min="9741" max="9741" width="2.33203125" style="71" customWidth="1"/>
    <col min="9742" max="9984" width="9" style="71"/>
    <col min="9985" max="9987" width="0" style="71" hidden="1" customWidth="1"/>
    <col min="9988" max="9988" width="39.83203125" style="71" customWidth="1"/>
    <col min="9989" max="9989" width="8.75" style="71" bestFit="1" customWidth="1"/>
    <col min="9990" max="9994" width="13.08203125" style="71" customWidth="1"/>
    <col min="9995" max="9995" width="3.08203125" style="71" customWidth="1"/>
    <col min="9996" max="9996" width="100" style="71" customWidth="1"/>
    <col min="9997" max="9997" width="2.33203125" style="71" customWidth="1"/>
    <col min="9998" max="10240" width="9" style="71"/>
    <col min="10241" max="10243" width="0" style="71" hidden="1" customWidth="1"/>
    <col min="10244" max="10244" width="39.83203125" style="71" customWidth="1"/>
    <col min="10245" max="10245" width="8.75" style="71" bestFit="1" customWidth="1"/>
    <col min="10246" max="10250" width="13.08203125" style="71" customWidth="1"/>
    <col min="10251" max="10251" width="3.08203125" style="71" customWidth="1"/>
    <col min="10252" max="10252" width="100" style="71" customWidth="1"/>
    <col min="10253" max="10253" width="2.33203125" style="71" customWidth="1"/>
    <col min="10254" max="10496" width="9" style="71"/>
    <col min="10497" max="10499" width="0" style="71" hidden="1" customWidth="1"/>
    <col min="10500" max="10500" width="39.83203125" style="71" customWidth="1"/>
    <col min="10501" max="10501" width="8.75" style="71" bestFit="1" customWidth="1"/>
    <col min="10502" max="10506" width="13.08203125" style="71" customWidth="1"/>
    <col min="10507" max="10507" width="3.08203125" style="71" customWidth="1"/>
    <col min="10508" max="10508" width="100" style="71" customWidth="1"/>
    <col min="10509" max="10509" width="2.33203125" style="71" customWidth="1"/>
    <col min="10510" max="10752" width="9" style="71"/>
    <col min="10753" max="10755" width="0" style="71" hidden="1" customWidth="1"/>
    <col min="10756" max="10756" width="39.83203125" style="71" customWidth="1"/>
    <col min="10757" max="10757" width="8.75" style="71" bestFit="1" customWidth="1"/>
    <col min="10758" max="10762" width="13.08203125" style="71" customWidth="1"/>
    <col min="10763" max="10763" width="3.08203125" style="71" customWidth="1"/>
    <col min="10764" max="10764" width="100" style="71" customWidth="1"/>
    <col min="10765" max="10765" width="2.33203125" style="71" customWidth="1"/>
    <col min="10766" max="11008" width="9" style="71"/>
    <col min="11009" max="11011" width="0" style="71" hidden="1" customWidth="1"/>
    <col min="11012" max="11012" width="39.83203125" style="71" customWidth="1"/>
    <col min="11013" max="11013" width="8.75" style="71" bestFit="1" customWidth="1"/>
    <col min="11014" max="11018" width="13.08203125" style="71" customWidth="1"/>
    <col min="11019" max="11019" width="3.08203125" style="71" customWidth="1"/>
    <col min="11020" max="11020" width="100" style="71" customWidth="1"/>
    <col min="11021" max="11021" width="2.33203125" style="71" customWidth="1"/>
    <col min="11022" max="11264" width="9" style="71"/>
    <col min="11265" max="11267" width="0" style="71" hidden="1" customWidth="1"/>
    <col min="11268" max="11268" width="39.83203125" style="71" customWidth="1"/>
    <col min="11269" max="11269" width="8.75" style="71" bestFit="1" customWidth="1"/>
    <col min="11270" max="11274" width="13.08203125" style="71" customWidth="1"/>
    <col min="11275" max="11275" width="3.08203125" style="71" customWidth="1"/>
    <col min="11276" max="11276" width="100" style="71" customWidth="1"/>
    <col min="11277" max="11277" width="2.33203125" style="71" customWidth="1"/>
    <col min="11278" max="11520" width="9" style="71"/>
    <col min="11521" max="11523" width="0" style="71" hidden="1" customWidth="1"/>
    <col min="11524" max="11524" width="39.83203125" style="71" customWidth="1"/>
    <col min="11525" max="11525" width="8.75" style="71" bestFit="1" customWidth="1"/>
    <col min="11526" max="11530" width="13.08203125" style="71" customWidth="1"/>
    <col min="11531" max="11531" width="3.08203125" style="71" customWidth="1"/>
    <col min="11532" max="11532" width="100" style="71" customWidth="1"/>
    <col min="11533" max="11533" width="2.33203125" style="71" customWidth="1"/>
    <col min="11534" max="11776" width="9" style="71"/>
    <col min="11777" max="11779" width="0" style="71" hidden="1" customWidth="1"/>
    <col min="11780" max="11780" width="39.83203125" style="71" customWidth="1"/>
    <col min="11781" max="11781" width="8.75" style="71" bestFit="1" customWidth="1"/>
    <col min="11782" max="11786" width="13.08203125" style="71" customWidth="1"/>
    <col min="11787" max="11787" width="3.08203125" style="71" customWidth="1"/>
    <col min="11788" max="11788" width="100" style="71" customWidth="1"/>
    <col min="11789" max="11789" width="2.33203125" style="71" customWidth="1"/>
    <col min="11790" max="12032" width="9" style="71"/>
    <col min="12033" max="12035" width="0" style="71" hidden="1" customWidth="1"/>
    <col min="12036" max="12036" width="39.83203125" style="71" customWidth="1"/>
    <col min="12037" max="12037" width="8.75" style="71" bestFit="1" customWidth="1"/>
    <col min="12038" max="12042" width="13.08203125" style="71" customWidth="1"/>
    <col min="12043" max="12043" width="3.08203125" style="71" customWidth="1"/>
    <col min="12044" max="12044" width="100" style="71" customWidth="1"/>
    <col min="12045" max="12045" width="2.33203125" style="71" customWidth="1"/>
    <col min="12046" max="12288" width="9" style="71"/>
    <col min="12289" max="12291" width="0" style="71" hidden="1" customWidth="1"/>
    <col min="12292" max="12292" width="39.83203125" style="71" customWidth="1"/>
    <col min="12293" max="12293" width="8.75" style="71" bestFit="1" customWidth="1"/>
    <col min="12294" max="12298" width="13.08203125" style="71" customWidth="1"/>
    <col min="12299" max="12299" width="3.08203125" style="71" customWidth="1"/>
    <col min="12300" max="12300" width="100" style="71" customWidth="1"/>
    <col min="12301" max="12301" width="2.33203125" style="71" customWidth="1"/>
    <col min="12302" max="12544" width="9" style="71"/>
    <col min="12545" max="12547" width="0" style="71" hidden="1" customWidth="1"/>
    <col min="12548" max="12548" width="39.83203125" style="71" customWidth="1"/>
    <col min="12549" max="12549" width="8.75" style="71" bestFit="1" customWidth="1"/>
    <col min="12550" max="12554" width="13.08203125" style="71" customWidth="1"/>
    <col min="12555" max="12555" width="3.08203125" style="71" customWidth="1"/>
    <col min="12556" max="12556" width="100" style="71" customWidth="1"/>
    <col min="12557" max="12557" width="2.33203125" style="71" customWidth="1"/>
    <col min="12558" max="12800" width="9" style="71"/>
    <col min="12801" max="12803" width="0" style="71" hidden="1" customWidth="1"/>
    <col min="12804" max="12804" width="39.83203125" style="71" customWidth="1"/>
    <col min="12805" max="12805" width="8.75" style="71" bestFit="1" customWidth="1"/>
    <col min="12806" max="12810" width="13.08203125" style="71" customWidth="1"/>
    <col min="12811" max="12811" width="3.08203125" style="71" customWidth="1"/>
    <col min="12812" max="12812" width="100" style="71" customWidth="1"/>
    <col min="12813" max="12813" width="2.33203125" style="71" customWidth="1"/>
    <col min="12814" max="13056" width="9" style="71"/>
    <col min="13057" max="13059" width="0" style="71" hidden="1" customWidth="1"/>
    <col min="13060" max="13060" width="39.83203125" style="71" customWidth="1"/>
    <col min="13061" max="13061" width="8.75" style="71" bestFit="1" customWidth="1"/>
    <col min="13062" max="13066" width="13.08203125" style="71" customWidth="1"/>
    <col min="13067" max="13067" width="3.08203125" style="71" customWidth="1"/>
    <col min="13068" max="13068" width="100" style="71" customWidth="1"/>
    <col min="13069" max="13069" width="2.33203125" style="71" customWidth="1"/>
    <col min="13070" max="13312" width="9" style="71"/>
    <col min="13313" max="13315" width="0" style="71" hidden="1" customWidth="1"/>
    <col min="13316" max="13316" width="39.83203125" style="71" customWidth="1"/>
    <col min="13317" max="13317" width="8.75" style="71" bestFit="1" customWidth="1"/>
    <col min="13318" max="13322" width="13.08203125" style="71" customWidth="1"/>
    <col min="13323" max="13323" width="3.08203125" style="71" customWidth="1"/>
    <col min="13324" max="13324" width="100" style="71" customWidth="1"/>
    <col min="13325" max="13325" width="2.33203125" style="71" customWidth="1"/>
    <col min="13326" max="13568" width="9" style="71"/>
    <col min="13569" max="13571" width="0" style="71" hidden="1" customWidth="1"/>
    <col min="13572" max="13572" width="39.83203125" style="71" customWidth="1"/>
    <col min="13573" max="13573" width="8.75" style="71" bestFit="1" customWidth="1"/>
    <col min="13574" max="13578" width="13.08203125" style="71" customWidth="1"/>
    <col min="13579" max="13579" width="3.08203125" style="71" customWidth="1"/>
    <col min="13580" max="13580" width="100" style="71" customWidth="1"/>
    <col min="13581" max="13581" width="2.33203125" style="71" customWidth="1"/>
    <col min="13582" max="13824" width="9" style="71"/>
    <col min="13825" max="13827" width="0" style="71" hidden="1" customWidth="1"/>
    <col min="13828" max="13828" width="39.83203125" style="71" customWidth="1"/>
    <col min="13829" max="13829" width="8.75" style="71" bestFit="1" customWidth="1"/>
    <col min="13830" max="13834" width="13.08203125" style="71" customWidth="1"/>
    <col min="13835" max="13835" width="3.08203125" style="71" customWidth="1"/>
    <col min="13836" max="13836" width="100" style="71" customWidth="1"/>
    <col min="13837" max="13837" width="2.33203125" style="71" customWidth="1"/>
    <col min="13838" max="14080" width="9" style="71"/>
    <col min="14081" max="14083" width="0" style="71" hidden="1" customWidth="1"/>
    <col min="14084" max="14084" width="39.83203125" style="71" customWidth="1"/>
    <col min="14085" max="14085" width="8.75" style="71" bestFit="1" customWidth="1"/>
    <col min="14086" max="14090" width="13.08203125" style="71" customWidth="1"/>
    <col min="14091" max="14091" width="3.08203125" style="71" customWidth="1"/>
    <col min="14092" max="14092" width="100" style="71" customWidth="1"/>
    <col min="14093" max="14093" width="2.33203125" style="71" customWidth="1"/>
    <col min="14094" max="14336" width="9" style="71"/>
    <col min="14337" max="14339" width="0" style="71" hidden="1" customWidth="1"/>
    <col min="14340" max="14340" width="39.83203125" style="71" customWidth="1"/>
    <col min="14341" max="14341" width="8.75" style="71" bestFit="1" customWidth="1"/>
    <col min="14342" max="14346" width="13.08203125" style="71" customWidth="1"/>
    <col min="14347" max="14347" width="3.08203125" style="71" customWidth="1"/>
    <col min="14348" max="14348" width="100" style="71" customWidth="1"/>
    <col min="14349" max="14349" width="2.33203125" style="71" customWidth="1"/>
    <col min="14350" max="14592" width="9" style="71"/>
    <col min="14593" max="14595" width="0" style="71" hidden="1" customWidth="1"/>
    <col min="14596" max="14596" width="39.83203125" style="71" customWidth="1"/>
    <col min="14597" max="14597" width="8.75" style="71" bestFit="1" customWidth="1"/>
    <col min="14598" max="14602" width="13.08203125" style="71" customWidth="1"/>
    <col min="14603" max="14603" width="3.08203125" style="71" customWidth="1"/>
    <col min="14604" max="14604" width="100" style="71" customWidth="1"/>
    <col min="14605" max="14605" width="2.33203125" style="71" customWidth="1"/>
    <col min="14606" max="14848" width="9" style="71"/>
    <col min="14849" max="14851" width="0" style="71" hidden="1" customWidth="1"/>
    <col min="14852" max="14852" width="39.83203125" style="71" customWidth="1"/>
    <col min="14853" max="14853" width="8.75" style="71" bestFit="1" customWidth="1"/>
    <col min="14854" max="14858" width="13.08203125" style="71" customWidth="1"/>
    <col min="14859" max="14859" width="3.08203125" style="71" customWidth="1"/>
    <col min="14860" max="14860" width="100" style="71" customWidth="1"/>
    <col min="14861" max="14861" width="2.33203125" style="71" customWidth="1"/>
    <col min="14862" max="15104" width="9" style="71"/>
    <col min="15105" max="15107" width="0" style="71" hidden="1" customWidth="1"/>
    <col min="15108" max="15108" width="39.83203125" style="71" customWidth="1"/>
    <col min="15109" max="15109" width="8.75" style="71" bestFit="1" customWidth="1"/>
    <col min="15110" max="15114" width="13.08203125" style="71" customWidth="1"/>
    <col min="15115" max="15115" width="3.08203125" style="71" customWidth="1"/>
    <col min="15116" max="15116" width="100" style="71" customWidth="1"/>
    <col min="15117" max="15117" width="2.33203125" style="71" customWidth="1"/>
    <col min="15118" max="15360" width="9" style="71"/>
    <col min="15361" max="15363" width="0" style="71" hidden="1" customWidth="1"/>
    <col min="15364" max="15364" width="39.83203125" style="71" customWidth="1"/>
    <col min="15365" max="15365" width="8.75" style="71" bestFit="1" customWidth="1"/>
    <col min="15366" max="15370" width="13.08203125" style="71" customWidth="1"/>
    <col min="15371" max="15371" width="3.08203125" style="71" customWidth="1"/>
    <col min="15372" max="15372" width="100" style="71" customWidth="1"/>
    <col min="15373" max="15373" width="2.33203125" style="71" customWidth="1"/>
    <col min="15374" max="15616" width="9" style="71"/>
    <col min="15617" max="15619" width="0" style="71" hidden="1" customWidth="1"/>
    <col min="15620" max="15620" width="39.83203125" style="71" customWidth="1"/>
    <col min="15621" max="15621" width="8.75" style="71" bestFit="1" customWidth="1"/>
    <col min="15622" max="15626" width="13.08203125" style="71" customWidth="1"/>
    <col min="15627" max="15627" width="3.08203125" style="71" customWidth="1"/>
    <col min="15628" max="15628" width="100" style="71" customWidth="1"/>
    <col min="15629" max="15629" width="2.33203125" style="71" customWidth="1"/>
    <col min="15630" max="15872" width="9" style="71"/>
    <col min="15873" max="15875" width="0" style="71" hidden="1" customWidth="1"/>
    <col min="15876" max="15876" width="39.83203125" style="71" customWidth="1"/>
    <col min="15877" max="15877" width="8.75" style="71" bestFit="1" customWidth="1"/>
    <col min="15878" max="15882" width="13.08203125" style="71" customWidth="1"/>
    <col min="15883" max="15883" width="3.08203125" style="71" customWidth="1"/>
    <col min="15884" max="15884" width="100" style="71" customWidth="1"/>
    <col min="15885" max="15885" width="2.33203125" style="71" customWidth="1"/>
    <col min="15886" max="16128" width="9" style="71"/>
    <col min="16129" max="16131" width="0" style="71" hidden="1" customWidth="1"/>
    <col min="16132" max="16132" width="39.83203125" style="71" customWidth="1"/>
    <col min="16133" max="16133" width="8.75" style="71" bestFit="1" customWidth="1"/>
    <col min="16134" max="16138" width="13.08203125" style="71" customWidth="1"/>
    <col min="16139" max="16139" width="3.08203125" style="71" customWidth="1"/>
    <col min="16140" max="16140" width="100" style="71" customWidth="1"/>
    <col min="16141" max="16141" width="2.33203125" style="71" customWidth="1"/>
    <col min="16142" max="16384" width="9" style="71"/>
  </cols>
  <sheetData>
    <row r="1" spans="1:14" ht="14.5">
      <c r="A1" s="49" t="s">
        <v>140</v>
      </c>
      <c r="B1" s="49" t="s">
        <v>141</v>
      </c>
      <c r="C1" s="48" t="s">
        <v>142</v>
      </c>
      <c r="D1" s="182" t="s">
        <v>143</v>
      </c>
      <c r="F1" s="25" t="s">
        <v>144</v>
      </c>
      <c r="J1" s="47" t="s">
        <v>145</v>
      </c>
      <c r="N1" s="24"/>
    </row>
    <row r="2" spans="1:14" ht="14.5">
      <c r="A2" s="27" t="s">
        <v>146</v>
      </c>
      <c r="B2" s="27"/>
      <c r="C2" s="41">
        <f>F8</f>
        <v>0</v>
      </c>
      <c r="D2" s="183" t="s">
        <v>147</v>
      </c>
      <c r="E2" s="184"/>
      <c r="F2" s="184"/>
      <c r="G2" s="184"/>
      <c r="H2" s="184"/>
      <c r="I2" s="184"/>
      <c r="J2" s="184"/>
      <c r="K2" s="184"/>
      <c r="L2" s="185" t="s">
        <v>148</v>
      </c>
      <c r="M2" s="184"/>
      <c r="N2" s="186"/>
    </row>
    <row r="3" spans="1:14" ht="13">
      <c r="A3" s="27" t="s">
        <v>149</v>
      </c>
      <c r="B3" s="27"/>
      <c r="C3" s="39">
        <f>F10</f>
        <v>0</v>
      </c>
      <c r="D3" s="35" t="s">
        <v>150</v>
      </c>
      <c r="E3" s="35"/>
      <c r="F3" s="447">
        <f>'SP4-1'!E12</f>
        <v>0</v>
      </c>
      <c r="G3" s="447"/>
      <c r="H3" s="447"/>
      <c r="I3" s="187"/>
      <c r="J3" s="187"/>
      <c r="L3" s="28"/>
      <c r="N3" s="24"/>
    </row>
    <row r="4" spans="1:14" ht="13">
      <c r="A4" s="27" t="s">
        <v>151</v>
      </c>
      <c r="B4" s="27"/>
      <c r="C4" s="39">
        <f>F12</f>
        <v>0</v>
      </c>
      <c r="D4" s="35" t="s">
        <v>152</v>
      </c>
      <c r="E4" s="35"/>
      <c r="F4" s="447">
        <f>'SP4-1'!E13</f>
        <v>0</v>
      </c>
      <c r="G4" s="447"/>
      <c r="H4" s="447"/>
      <c r="I4" s="188"/>
      <c r="J4" s="187"/>
      <c r="L4" s="28"/>
      <c r="N4" s="24"/>
    </row>
    <row r="5" spans="1:14" ht="13">
      <c r="A5" s="27" t="s">
        <v>153</v>
      </c>
      <c r="B5" s="27" t="s">
        <v>154</v>
      </c>
      <c r="C5" s="39">
        <f>F22</f>
        <v>0</v>
      </c>
      <c r="D5" s="35"/>
      <c r="E5" s="35"/>
      <c r="F5" s="35"/>
      <c r="G5" s="35"/>
      <c r="H5" s="187"/>
      <c r="I5" s="187"/>
      <c r="J5" s="187"/>
      <c r="L5" s="189"/>
      <c r="N5" s="24"/>
    </row>
    <row r="6" spans="1:14" ht="12.75" customHeight="1">
      <c r="A6" s="27" t="s">
        <v>153</v>
      </c>
      <c r="B6" s="27" t="s">
        <v>155</v>
      </c>
      <c r="C6" s="39">
        <f>G22</f>
        <v>0</v>
      </c>
      <c r="D6" s="35" t="s">
        <v>156</v>
      </c>
      <c r="E6" s="35"/>
      <c r="F6" s="447">
        <f>'SP4-1'!C7</f>
        <v>0</v>
      </c>
      <c r="G6" s="447"/>
      <c r="H6" s="447"/>
      <c r="I6" s="187"/>
      <c r="J6" s="187"/>
      <c r="L6" s="28"/>
      <c r="N6" s="24"/>
    </row>
    <row r="7" spans="1:14" ht="12.75" customHeight="1">
      <c r="A7" s="27" t="s">
        <v>157</v>
      </c>
      <c r="B7" s="27" t="s">
        <v>154</v>
      </c>
      <c r="C7" s="39">
        <f>F23</f>
        <v>0</v>
      </c>
      <c r="D7" s="35" t="s">
        <v>158</v>
      </c>
      <c r="E7" s="35"/>
      <c r="F7" s="447">
        <f>'SP4-1'!C8</f>
        <v>0</v>
      </c>
      <c r="G7" s="447"/>
      <c r="H7" s="447"/>
      <c r="I7" s="187"/>
      <c r="J7" s="187"/>
      <c r="L7" s="28"/>
      <c r="N7" s="24"/>
    </row>
    <row r="8" spans="1:14" ht="13">
      <c r="A8" s="27" t="s">
        <v>157</v>
      </c>
      <c r="B8" s="27" t="s">
        <v>155</v>
      </c>
      <c r="C8" s="39">
        <f>G23</f>
        <v>0</v>
      </c>
      <c r="D8" s="35" t="s">
        <v>159</v>
      </c>
      <c r="E8" s="190" t="s">
        <v>160</v>
      </c>
      <c r="F8" s="191">
        <f>'SP4-1'!I31</f>
        <v>0</v>
      </c>
      <c r="G8" s="35"/>
      <c r="H8" s="35"/>
      <c r="L8" s="28"/>
      <c r="N8" s="24"/>
    </row>
    <row r="9" spans="1:14" ht="13">
      <c r="A9" s="27" t="s">
        <v>157</v>
      </c>
      <c r="B9" s="27" t="s">
        <v>161</v>
      </c>
      <c r="C9" s="39">
        <f>H23</f>
        <v>0</v>
      </c>
      <c r="D9" s="35"/>
      <c r="E9" s="190"/>
      <c r="F9" s="35"/>
      <c r="G9" s="35"/>
      <c r="H9" s="187"/>
      <c r="I9" s="187"/>
      <c r="J9" s="187"/>
      <c r="L9" s="189"/>
      <c r="N9" s="24"/>
    </row>
    <row r="10" spans="1:14" ht="13">
      <c r="A10" s="27" t="s">
        <v>162</v>
      </c>
      <c r="B10" s="27" t="s">
        <v>154</v>
      </c>
      <c r="C10" s="39">
        <f>F24</f>
        <v>0</v>
      </c>
      <c r="D10" s="35" t="s">
        <v>163</v>
      </c>
      <c r="E10" s="190" t="s">
        <v>164</v>
      </c>
      <c r="F10" s="42">
        <f>'SP4-1'!I25</f>
        <v>0</v>
      </c>
      <c r="G10" s="35"/>
      <c r="H10" s="187"/>
      <c r="I10" s="187"/>
      <c r="J10" s="187"/>
      <c r="L10" s="28"/>
      <c r="N10" s="24"/>
    </row>
    <row r="11" spans="1:14" ht="13">
      <c r="A11" s="27" t="s">
        <v>162</v>
      </c>
      <c r="B11" s="27" t="s">
        <v>155</v>
      </c>
      <c r="C11" s="39">
        <f>G24</f>
        <v>0</v>
      </c>
      <c r="D11" s="35" t="s">
        <v>165</v>
      </c>
      <c r="E11" s="190" t="s">
        <v>166</v>
      </c>
      <c r="F11" s="42">
        <f>'SP4-1'!I26</f>
        <v>0</v>
      </c>
      <c r="G11" s="35"/>
      <c r="H11" s="187"/>
      <c r="I11" s="187"/>
      <c r="J11" s="187"/>
      <c r="L11" s="28"/>
      <c r="N11" s="24"/>
    </row>
    <row r="12" spans="1:14" ht="13">
      <c r="A12" s="27" t="s">
        <v>162</v>
      </c>
      <c r="B12" s="27" t="s">
        <v>161</v>
      </c>
      <c r="C12" s="39">
        <f>H24</f>
        <v>0</v>
      </c>
      <c r="D12" s="35" t="s">
        <v>167</v>
      </c>
      <c r="E12" s="190" t="s">
        <v>164</v>
      </c>
      <c r="F12" s="42">
        <f>'SP4-1'!I32</f>
        <v>0</v>
      </c>
      <c r="G12" s="35"/>
      <c r="H12" s="187"/>
      <c r="I12" s="187"/>
      <c r="J12" s="187"/>
      <c r="L12" s="28"/>
      <c r="N12" s="24"/>
    </row>
    <row r="13" spans="1:14" ht="13">
      <c r="A13" s="27" t="s">
        <v>168</v>
      </c>
      <c r="B13" s="27" t="s">
        <v>154</v>
      </c>
      <c r="C13" s="46">
        <f>F25</f>
        <v>0</v>
      </c>
      <c r="D13" s="35"/>
      <c r="E13" s="35"/>
      <c r="F13" s="35"/>
      <c r="G13" s="35"/>
      <c r="H13" s="192"/>
      <c r="I13" s="192"/>
      <c r="J13" s="192"/>
      <c r="L13" s="189"/>
      <c r="N13" s="24"/>
    </row>
    <row r="14" spans="1:14" ht="13">
      <c r="A14" s="27" t="s">
        <v>168</v>
      </c>
      <c r="B14" s="27" t="s">
        <v>155</v>
      </c>
      <c r="C14" s="31">
        <f>G25</f>
        <v>0</v>
      </c>
      <c r="D14" s="35" t="s">
        <v>169</v>
      </c>
      <c r="E14" s="35"/>
      <c r="F14" s="447">
        <f>'SP4-1'!E18</f>
        <v>0</v>
      </c>
      <c r="G14" s="447"/>
      <c r="H14" s="447"/>
      <c r="I14" s="447"/>
      <c r="J14" s="447"/>
      <c r="L14" s="28"/>
      <c r="N14" s="24"/>
    </row>
    <row r="15" spans="1:14" ht="12.75" customHeight="1">
      <c r="A15" s="27" t="s">
        <v>168</v>
      </c>
      <c r="B15" s="27" t="s">
        <v>161</v>
      </c>
      <c r="C15" s="46">
        <f>H25</f>
        <v>0</v>
      </c>
      <c r="D15" s="35" t="s">
        <v>170</v>
      </c>
      <c r="E15" s="35"/>
      <c r="F15" s="447">
        <f>'SP4-1'!E15</f>
        <v>0</v>
      </c>
      <c r="G15" s="447"/>
      <c r="H15" s="447"/>
      <c r="I15" s="447"/>
      <c r="J15" s="447"/>
      <c r="L15" s="28"/>
      <c r="N15" s="24"/>
    </row>
    <row r="16" spans="1:14" ht="12.75" customHeight="1">
      <c r="A16" s="27" t="s">
        <v>171</v>
      </c>
      <c r="B16" s="27" t="s">
        <v>154</v>
      </c>
      <c r="C16" s="46">
        <f>F26</f>
        <v>0</v>
      </c>
      <c r="D16" s="35" t="s">
        <v>172</v>
      </c>
      <c r="E16" s="35"/>
      <c r="F16" s="447">
        <f>'SP4-1'!E21</f>
        <v>0</v>
      </c>
      <c r="G16" s="447"/>
      <c r="H16" s="447"/>
      <c r="I16" s="447"/>
      <c r="J16" s="447"/>
      <c r="L16" s="28"/>
      <c r="N16" s="24"/>
    </row>
    <row r="17" spans="1:14" ht="12.75" customHeight="1">
      <c r="A17" s="27" t="s">
        <v>171</v>
      </c>
      <c r="B17" s="27" t="s">
        <v>155</v>
      </c>
      <c r="C17" s="31">
        <f>G26</f>
        <v>0</v>
      </c>
      <c r="D17" s="35" t="s">
        <v>173</v>
      </c>
      <c r="E17" s="35"/>
      <c r="F17" s="447"/>
      <c r="G17" s="447"/>
      <c r="H17" s="447"/>
      <c r="I17" s="447"/>
      <c r="J17" s="447"/>
      <c r="L17" s="28"/>
      <c r="N17" s="24"/>
    </row>
    <row r="18" spans="1:14" ht="12.75" customHeight="1">
      <c r="A18" s="27" t="s">
        <v>174</v>
      </c>
      <c r="B18" s="27" t="s">
        <v>154</v>
      </c>
      <c r="C18" s="46">
        <f>F27</f>
        <v>0</v>
      </c>
      <c r="D18" s="35" t="s">
        <v>175</v>
      </c>
      <c r="E18" s="35"/>
      <c r="F18" s="447">
        <f>'SP4-1'!E22</f>
        <v>0</v>
      </c>
      <c r="G18" s="447"/>
      <c r="H18" s="447"/>
      <c r="I18" s="447"/>
      <c r="J18" s="447"/>
      <c r="L18" s="28"/>
      <c r="N18" s="24"/>
    </row>
    <row r="19" spans="1:14" ht="12.75" customHeight="1">
      <c r="A19" s="27" t="s">
        <v>174</v>
      </c>
      <c r="B19" s="27" t="s">
        <v>155</v>
      </c>
      <c r="C19" s="31">
        <f>G27</f>
        <v>0</v>
      </c>
      <c r="D19" s="35" t="s">
        <v>176</v>
      </c>
      <c r="E19" s="35"/>
      <c r="F19" s="447">
        <f>'SP4-1'!E14</f>
        <v>0</v>
      </c>
      <c r="G19" s="447"/>
      <c r="H19" s="447"/>
      <c r="I19" s="447"/>
      <c r="J19" s="447"/>
      <c r="L19" s="28"/>
      <c r="N19" s="24"/>
    </row>
    <row r="20" spans="1:14" ht="13">
      <c r="A20" s="27" t="s">
        <v>174</v>
      </c>
      <c r="B20" s="27" t="s">
        <v>161</v>
      </c>
      <c r="C20" s="31">
        <f>H27</f>
        <v>0</v>
      </c>
      <c r="D20" s="35"/>
      <c r="E20" s="35"/>
      <c r="F20" s="35"/>
      <c r="G20" s="35"/>
      <c r="H20" s="35"/>
      <c r="I20" s="35"/>
      <c r="L20" s="189"/>
      <c r="N20" s="24"/>
    </row>
    <row r="21" spans="1:14" ht="13">
      <c r="A21" s="27" t="s">
        <v>177</v>
      </c>
      <c r="B21" s="27" t="s">
        <v>154</v>
      </c>
      <c r="C21" s="46">
        <f>F28</f>
        <v>0</v>
      </c>
      <c r="D21" s="193" t="s">
        <v>178</v>
      </c>
      <c r="E21" s="35"/>
      <c r="F21" s="193" t="s">
        <v>179</v>
      </c>
      <c r="G21" s="193" t="s">
        <v>180</v>
      </c>
      <c r="H21" s="193" t="s">
        <v>181</v>
      </c>
      <c r="I21" s="35"/>
      <c r="L21" s="189"/>
      <c r="N21" s="24"/>
    </row>
    <row r="22" spans="1:14" ht="13">
      <c r="A22" s="27" t="s">
        <v>177</v>
      </c>
      <c r="B22" s="27" t="s">
        <v>155</v>
      </c>
      <c r="C22" s="31">
        <f>G28</f>
        <v>0</v>
      </c>
      <c r="D22" s="35" t="s">
        <v>182</v>
      </c>
      <c r="E22" s="190" t="s">
        <v>183</v>
      </c>
      <c r="F22" s="194">
        <f>'SP4-1'!I33</f>
        <v>0</v>
      </c>
      <c r="G22" s="195">
        <f>'SP4-1'!I34</f>
        <v>0</v>
      </c>
      <c r="H22" s="35"/>
      <c r="I22" s="35"/>
      <c r="L22" s="28"/>
      <c r="N22" s="24"/>
    </row>
    <row r="23" spans="1:14" ht="13">
      <c r="A23" s="27" t="s">
        <v>184</v>
      </c>
      <c r="B23" s="45"/>
      <c r="C23" s="44">
        <f>F29</f>
        <v>0</v>
      </c>
      <c r="D23" s="35" t="s">
        <v>185</v>
      </c>
      <c r="E23" s="190" t="s">
        <v>186</v>
      </c>
      <c r="F23" s="194">
        <v>0</v>
      </c>
      <c r="G23" s="195">
        <v>0</v>
      </c>
      <c r="H23" s="194">
        <v>0</v>
      </c>
      <c r="I23" s="35"/>
      <c r="L23" s="28"/>
      <c r="N23" s="24"/>
    </row>
    <row r="24" spans="1:14" ht="13">
      <c r="A24" s="27" t="s">
        <v>187</v>
      </c>
      <c r="B24" s="27"/>
      <c r="C24" s="39">
        <f>F30</f>
        <v>0</v>
      </c>
      <c r="D24" s="35" t="s">
        <v>188</v>
      </c>
      <c r="E24" s="190" t="s">
        <v>186</v>
      </c>
      <c r="F24" s="194">
        <v>0</v>
      </c>
      <c r="G24" s="195">
        <v>0</v>
      </c>
      <c r="H24" s="194">
        <v>0</v>
      </c>
      <c r="I24" s="35"/>
      <c r="K24" s="196"/>
      <c r="L24" s="28"/>
      <c r="N24" s="24"/>
    </row>
    <row r="25" spans="1:14" ht="13">
      <c r="A25" s="27" t="s">
        <v>189</v>
      </c>
      <c r="B25" s="27" t="s">
        <v>190</v>
      </c>
      <c r="C25" s="41">
        <f>F33</f>
        <v>0</v>
      </c>
      <c r="D25" s="35" t="s">
        <v>191</v>
      </c>
      <c r="E25" s="190" t="s">
        <v>186</v>
      </c>
      <c r="F25" s="194">
        <v>0</v>
      </c>
      <c r="G25" s="195">
        <v>0</v>
      </c>
      <c r="H25" s="194">
        <v>0</v>
      </c>
      <c r="I25" s="35"/>
      <c r="L25" s="28"/>
      <c r="N25" s="24"/>
    </row>
    <row r="26" spans="1:14" ht="13">
      <c r="A26" s="27" t="s">
        <v>189</v>
      </c>
      <c r="B26" s="27" t="s">
        <v>192</v>
      </c>
      <c r="C26" s="41">
        <f>G33</f>
        <v>0</v>
      </c>
      <c r="D26" s="35" t="s">
        <v>193</v>
      </c>
      <c r="E26" s="190" t="s">
        <v>186</v>
      </c>
      <c r="F26" s="194">
        <v>0</v>
      </c>
      <c r="G26" s="195">
        <v>0</v>
      </c>
      <c r="H26" s="35"/>
      <c r="I26" s="35"/>
      <c r="L26" s="28"/>
      <c r="N26" s="24"/>
    </row>
    <row r="27" spans="1:14" ht="13">
      <c r="A27" s="27" t="s">
        <v>194</v>
      </c>
      <c r="B27" s="27" t="s">
        <v>190</v>
      </c>
      <c r="C27" s="41">
        <f>F34</f>
        <v>0</v>
      </c>
      <c r="D27" s="35" t="s">
        <v>195</v>
      </c>
      <c r="E27" s="190" t="s">
        <v>196</v>
      </c>
      <c r="F27" s="194">
        <v>0</v>
      </c>
      <c r="G27" s="195">
        <v>0</v>
      </c>
      <c r="H27" s="194">
        <v>0</v>
      </c>
      <c r="I27" s="35"/>
      <c r="L27" s="28"/>
      <c r="N27" s="24"/>
    </row>
    <row r="28" spans="1:14" ht="13">
      <c r="A28" s="27" t="s">
        <v>194</v>
      </c>
      <c r="B28" s="27" t="s">
        <v>192</v>
      </c>
      <c r="C28" s="41">
        <f>G34</f>
        <v>0</v>
      </c>
      <c r="D28" s="35" t="s">
        <v>197</v>
      </c>
      <c r="E28" s="190" t="s">
        <v>183</v>
      </c>
      <c r="F28" s="194">
        <v>0</v>
      </c>
      <c r="G28" s="195">
        <v>0</v>
      </c>
      <c r="H28" s="35"/>
      <c r="I28" s="35"/>
      <c r="L28" s="28"/>
      <c r="N28" s="24"/>
    </row>
    <row r="29" spans="1:14" ht="13">
      <c r="A29" s="27" t="s">
        <v>198</v>
      </c>
      <c r="B29" s="27" t="s">
        <v>190</v>
      </c>
      <c r="C29" s="41">
        <f>F35</f>
        <v>0</v>
      </c>
      <c r="D29" s="35" t="s">
        <v>197</v>
      </c>
      <c r="E29" s="190" t="s">
        <v>199</v>
      </c>
      <c r="F29" s="197">
        <v>0</v>
      </c>
      <c r="G29" s="35"/>
      <c r="H29" s="35"/>
      <c r="I29" s="35"/>
      <c r="L29" s="28"/>
      <c r="N29" s="24"/>
    </row>
    <row r="30" spans="1:14" ht="13">
      <c r="A30" s="27" t="s">
        <v>198</v>
      </c>
      <c r="B30" s="27" t="s">
        <v>192</v>
      </c>
      <c r="C30" s="41">
        <f>G35</f>
        <v>0</v>
      </c>
      <c r="D30" s="35" t="s">
        <v>200</v>
      </c>
      <c r="E30" s="35"/>
      <c r="F30" s="43">
        <f>'SP4-4'!O7</f>
        <v>0</v>
      </c>
      <c r="G30" s="35"/>
      <c r="H30" s="35"/>
      <c r="I30" s="35"/>
      <c r="L30" s="28"/>
      <c r="N30" s="24"/>
    </row>
    <row r="31" spans="1:14" ht="13">
      <c r="A31" s="27" t="s">
        <v>201</v>
      </c>
      <c r="B31" s="27" t="s">
        <v>190</v>
      </c>
      <c r="C31" s="31">
        <f>F36</f>
        <v>0</v>
      </c>
      <c r="D31" s="35"/>
      <c r="E31" s="35"/>
      <c r="F31" s="35"/>
      <c r="G31" s="35"/>
      <c r="H31" s="35"/>
      <c r="I31" s="35"/>
      <c r="L31" s="189"/>
      <c r="N31" s="24"/>
    </row>
    <row r="32" spans="1:14" ht="13">
      <c r="A32" s="27" t="s">
        <v>201</v>
      </c>
      <c r="B32" s="27" t="s">
        <v>192</v>
      </c>
      <c r="C32" s="31">
        <f>G36</f>
        <v>0</v>
      </c>
      <c r="D32" s="35"/>
      <c r="E32" s="35"/>
      <c r="F32" s="193" t="s">
        <v>202</v>
      </c>
      <c r="G32" s="193" t="s">
        <v>203</v>
      </c>
      <c r="H32" s="35"/>
      <c r="I32" s="35"/>
      <c r="L32" s="189"/>
      <c r="N32" s="24"/>
    </row>
    <row r="33" spans="1:14" ht="13">
      <c r="A33" s="27" t="s">
        <v>204</v>
      </c>
      <c r="B33" s="27" t="s">
        <v>190</v>
      </c>
      <c r="C33" s="31">
        <f>F37</f>
        <v>0</v>
      </c>
      <c r="D33" s="35" t="s">
        <v>205</v>
      </c>
      <c r="E33" s="190" t="s">
        <v>206</v>
      </c>
      <c r="F33" s="42">
        <f>'SP4-1'!E35</f>
        <v>0</v>
      </c>
      <c r="G33" s="42">
        <f>'SP4-1'!E36</f>
        <v>0</v>
      </c>
      <c r="H33" s="35"/>
      <c r="I33" s="35"/>
      <c r="L33" s="28"/>
      <c r="N33" s="24"/>
    </row>
    <row r="34" spans="1:14" ht="13">
      <c r="A34" s="27" t="s">
        <v>204</v>
      </c>
      <c r="B34" s="27" t="s">
        <v>192</v>
      </c>
      <c r="C34" s="31">
        <f>G37</f>
        <v>0</v>
      </c>
      <c r="D34" s="35" t="s">
        <v>207</v>
      </c>
      <c r="E34" s="190" t="s">
        <v>208</v>
      </c>
      <c r="F34" s="42">
        <f>'SP4-6'!E9</f>
        <v>0</v>
      </c>
      <c r="G34" s="42">
        <v>0</v>
      </c>
      <c r="H34" s="35"/>
      <c r="I34" s="35"/>
      <c r="L34" s="28"/>
      <c r="N34" s="24"/>
    </row>
    <row r="35" spans="1:14" ht="13">
      <c r="A35" s="27" t="s">
        <v>209</v>
      </c>
      <c r="B35" s="27" t="s">
        <v>190</v>
      </c>
      <c r="C35" s="41">
        <f>F38</f>
        <v>0</v>
      </c>
      <c r="D35" s="35" t="s">
        <v>210</v>
      </c>
      <c r="E35" s="190" t="s">
        <v>208</v>
      </c>
      <c r="F35" s="42">
        <f>'SP4-1'!E37</f>
        <v>0</v>
      </c>
      <c r="G35" s="42">
        <f>'SP4-1'!E38</f>
        <v>0</v>
      </c>
      <c r="H35" s="35"/>
      <c r="I35" s="35"/>
      <c r="L35" s="28"/>
      <c r="N35" s="24"/>
    </row>
    <row r="36" spans="1:14" ht="13">
      <c r="A36" s="27" t="s">
        <v>209</v>
      </c>
      <c r="B36" s="27" t="s">
        <v>192</v>
      </c>
      <c r="C36" s="41">
        <f>G38</f>
        <v>0</v>
      </c>
      <c r="D36" s="35" t="s">
        <v>211</v>
      </c>
      <c r="E36" s="190" t="s">
        <v>212</v>
      </c>
      <c r="F36" s="29">
        <f>'SP4-1'!M35</f>
        <v>0</v>
      </c>
      <c r="G36" s="29">
        <f>'SP4-1'!M36</f>
        <v>0</v>
      </c>
      <c r="H36" s="35"/>
      <c r="I36" s="35"/>
      <c r="L36" s="28"/>
      <c r="N36" s="24"/>
    </row>
    <row r="37" spans="1:14" ht="13">
      <c r="A37" s="27" t="s">
        <v>213</v>
      </c>
      <c r="B37" s="27" t="s">
        <v>214</v>
      </c>
      <c r="C37" s="40">
        <f>F41</f>
        <v>0</v>
      </c>
      <c r="D37" s="35" t="s">
        <v>215</v>
      </c>
      <c r="E37" s="190" t="s">
        <v>216</v>
      </c>
      <c r="F37" s="29">
        <f>'SP4-1'!M37</f>
        <v>0</v>
      </c>
      <c r="G37" s="29">
        <f>'SP4-1'!M38</f>
        <v>0</v>
      </c>
      <c r="H37" s="35"/>
      <c r="I37" s="35"/>
      <c r="L37" s="28"/>
      <c r="N37" s="24"/>
    </row>
    <row r="38" spans="1:14" ht="13">
      <c r="A38" s="27" t="s">
        <v>213</v>
      </c>
      <c r="B38" s="27" t="s">
        <v>217</v>
      </c>
      <c r="C38" s="40">
        <f>G41</f>
        <v>0</v>
      </c>
      <c r="D38" s="35" t="s">
        <v>218</v>
      </c>
      <c r="E38" s="190" t="s">
        <v>219</v>
      </c>
      <c r="F38" s="42">
        <v>0</v>
      </c>
      <c r="G38" s="42">
        <v>0</v>
      </c>
      <c r="H38" s="35"/>
      <c r="I38" s="35"/>
      <c r="L38" s="28"/>
      <c r="N38" s="24"/>
    </row>
    <row r="39" spans="1:14" ht="13">
      <c r="A39" s="27" t="s">
        <v>220</v>
      </c>
      <c r="B39" s="27" t="s">
        <v>214</v>
      </c>
      <c r="C39" s="40">
        <f>H41</f>
        <v>0</v>
      </c>
      <c r="D39" s="35"/>
      <c r="E39" s="35"/>
      <c r="F39" s="35"/>
      <c r="G39" s="35"/>
      <c r="H39" s="35"/>
      <c r="I39" s="35"/>
      <c r="L39" s="189"/>
      <c r="N39" s="24"/>
    </row>
    <row r="40" spans="1:14" ht="13">
      <c r="A40" s="27" t="s">
        <v>220</v>
      </c>
      <c r="B40" s="27" t="s">
        <v>217</v>
      </c>
      <c r="C40" s="40">
        <f>I41</f>
        <v>0</v>
      </c>
      <c r="D40" s="35"/>
      <c r="E40" s="35"/>
      <c r="F40" s="193" t="s">
        <v>221</v>
      </c>
      <c r="G40" s="193" t="s">
        <v>222</v>
      </c>
      <c r="H40" s="193" t="s">
        <v>223</v>
      </c>
      <c r="I40" s="193" t="s">
        <v>224</v>
      </c>
      <c r="L40" s="189"/>
      <c r="N40" s="24"/>
    </row>
    <row r="41" spans="1:14" ht="13">
      <c r="A41" s="27" t="s">
        <v>225</v>
      </c>
      <c r="B41" s="27"/>
      <c r="C41" s="39">
        <f>F42</f>
        <v>0</v>
      </c>
      <c r="D41" s="35" t="s">
        <v>226</v>
      </c>
      <c r="E41" s="35"/>
      <c r="F41" s="174"/>
      <c r="G41" s="174"/>
      <c r="H41" s="174"/>
      <c r="I41" s="174"/>
      <c r="L41" s="189"/>
      <c r="N41" s="24"/>
    </row>
    <row r="42" spans="1:14" ht="13">
      <c r="A42" s="27" t="s">
        <v>227</v>
      </c>
      <c r="B42" s="27" t="s">
        <v>228</v>
      </c>
      <c r="C42" s="36">
        <f>F47</f>
        <v>0</v>
      </c>
      <c r="D42" s="35" t="s">
        <v>229</v>
      </c>
      <c r="E42" s="190" t="s">
        <v>230</v>
      </c>
      <c r="F42" s="175">
        <v>0</v>
      </c>
      <c r="G42" s="35"/>
      <c r="H42" s="35"/>
      <c r="I42" s="35"/>
      <c r="L42" s="28"/>
      <c r="N42" s="24"/>
    </row>
    <row r="43" spans="1:14" ht="13">
      <c r="A43" s="27" t="s">
        <v>227</v>
      </c>
      <c r="B43" s="27" t="s">
        <v>231</v>
      </c>
      <c r="C43" s="36">
        <f>G47</f>
        <v>0</v>
      </c>
      <c r="D43" s="35"/>
      <c r="E43" s="190"/>
      <c r="F43" s="35"/>
      <c r="G43" s="35"/>
      <c r="H43" s="35"/>
      <c r="I43" s="35"/>
      <c r="L43" s="189"/>
      <c r="N43" s="24"/>
    </row>
    <row r="44" spans="1:14" ht="13">
      <c r="A44" s="27" t="s">
        <v>227</v>
      </c>
      <c r="B44" s="27" t="s">
        <v>232</v>
      </c>
      <c r="C44" s="36">
        <f>H47</f>
        <v>0</v>
      </c>
      <c r="D44" s="35" t="s">
        <v>233</v>
      </c>
      <c r="E44" s="190" t="s">
        <v>234</v>
      </c>
      <c r="F44" s="38"/>
      <c r="G44" s="38"/>
      <c r="H44" s="35"/>
      <c r="I44" s="35"/>
      <c r="L44" s="28"/>
      <c r="N44" s="24"/>
    </row>
    <row r="45" spans="1:14" ht="13">
      <c r="A45" s="27" t="s">
        <v>227</v>
      </c>
      <c r="B45" s="27" t="s">
        <v>235</v>
      </c>
      <c r="C45" s="36">
        <f>I47</f>
        <v>0</v>
      </c>
      <c r="D45" s="35"/>
      <c r="E45" s="35"/>
      <c r="F45" s="35"/>
      <c r="G45" s="35"/>
      <c r="H45" s="35"/>
      <c r="I45" s="35"/>
      <c r="L45" s="189"/>
      <c r="N45" s="24"/>
    </row>
    <row r="46" spans="1:14" ht="13">
      <c r="A46" s="27" t="s">
        <v>236</v>
      </c>
      <c r="B46" s="27" t="s">
        <v>228</v>
      </c>
      <c r="C46" s="36" t="str">
        <f>F48</f>
        <v/>
      </c>
      <c r="D46" s="35"/>
      <c r="E46" s="35"/>
      <c r="F46" s="193" t="s">
        <v>237</v>
      </c>
      <c r="G46" s="193" t="s">
        <v>238</v>
      </c>
      <c r="H46" s="193" t="s">
        <v>239</v>
      </c>
      <c r="I46" s="193" t="s">
        <v>240</v>
      </c>
      <c r="L46" s="189"/>
      <c r="N46" s="24"/>
    </row>
    <row r="47" spans="1:14" ht="13">
      <c r="A47" s="27" t="s">
        <v>236</v>
      </c>
      <c r="B47" s="27" t="s">
        <v>231</v>
      </c>
      <c r="C47" s="36" t="str">
        <f>G48</f>
        <v/>
      </c>
      <c r="D47" s="35" t="s">
        <v>761</v>
      </c>
      <c r="E47" s="35"/>
      <c r="F47" s="37">
        <f>'SP4-6'!J15</f>
        <v>0</v>
      </c>
      <c r="G47" s="37">
        <f>'SP4-6'!L15</f>
        <v>0</v>
      </c>
      <c r="H47" s="37">
        <f>'SP4-6'!N15</f>
        <v>0</v>
      </c>
      <c r="I47" s="37">
        <f>'SP4-6'!P15</f>
        <v>0</v>
      </c>
      <c r="L47" s="28"/>
      <c r="N47" s="24"/>
    </row>
    <row r="48" spans="1:14" ht="13">
      <c r="A48" s="27" t="s">
        <v>236</v>
      </c>
      <c r="B48" s="27" t="s">
        <v>232</v>
      </c>
      <c r="C48" s="36" t="str">
        <f>H48</f>
        <v/>
      </c>
      <c r="D48" s="35" t="s">
        <v>241</v>
      </c>
      <c r="E48" s="35"/>
      <c r="F48" s="37" t="str">
        <f>'SP4-6'!J22</f>
        <v/>
      </c>
      <c r="G48" s="37" t="str">
        <f>'SP4-6'!L22</f>
        <v/>
      </c>
      <c r="H48" s="37" t="str">
        <f>'SP4-6'!N22</f>
        <v/>
      </c>
      <c r="I48" s="37" t="str">
        <f>'SP4-6'!P22</f>
        <v/>
      </c>
      <c r="L48" s="28"/>
      <c r="N48" s="24"/>
    </row>
    <row r="49" spans="1:14" ht="13">
      <c r="A49" s="27" t="s">
        <v>236</v>
      </c>
      <c r="B49" s="27" t="s">
        <v>235</v>
      </c>
      <c r="C49" s="36" t="str">
        <f>I48</f>
        <v/>
      </c>
      <c r="D49" s="35" t="s">
        <v>242</v>
      </c>
      <c r="E49" s="35"/>
      <c r="F49" s="37" t="str">
        <f>'SP4-6'!J32</f>
        <v/>
      </c>
      <c r="G49" s="37" t="str">
        <f>'SP4-6'!L32</f>
        <v/>
      </c>
      <c r="H49" s="37" t="str">
        <f>'SP4-6'!N32</f>
        <v/>
      </c>
      <c r="I49" s="37" t="str">
        <f>'SP4-6'!P32</f>
        <v/>
      </c>
      <c r="L49" s="28"/>
      <c r="N49" s="24"/>
    </row>
    <row r="50" spans="1:14" ht="13">
      <c r="A50" s="27" t="s">
        <v>243</v>
      </c>
      <c r="B50" s="27" t="s">
        <v>228</v>
      </c>
      <c r="C50" s="36" t="str">
        <f>F49</f>
        <v/>
      </c>
      <c r="D50" s="35"/>
      <c r="E50" s="35"/>
      <c r="F50" s="35"/>
      <c r="G50" s="35"/>
      <c r="H50" s="35"/>
      <c r="I50" s="35"/>
      <c r="L50" s="189"/>
      <c r="N50" s="24"/>
    </row>
    <row r="51" spans="1:14" ht="13">
      <c r="A51" s="27" t="s">
        <v>243</v>
      </c>
      <c r="B51" s="27" t="s">
        <v>231</v>
      </c>
      <c r="C51" s="36" t="str">
        <f>G49</f>
        <v/>
      </c>
      <c r="D51" s="35" t="s">
        <v>244</v>
      </c>
      <c r="E51" s="190" t="s">
        <v>245</v>
      </c>
      <c r="F51" s="32">
        <v>0</v>
      </c>
      <c r="G51" s="35"/>
      <c r="H51" s="35"/>
      <c r="I51" s="35"/>
      <c r="L51" s="28"/>
      <c r="N51" s="24"/>
    </row>
    <row r="52" spans="1:14" ht="13">
      <c r="A52" s="27" t="s">
        <v>243</v>
      </c>
      <c r="B52" s="27" t="s">
        <v>232</v>
      </c>
      <c r="C52" s="36" t="str">
        <f>H49</f>
        <v/>
      </c>
      <c r="D52" s="35" t="s">
        <v>246</v>
      </c>
      <c r="E52" s="190" t="s">
        <v>247</v>
      </c>
      <c r="F52" s="32">
        <f>IF('SP4-5'!O9=0,,'SP4-5'!O28/'SP4-5'!O9)</f>
        <v>0</v>
      </c>
      <c r="G52" s="35"/>
      <c r="H52" s="35"/>
      <c r="I52" s="35"/>
      <c r="L52" s="28"/>
      <c r="N52" s="24"/>
    </row>
    <row r="53" spans="1:14" ht="13">
      <c r="A53" s="27" t="s">
        <v>243</v>
      </c>
      <c r="B53" s="27" t="s">
        <v>235</v>
      </c>
      <c r="C53" s="36" t="str">
        <f>I49</f>
        <v/>
      </c>
      <c r="D53" s="35" t="s">
        <v>248</v>
      </c>
      <c r="E53" s="190" t="s">
        <v>219</v>
      </c>
      <c r="F53" s="32">
        <f>IF('SP4-4'!O12=0,,('SP4-4'!O27/'SP4-4'!O12)/365)</f>
        <v>0</v>
      </c>
      <c r="G53" s="35"/>
      <c r="H53" s="35"/>
      <c r="I53" s="35"/>
      <c r="L53" s="28"/>
      <c r="N53" s="24"/>
    </row>
    <row r="54" spans="1:14" ht="13">
      <c r="A54" s="27" t="s">
        <v>249</v>
      </c>
      <c r="B54" s="27"/>
      <c r="C54" s="26">
        <f>F51</f>
        <v>0</v>
      </c>
      <c r="D54" s="35"/>
      <c r="E54" s="190"/>
      <c r="F54" s="35"/>
      <c r="G54" s="35"/>
      <c r="H54" s="35"/>
      <c r="I54" s="35"/>
      <c r="L54" s="189"/>
      <c r="N54" s="24"/>
    </row>
    <row r="55" spans="1:14" ht="13">
      <c r="A55" s="27" t="s">
        <v>250</v>
      </c>
      <c r="B55" s="27"/>
      <c r="C55" s="26">
        <f>F52</f>
        <v>0</v>
      </c>
      <c r="D55" s="193" t="s">
        <v>251</v>
      </c>
      <c r="E55" s="190"/>
      <c r="F55" s="193" t="s">
        <v>252</v>
      </c>
      <c r="G55" s="193" t="s">
        <v>253</v>
      </c>
      <c r="H55" s="35"/>
      <c r="I55" s="35"/>
      <c r="L55" s="189"/>
      <c r="N55" s="24"/>
    </row>
    <row r="56" spans="1:14" ht="13">
      <c r="A56" s="27" t="s">
        <v>254</v>
      </c>
      <c r="B56" s="27"/>
      <c r="C56" s="26">
        <f>F53</f>
        <v>0</v>
      </c>
      <c r="D56" s="35" t="s">
        <v>255</v>
      </c>
      <c r="E56" s="190" t="s">
        <v>256</v>
      </c>
      <c r="F56" s="32">
        <v>0</v>
      </c>
      <c r="G56" s="32">
        <f>'SP4-3 (1)'!K8</f>
        <v>0</v>
      </c>
      <c r="H56" s="35"/>
      <c r="I56" s="35"/>
      <c r="L56" s="28"/>
      <c r="N56" s="24"/>
    </row>
    <row r="57" spans="1:14" ht="13">
      <c r="A57" s="27" t="s">
        <v>257</v>
      </c>
      <c r="B57" s="27" t="s">
        <v>258</v>
      </c>
      <c r="C57" s="26">
        <f>F56</f>
        <v>0</v>
      </c>
      <c r="D57" s="35"/>
      <c r="E57" s="35"/>
      <c r="F57" s="35"/>
      <c r="G57" s="35"/>
      <c r="H57" s="35"/>
      <c r="I57" s="35"/>
      <c r="L57" s="28"/>
      <c r="N57" s="24"/>
    </row>
    <row r="58" spans="1:14" ht="13">
      <c r="A58" s="27" t="s">
        <v>257</v>
      </c>
      <c r="B58" s="27" t="s">
        <v>259</v>
      </c>
      <c r="C58" s="26">
        <f>G56</f>
        <v>0</v>
      </c>
      <c r="D58" s="35" t="s">
        <v>260</v>
      </c>
      <c r="E58" s="190" t="s">
        <v>256</v>
      </c>
      <c r="F58" s="32">
        <v>0</v>
      </c>
      <c r="G58" s="32">
        <f>'SP4-3 (1)'!Q8</f>
        <v>0</v>
      </c>
      <c r="H58" s="35"/>
      <c r="I58" s="35"/>
      <c r="L58" s="28"/>
      <c r="N58" s="24"/>
    </row>
    <row r="59" spans="1:14" ht="13">
      <c r="A59" s="27" t="s">
        <v>261</v>
      </c>
      <c r="B59" s="27" t="s">
        <v>258</v>
      </c>
      <c r="C59" s="26">
        <f>F58</f>
        <v>0</v>
      </c>
      <c r="D59" s="35" t="s">
        <v>262</v>
      </c>
      <c r="E59" s="190" t="s">
        <v>256</v>
      </c>
      <c r="F59" s="32">
        <f>'SP4-2'!R36</f>
        <v>0</v>
      </c>
      <c r="G59" s="32">
        <f>'SP4-3 (1)'!Q13+'SP4-3 (1)'!Q16+'SP4-3 (1)'!Q31</f>
        <v>0</v>
      </c>
      <c r="H59" s="35"/>
      <c r="I59" s="35"/>
      <c r="L59" s="28"/>
      <c r="N59" s="24"/>
    </row>
    <row r="60" spans="1:14" ht="13">
      <c r="A60" s="27" t="s">
        <v>261</v>
      </c>
      <c r="B60" s="27" t="s">
        <v>259</v>
      </c>
      <c r="C60" s="26">
        <f>G58</f>
        <v>0</v>
      </c>
      <c r="D60" s="35" t="s">
        <v>263</v>
      </c>
      <c r="E60" s="190" t="s">
        <v>256</v>
      </c>
      <c r="F60" s="32">
        <f>'SP4-1'!M41</f>
        <v>0</v>
      </c>
      <c r="G60" s="32">
        <f>'SP4-1'!M44</f>
        <v>0</v>
      </c>
      <c r="H60" s="35"/>
      <c r="I60" s="35"/>
      <c r="L60" s="28"/>
      <c r="N60" s="24"/>
    </row>
    <row r="61" spans="1:14" ht="13">
      <c r="A61" s="27" t="s">
        <v>264</v>
      </c>
      <c r="B61" s="27" t="s">
        <v>258</v>
      </c>
      <c r="C61" s="26">
        <f>F59</f>
        <v>0</v>
      </c>
      <c r="D61" s="35"/>
      <c r="E61" s="190"/>
      <c r="F61" s="35"/>
      <c r="G61" s="35"/>
      <c r="H61" s="35"/>
      <c r="I61" s="35"/>
      <c r="L61" s="189"/>
      <c r="N61" s="24"/>
    </row>
    <row r="62" spans="1:14" ht="13">
      <c r="A62" s="27" t="s">
        <v>264</v>
      </c>
      <c r="B62" s="27" t="s">
        <v>259</v>
      </c>
      <c r="C62" s="26">
        <f>G59</f>
        <v>0</v>
      </c>
      <c r="D62" s="35" t="s">
        <v>265</v>
      </c>
      <c r="E62" s="190" t="s">
        <v>256</v>
      </c>
      <c r="F62" s="32">
        <v>0</v>
      </c>
      <c r="G62" s="35"/>
      <c r="H62" s="35"/>
      <c r="I62" s="35"/>
      <c r="L62" s="28"/>
      <c r="N62" s="24"/>
    </row>
    <row r="63" spans="1:14" ht="13">
      <c r="A63" s="27" t="s">
        <v>266</v>
      </c>
      <c r="B63" s="27" t="s">
        <v>258</v>
      </c>
      <c r="C63" s="26">
        <f>F60</f>
        <v>0</v>
      </c>
      <c r="D63" s="35" t="s">
        <v>267</v>
      </c>
      <c r="E63" s="190" t="s">
        <v>256</v>
      </c>
      <c r="F63" s="176">
        <v>0</v>
      </c>
      <c r="G63" s="35"/>
      <c r="H63" s="35"/>
      <c r="I63" s="35"/>
      <c r="L63" s="198"/>
      <c r="N63" s="24"/>
    </row>
    <row r="64" spans="1:14" ht="13">
      <c r="A64" s="27" t="s">
        <v>266</v>
      </c>
      <c r="B64" s="27" t="s">
        <v>259</v>
      </c>
      <c r="C64" s="26">
        <f>G60</f>
        <v>0</v>
      </c>
      <c r="D64" s="35"/>
      <c r="E64" s="190"/>
      <c r="F64" s="35"/>
      <c r="G64" s="35"/>
      <c r="H64" s="35"/>
      <c r="I64" s="35"/>
      <c r="L64" s="189"/>
      <c r="N64" s="24"/>
    </row>
    <row r="65" spans="1:14" ht="13">
      <c r="A65" s="27" t="s">
        <v>268</v>
      </c>
      <c r="B65" s="27"/>
      <c r="C65" s="26">
        <f>F62</f>
        <v>0</v>
      </c>
      <c r="D65" s="193" t="s">
        <v>758</v>
      </c>
      <c r="E65" s="190"/>
      <c r="F65" s="35"/>
      <c r="G65" s="35"/>
      <c r="H65" s="33" t="s">
        <v>270</v>
      </c>
      <c r="I65" s="35"/>
      <c r="L65" s="189"/>
      <c r="N65" s="24"/>
    </row>
    <row r="66" spans="1:14" ht="13">
      <c r="A66" s="27" t="s">
        <v>271</v>
      </c>
      <c r="B66" s="27"/>
      <c r="C66" s="26">
        <f>F63</f>
        <v>0</v>
      </c>
      <c r="D66" s="35" t="s">
        <v>272</v>
      </c>
      <c r="E66" s="190" t="s">
        <v>256</v>
      </c>
      <c r="F66" s="32">
        <f>'SP4-1'!M48</f>
        <v>0</v>
      </c>
      <c r="G66" s="35"/>
      <c r="H66" s="199">
        <f>(F66/'SP4-4'!L$44)*40</f>
        <v>0</v>
      </c>
      <c r="I66" s="35"/>
      <c r="L66" s="28"/>
      <c r="N66" s="24"/>
    </row>
    <row r="67" spans="1:14" ht="13">
      <c r="A67" s="27" t="s">
        <v>273</v>
      </c>
      <c r="B67" s="27" t="s">
        <v>274</v>
      </c>
      <c r="C67" s="26">
        <f>F66</f>
        <v>0</v>
      </c>
      <c r="D67" s="35" t="s">
        <v>275</v>
      </c>
      <c r="E67" s="190" t="s">
        <v>256</v>
      </c>
      <c r="F67" s="32">
        <f>'SP4-1'!M50</f>
        <v>0</v>
      </c>
      <c r="G67" s="35"/>
      <c r="H67" s="199">
        <f>(F67/'SP4-4'!L$44)*40</f>
        <v>0</v>
      </c>
      <c r="I67" s="35"/>
      <c r="L67" s="28"/>
      <c r="N67" s="24"/>
    </row>
    <row r="68" spans="1:14" ht="13">
      <c r="A68" s="27" t="s">
        <v>276</v>
      </c>
      <c r="B68" s="27" t="s">
        <v>274</v>
      </c>
      <c r="C68" s="26">
        <f t="shared" ref="C68:C85" si="0">F67</f>
        <v>0</v>
      </c>
      <c r="D68" s="35" t="s">
        <v>642</v>
      </c>
      <c r="E68" s="190" t="s">
        <v>256</v>
      </c>
      <c r="F68" s="32">
        <f>'SP4-1'!M51</f>
        <v>0</v>
      </c>
      <c r="G68" s="35"/>
      <c r="H68" s="199">
        <f>(F68/'SP4-4'!L$44)*40</f>
        <v>0</v>
      </c>
      <c r="I68" s="35"/>
      <c r="L68" s="28"/>
      <c r="N68" s="24"/>
    </row>
    <row r="69" spans="1:14" ht="13">
      <c r="A69" s="27" t="s">
        <v>278</v>
      </c>
      <c r="B69" s="27" t="s">
        <v>274</v>
      </c>
      <c r="C69" s="26">
        <f t="shared" si="0"/>
        <v>0</v>
      </c>
      <c r="D69" s="35" t="s">
        <v>279</v>
      </c>
      <c r="E69" s="190" t="s">
        <v>256</v>
      </c>
      <c r="F69" s="32">
        <f>'SP4-1'!M49</f>
        <v>0</v>
      </c>
      <c r="G69" s="35"/>
      <c r="H69" s="199">
        <f>(F69/'SP4-4'!L$44)*40</f>
        <v>0</v>
      </c>
      <c r="I69" s="35"/>
      <c r="L69" s="28"/>
      <c r="N69" s="24"/>
    </row>
    <row r="70" spans="1:14" ht="13">
      <c r="A70" s="27" t="s">
        <v>280</v>
      </c>
      <c r="B70" s="27" t="s">
        <v>274</v>
      </c>
      <c r="C70" s="26">
        <f t="shared" si="0"/>
        <v>0</v>
      </c>
      <c r="D70" s="35" t="s">
        <v>281</v>
      </c>
      <c r="E70" s="190" t="s">
        <v>256</v>
      </c>
      <c r="F70" s="32">
        <v>0</v>
      </c>
      <c r="G70" s="35"/>
      <c r="H70" s="199">
        <v>0</v>
      </c>
      <c r="I70" s="35"/>
      <c r="L70" s="28"/>
      <c r="N70" s="24"/>
    </row>
    <row r="71" spans="1:14" ht="13">
      <c r="A71" s="27" t="s">
        <v>282</v>
      </c>
      <c r="B71" s="27" t="s">
        <v>274</v>
      </c>
      <c r="C71" s="26">
        <f t="shared" si="0"/>
        <v>0</v>
      </c>
      <c r="D71" s="35" t="s">
        <v>283</v>
      </c>
      <c r="E71" s="190" t="s">
        <v>256</v>
      </c>
      <c r="F71" s="32">
        <v>0</v>
      </c>
      <c r="G71" s="35"/>
      <c r="H71" s="199">
        <v>0</v>
      </c>
      <c r="I71" s="35"/>
      <c r="L71" s="28"/>
      <c r="N71" s="24"/>
    </row>
    <row r="72" spans="1:14" ht="13">
      <c r="A72" s="27" t="s">
        <v>284</v>
      </c>
      <c r="B72" s="27" t="s">
        <v>274</v>
      </c>
      <c r="C72" s="26">
        <f t="shared" si="0"/>
        <v>0</v>
      </c>
      <c r="D72" s="35" t="s">
        <v>285</v>
      </c>
      <c r="E72" s="190" t="s">
        <v>256</v>
      </c>
      <c r="F72" s="32">
        <v>0</v>
      </c>
      <c r="G72" s="35"/>
      <c r="H72" s="199">
        <v>0</v>
      </c>
      <c r="I72" s="35"/>
      <c r="L72" s="28"/>
      <c r="N72" s="24"/>
    </row>
    <row r="73" spans="1:14" ht="13">
      <c r="A73" s="27" t="s">
        <v>286</v>
      </c>
      <c r="B73" s="27" t="s">
        <v>274</v>
      </c>
      <c r="C73" s="26">
        <f t="shared" si="0"/>
        <v>0</v>
      </c>
      <c r="D73" s="35" t="s">
        <v>287</v>
      </c>
      <c r="E73" s="190" t="s">
        <v>256</v>
      </c>
      <c r="F73" s="32">
        <v>0</v>
      </c>
      <c r="G73" s="35"/>
      <c r="H73" s="199">
        <v>0</v>
      </c>
      <c r="I73" s="35"/>
      <c r="L73" s="28"/>
      <c r="N73" s="24"/>
    </row>
    <row r="74" spans="1:14" ht="13">
      <c r="A74" s="27" t="s">
        <v>288</v>
      </c>
      <c r="B74" s="27" t="s">
        <v>274</v>
      </c>
      <c r="C74" s="26">
        <f t="shared" si="0"/>
        <v>0</v>
      </c>
      <c r="D74" s="35" t="s">
        <v>289</v>
      </c>
      <c r="E74" s="190" t="s">
        <v>256</v>
      </c>
      <c r="F74" s="32">
        <v>0</v>
      </c>
      <c r="G74" s="35"/>
      <c r="H74" s="199">
        <v>0</v>
      </c>
      <c r="I74" s="35"/>
      <c r="L74" s="28"/>
      <c r="N74" s="24"/>
    </row>
    <row r="75" spans="1:14" ht="13">
      <c r="A75" s="27" t="s">
        <v>290</v>
      </c>
      <c r="B75" s="27" t="s">
        <v>274</v>
      </c>
      <c r="C75" s="26">
        <f t="shared" si="0"/>
        <v>0</v>
      </c>
      <c r="D75" s="35" t="s">
        <v>643</v>
      </c>
      <c r="E75" s="190" t="s">
        <v>256</v>
      </c>
      <c r="F75" s="32">
        <v>0</v>
      </c>
      <c r="G75" s="35"/>
      <c r="H75" s="199">
        <v>0</v>
      </c>
      <c r="I75" s="35"/>
      <c r="L75" s="28"/>
      <c r="N75" s="24"/>
    </row>
    <row r="76" spans="1:14" ht="13">
      <c r="A76" s="27" t="s">
        <v>291</v>
      </c>
      <c r="B76" s="27" t="s">
        <v>274</v>
      </c>
      <c r="C76" s="26">
        <f t="shared" si="0"/>
        <v>0</v>
      </c>
      <c r="D76" s="35" t="s">
        <v>292</v>
      </c>
      <c r="E76" s="190" t="s">
        <v>256</v>
      </c>
      <c r="F76" s="32">
        <v>0</v>
      </c>
      <c r="G76" s="35"/>
      <c r="H76" s="199">
        <v>0</v>
      </c>
      <c r="I76" s="35"/>
      <c r="L76" s="28"/>
      <c r="N76" s="24"/>
    </row>
    <row r="77" spans="1:14" ht="13">
      <c r="A77" s="27" t="s">
        <v>293</v>
      </c>
      <c r="B77" s="27" t="s">
        <v>274</v>
      </c>
      <c r="C77" s="26">
        <f t="shared" si="0"/>
        <v>0</v>
      </c>
      <c r="D77" s="35" t="s">
        <v>294</v>
      </c>
      <c r="E77" s="190" t="s">
        <v>256</v>
      </c>
      <c r="F77" s="32">
        <v>0</v>
      </c>
      <c r="G77" s="35"/>
      <c r="H77" s="199">
        <v>0</v>
      </c>
      <c r="I77" s="35"/>
      <c r="L77" s="28"/>
      <c r="N77" s="24"/>
    </row>
    <row r="78" spans="1:14" ht="13">
      <c r="A78" s="27" t="s">
        <v>295</v>
      </c>
      <c r="B78" s="27" t="s">
        <v>274</v>
      </c>
      <c r="C78" s="26">
        <f t="shared" si="0"/>
        <v>0</v>
      </c>
      <c r="D78" s="35" t="s">
        <v>296</v>
      </c>
      <c r="E78" s="190" t="s">
        <v>256</v>
      </c>
      <c r="F78" s="32">
        <v>0</v>
      </c>
      <c r="G78" s="35"/>
      <c r="H78" s="199">
        <v>0</v>
      </c>
      <c r="I78" s="35"/>
      <c r="L78" s="28"/>
      <c r="N78" s="24"/>
    </row>
    <row r="79" spans="1:14" ht="13">
      <c r="A79" s="27" t="s">
        <v>297</v>
      </c>
      <c r="B79" s="27" t="s">
        <v>274</v>
      </c>
      <c r="C79" s="26">
        <f t="shared" si="0"/>
        <v>0</v>
      </c>
      <c r="D79" s="35" t="s">
        <v>298</v>
      </c>
      <c r="E79" s="190" t="s">
        <v>256</v>
      </c>
      <c r="F79" s="32">
        <v>0</v>
      </c>
      <c r="G79" s="35"/>
      <c r="H79" s="199">
        <v>0</v>
      </c>
      <c r="I79" s="35"/>
      <c r="L79" s="28"/>
      <c r="N79" s="24"/>
    </row>
    <row r="80" spans="1:14" ht="13">
      <c r="A80" s="27" t="s">
        <v>299</v>
      </c>
      <c r="B80" s="27" t="s">
        <v>274</v>
      </c>
      <c r="C80" s="26">
        <f t="shared" si="0"/>
        <v>0</v>
      </c>
      <c r="D80" s="35" t="s">
        <v>300</v>
      </c>
      <c r="E80" s="190" t="s">
        <v>256</v>
      </c>
      <c r="F80" s="32">
        <v>0</v>
      </c>
      <c r="G80" s="35"/>
      <c r="H80" s="199">
        <v>0</v>
      </c>
      <c r="I80" s="35"/>
      <c r="L80" s="28"/>
      <c r="N80" s="24"/>
    </row>
    <row r="81" spans="1:14" ht="13">
      <c r="A81" s="27" t="s">
        <v>301</v>
      </c>
      <c r="B81" s="27" t="s">
        <v>274</v>
      </c>
      <c r="C81" s="26">
        <f t="shared" si="0"/>
        <v>0</v>
      </c>
      <c r="D81" s="35" t="s">
        <v>302</v>
      </c>
      <c r="E81" s="190" t="s">
        <v>256</v>
      </c>
      <c r="F81" s="32">
        <v>0</v>
      </c>
      <c r="G81" s="35"/>
      <c r="H81" s="199">
        <v>0</v>
      </c>
      <c r="I81" s="35"/>
      <c r="L81" s="28"/>
      <c r="N81" s="24"/>
    </row>
    <row r="82" spans="1:14" ht="13">
      <c r="A82" s="27" t="s">
        <v>303</v>
      </c>
      <c r="B82" s="27" t="s">
        <v>274</v>
      </c>
      <c r="C82" s="26">
        <f t="shared" si="0"/>
        <v>0</v>
      </c>
      <c r="D82" s="35" t="s">
        <v>304</v>
      </c>
      <c r="E82" s="190" t="s">
        <v>256</v>
      </c>
      <c r="F82" s="32">
        <v>0</v>
      </c>
      <c r="G82" s="35"/>
      <c r="H82" s="199">
        <v>0</v>
      </c>
      <c r="I82" s="35"/>
      <c r="L82" s="28"/>
      <c r="N82" s="24"/>
    </row>
    <row r="83" spans="1:14" ht="13">
      <c r="A83" s="27" t="s">
        <v>305</v>
      </c>
      <c r="B83" s="27" t="s">
        <v>274</v>
      </c>
      <c r="C83" s="26">
        <f t="shared" si="0"/>
        <v>0</v>
      </c>
      <c r="D83" s="35" t="s">
        <v>306</v>
      </c>
      <c r="E83" s="190" t="s">
        <v>256</v>
      </c>
      <c r="F83" s="32">
        <v>0</v>
      </c>
      <c r="G83" s="35"/>
      <c r="H83" s="199">
        <v>0</v>
      </c>
      <c r="I83" s="35"/>
      <c r="L83" s="28"/>
      <c r="N83" s="24"/>
    </row>
    <row r="84" spans="1:14" ht="13">
      <c r="A84" s="27" t="s">
        <v>307</v>
      </c>
      <c r="B84" s="27" t="s">
        <v>274</v>
      </c>
      <c r="C84" s="26">
        <f t="shared" si="0"/>
        <v>0</v>
      </c>
      <c r="D84" s="35" t="s">
        <v>759</v>
      </c>
      <c r="E84" s="190" t="s">
        <v>256</v>
      </c>
      <c r="F84" s="38">
        <f>SUM(F66:F83)</f>
        <v>0</v>
      </c>
      <c r="G84" s="35"/>
      <c r="H84" s="38">
        <f>SUM(H66:H83)</f>
        <v>0</v>
      </c>
      <c r="I84" s="35"/>
      <c r="L84" s="28"/>
      <c r="N84" s="24"/>
    </row>
    <row r="85" spans="1:14" ht="13">
      <c r="A85" s="27" t="s">
        <v>308</v>
      </c>
      <c r="B85" s="27" t="s">
        <v>274</v>
      </c>
      <c r="C85" s="26">
        <f t="shared" si="0"/>
        <v>0</v>
      </c>
      <c r="D85" s="200"/>
      <c r="E85" s="35"/>
      <c r="F85" s="35"/>
      <c r="G85" s="35"/>
      <c r="H85" s="35"/>
      <c r="I85" s="35"/>
      <c r="L85" s="189"/>
      <c r="N85" s="24"/>
    </row>
    <row r="86" spans="1:14" ht="12.75" customHeight="1">
      <c r="A86" s="27" t="s">
        <v>309</v>
      </c>
      <c r="B86" s="27"/>
      <c r="C86" s="31">
        <f>F88</f>
        <v>0</v>
      </c>
      <c r="D86" s="35" t="s">
        <v>310</v>
      </c>
      <c r="E86" s="35"/>
      <c r="F86" s="448"/>
      <c r="G86" s="449"/>
      <c r="H86" s="449"/>
      <c r="I86" s="449"/>
      <c r="J86" s="450"/>
      <c r="L86" s="28"/>
      <c r="N86" s="24"/>
    </row>
    <row r="87" spans="1:14" ht="13">
      <c r="A87" s="27" t="s">
        <v>311</v>
      </c>
      <c r="B87" s="27"/>
      <c r="C87" s="31">
        <f>F89</f>
        <v>0</v>
      </c>
      <c r="D87" s="35"/>
      <c r="E87" s="35"/>
      <c r="F87" s="35"/>
      <c r="G87" s="35"/>
      <c r="H87" s="35"/>
      <c r="I87" s="35"/>
      <c r="L87" s="189"/>
      <c r="N87" s="24"/>
    </row>
    <row r="88" spans="1:14" ht="13">
      <c r="A88" s="27" t="s">
        <v>312</v>
      </c>
      <c r="B88" s="27"/>
      <c r="C88" s="31">
        <f>F90</f>
        <v>0</v>
      </c>
      <c r="D88" s="35" t="s">
        <v>313</v>
      </c>
      <c r="E88" s="35"/>
      <c r="F88" s="29">
        <f>'SP4-1'!M54</f>
        <v>0</v>
      </c>
      <c r="G88" s="35"/>
      <c r="H88" s="35"/>
      <c r="I88" s="35"/>
      <c r="L88" s="28"/>
      <c r="N88" s="24"/>
    </row>
    <row r="89" spans="1:14" ht="13">
      <c r="A89" s="27" t="s">
        <v>314</v>
      </c>
      <c r="B89" s="27" t="s">
        <v>315</v>
      </c>
      <c r="C89" s="31">
        <f>F92</f>
        <v>0</v>
      </c>
      <c r="D89" s="35" t="s">
        <v>316</v>
      </c>
      <c r="E89" s="35"/>
      <c r="F89" s="29">
        <v>0</v>
      </c>
      <c r="G89" s="35"/>
      <c r="H89" s="35"/>
      <c r="I89" s="35"/>
      <c r="L89" s="28"/>
      <c r="N89" s="24"/>
    </row>
    <row r="90" spans="1:14" ht="13">
      <c r="A90" s="27" t="s">
        <v>314</v>
      </c>
      <c r="B90" s="27" t="s">
        <v>317</v>
      </c>
      <c r="C90" s="31">
        <f>G92</f>
        <v>0</v>
      </c>
      <c r="D90" s="35" t="s">
        <v>318</v>
      </c>
      <c r="E90" s="35"/>
      <c r="F90" s="29">
        <f>'SP4-1'!M58</f>
        <v>0</v>
      </c>
      <c r="G90" s="35"/>
      <c r="H90" s="35"/>
      <c r="I90" s="35"/>
      <c r="L90" s="28"/>
      <c r="N90" s="24"/>
    </row>
    <row r="91" spans="1:14" ht="25.5">
      <c r="A91" s="30" t="s">
        <v>319</v>
      </c>
      <c r="B91" s="27"/>
      <c r="C91" s="26">
        <f>I51</f>
        <v>0</v>
      </c>
      <c r="D91" s="35"/>
      <c r="E91" s="35"/>
      <c r="F91" s="35"/>
      <c r="G91" s="35"/>
      <c r="H91" s="35"/>
      <c r="I91" s="35"/>
      <c r="L91" s="189"/>
      <c r="N91" s="24"/>
    </row>
    <row r="92" spans="1:14" ht="13">
      <c r="A92" s="27" t="s">
        <v>320</v>
      </c>
      <c r="B92" s="27"/>
      <c r="C92" s="26">
        <f>I52</f>
        <v>0</v>
      </c>
      <c r="D92" s="35" t="s">
        <v>321</v>
      </c>
      <c r="E92" s="35"/>
      <c r="F92" s="29">
        <v>0</v>
      </c>
      <c r="G92" s="29">
        <v>0</v>
      </c>
      <c r="H92" s="35"/>
      <c r="I92" s="35"/>
      <c r="L92" s="28"/>
      <c r="N92" s="24"/>
    </row>
    <row r="93" spans="1:14">
      <c r="A93" s="27" t="s">
        <v>322</v>
      </c>
      <c r="B93" s="27"/>
      <c r="C93" s="26">
        <f>I53</f>
        <v>0</v>
      </c>
      <c r="N93" s="24"/>
    </row>
    <row r="94" spans="1:14">
      <c r="A94" s="27" t="s">
        <v>273</v>
      </c>
      <c r="B94" s="27" t="s">
        <v>323</v>
      </c>
      <c r="C94" s="26">
        <f>H66</f>
        <v>0</v>
      </c>
      <c r="N94" s="24"/>
    </row>
    <row r="95" spans="1:14">
      <c r="A95" s="27" t="s">
        <v>276</v>
      </c>
      <c r="B95" s="27" t="s">
        <v>323</v>
      </c>
      <c r="C95" s="26">
        <f t="shared" ref="C95:C112" si="1">H67</f>
        <v>0</v>
      </c>
      <c r="N95" s="24"/>
    </row>
    <row r="96" spans="1:14">
      <c r="A96" s="27" t="s">
        <v>278</v>
      </c>
      <c r="B96" s="27" t="s">
        <v>323</v>
      </c>
      <c r="C96" s="26">
        <f t="shared" si="1"/>
        <v>0</v>
      </c>
      <c r="N96" s="24"/>
    </row>
    <row r="97" spans="1:14">
      <c r="A97" s="27" t="s">
        <v>280</v>
      </c>
      <c r="B97" s="27" t="s">
        <v>323</v>
      </c>
      <c r="C97" s="26">
        <f t="shared" si="1"/>
        <v>0</v>
      </c>
      <c r="N97" s="24"/>
    </row>
    <row r="98" spans="1:14">
      <c r="A98" s="27" t="s">
        <v>282</v>
      </c>
      <c r="B98" s="27" t="s">
        <v>323</v>
      </c>
      <c r="C98" s="26">
        <f t="shared" si="1"/>
        <v>0</v>
      </c>
      <c r="N98" s="24"/>
    </row>
    <row r="99" spans="1:14" ht="14.5">
      <c r="A99" s="27" t="s">
        <v>284</v>
      </c>
      <c r="B99" s="27" t="s">
        <v>323</v>
      </c>
      <c r="C99" s="26">
        <f t="shared" si="1"/>
        <v>0</v>
      </c>
      <c r="D99" s="182" t="s">
        <v>324</v>
      </c>
      <c r="N99" s="24"/>
    </row>
    <row r="100" spans="1:14">
      <c r="A100" s="27" t="s">
        <v>286</v>
      </c>
      <c r="B100" s="27" t="s">
        <v>323</v>
      </c>
      <c r="C100" s="26">
        <f t="shared" si="1"/>
        <v>0</v>
      </c>
      <c r="D100" s="34" t="s">
        <v>325</v>
      </c>
      <c r="N100" s="24"/>
    </row>
    <row r="101" spans="1:14">
      <c r="A101" s="27" t="s">
        <v>288</v>
      </c>
      <c r="B101" s="27" t="s">
        <v>323</v>
      </c>
      <c r="C101" s="26">
        <f t="shared" si="1"/>
        <v>0</v>
      </c>
      <c r="D101" s="34" t="s">
        <v>326</v>
      </c>
      <c r="N101" s="24"/>
    </row>
    <row r="102" spans="1:14">
      <c r="A102" s="27" t="s">
        <v>290</v>
      </c>
      <c r="B102" s="27" t="s">
        <v>323</v>
      </c>
      <c r="C102" s="26">
        <f t="shared" si="1"/>
        <v>0</v>
      </c>
      <c r="D102" s="34" t="s">
        <v>327</v>
      </c>
      <c r="N102" s="24"/>
    </row>
    <row r="103" spans="1:14">
      <c r="A103" s="27" t="s">
        <v>291</v>
      </c>
      <c r="B103" s="27" t="s">
        <v>323</v>
      </c>
      <c r="C103" s="26">
        <f t="shared" si="1"/>
        <v>0</v>
      </c>
      <c r="D103" s="34" t="s">
        <v>328</v>
      </c>
      <c r="N103" s="24"/>
    </row>
    <row r="104" spans="1:14">
      <c r="A104" s="27" t="s">
        <v>293</v>
      </c>
      <c r="B104" s="27" t="s">
        <v>323</v>
      </c>
      <c r="C104" s="26">
        <f t="shared" si="1"/>
        <v>0</v>
      </c>
      <c r="D104" s="34" t="s">
        <v>329</v>
      </c>
      <c r="N104" s="24"/>
    </row>
    <row r="105" spans="1:14">
      <c r="A105" s="27" t="s">
        <v>295</v>
      </c>
      <c r="B105" s="27" t="s">
        <v>323</v>
      </c>
      <c r="C105" s="26">
        <f t="shared" si="1"/>
        <v>0</v>
      </c>
      <c r="N105" s="24"/>
    </row>
    <row r="106" spans="1:14">
      <c r="A106" s="27" t="s">
        <v>297</v>
      </c>
      <c r="B106" s="27" t="s">
        <v>323</v>
      </c>
      <c r="C106" s="26">
        <f t="shared" si="1"/>
        <v>0</v>
      </c>
      <c r="N106" s="24"/>
    </row>
    <row r="107" spans="1:14">
      <c r="A107" s="27" t="s">
        <v>299</v>
      </c>
      <c r="B107" s="27" t="s">
        <v>323</v>
      </c>
      <c r="C107" s="26">
        <f t="shared" si="1"/>
        <v>0</v>
      </c>
      <c r="N107" s="24"/>
    </row>
    <row r="108" spans="1:14">
      <c r="A108" s="27" t="s">
        <v>301</v>
      </c>
      <c r="B108" s="27" t="s">
        <v>323</v>
      </c>
      <c r="C108" s="26">
        <f t="shared" si="1"/>
        <v>0</v>
      </c>
      <c r="N108" s="24"/>
    </row>
    <row r="109" spans="1:14">
      <c r="A109" s="27" t="s">
        <v>303</v>
      </c>
      <c r="B109" s="27" t="s">
        <v>323</v>
      </c>
      <c r="C109" s="26">
        <f t="shared" si="1"/>
        <v>0</v>
      </c>
      <c r="N109" s="24"/>
    </row>
    <row r="110" spans="1:14">
      <c r="A110" s="27" t="s">
        <v>305</v>
      </c>
      <c r="B110" s="27" t="s">
        <v>323</v>
      </c>
      <c r="C110" s="26">
        <f t="shared" si="1"/>
        <v>0</v>
      </c>
      <c r="N110" s="24"/>
    </row>
    <row r="111" spans="1:14">
      <c r="A111" s="27" t="s">
        <v>307</v>
      </c>
      <c r="B111" s="27" t="s">
        <v>323</v>
      </c>
      <c r="C111" s="26">
        <f t="shared" si="1"/>
        <v>0</v>
      </c>
      <c r="N111" s="24"/>
    </row>
    <row r="112" spans="1:14">
      <c r="A112" s="27" t="s">
        <v>308</v>
      </c>
      <c r="B112" s="27" t="s">
        <v>323</v>
      </c>
      <c r="C112" s="26">
        <f t="shared" si="1"/>
        <v>0</v>
      </c>
      <c r="N112" s="24"/>
    </row>
    <row r="113" spans="14:14">
      <c r="N113" s="24"/>
    </row>
    <row r="114" spans="14:14">
      <c r="N114" s="24"/>
    </row>
    <row r="115" spans="14:14">
      <c r="N115" s="24"/>
    </row>
    <row r="116" spans="14:14">
      <c r="N116" s="24"/>
    </row>
    <row r="117" spans="14:14">
      <c r="N117" s="24"/>
    </row>
    <row r="118" spans="14:14">
      <c r="N118" s="24"/>
    </row>
    <row r="119" spans="14:14">
      <c r="N119" s="24"/>
    </row>
    <row r="120" spans="14:14">
      <c r="N120" s="24"/>
    </row>
    <row r="121" spans="14:14">
      <c r="N121" s="24"/>
    </row>
    <row r="122" spans="14:14">
      <c r="N122" s="24"/>
    </row>
    <row r="123" spans="14:14">
      <c r="N123" s="24"/>
    </row>
    <row r="124" spans="14:14">
      <c r="N124" s="24"/>
    </row>
    <row r="125" spans="14:14">
      <c r="N125" s="24"/>
    </row>
    <row r="126" spans="14:14">
      <c r="N126" s="24"/>
    </row>
    <row r="127" spans="14:14">
      <c r="N127" s="24"/>
    </row>
    <row r="128" spans="14:14">
      <c r="N128" s="24"/>
    </row>
    <row r="129" spans="14:14">
      <c r="N129" s="24"/>
    </row>
    <row r="130" spans="14:14">
      <c r="N130" s="24"/>
    </row>
    <row r="131" spans="14:14">
      <c r="N131" s="24"/>
    </row>
    <row r="132" spans="14:14">
      <c r="N132" s="24"/>
    </row>
    <row r="133" spans="14:14">
      <c r="N133" s="24"/>
    </row>
    <row r="134" spans="14:14">
      <c r="N134" s="24"/>
    </row>
    <row r="135" spans="14:14">
      <c r="N135" s="24"/>
    </row>
    <row r="136" spans="14:14">
      <c r="N136" s="24"/>
    </row>
    <row r="137" spans="14:14">
      <c r="N137" s="24"/>
    </row>
    <row r="138" spans="14:14">
      <c r="N138" s="24"/>
    </row>
    <row r="139" spans="14:14">
      <c r="N139" s="24"/>
    </row>
    <row r="140" spans="14:14">
      <c r="N140" s="24"/>
    </row>
    <row r="141" spans="14:14">
      <c r="N141" s="24"/>
    </row>
    <row r="142" spans="14:14">
      <c r="N142" s="24"/>
    </row>
    <row r="143" spans="14:14">
      <c r="N143" s="24"/>
    </row>
    <row r="144" spans="14:14">
      <c r="N144" s="24"/>
    </row>
    <row r="145" spans="14:14">
      <c r="N145" s="24"/>
    </row>
    <row r="146" spans="14:14">
      <c r="N146" s="24"/>
    </row>
    <row r="147" spans="14:14">
      <c r="N147" s="24"/>
    </row>
    <row r="148" spans="14:14">
      <c r="N148" s="24"/>
    </row>
    <row r="149" spans="14:14">
      <c r="N149" s="24"/>
    </row>
    <row r="150" spans="14:14">
      <c r="N150" s="24"/>
    </row>
    <row r="151" spans="14:14">
      <c r="N151" s="24"/>
    </row>
    <row r="152" spans="14:14">
      <c r="N152" s="24"/>
    </row>
    <row r="153" spans="14:14">
      <c r="N153" s="24"/>
    </row>
    <row r="154" spans="14:14">
      <c r="N154" s="24"/>
    </row>
    <row r="155" spans="14:14">
      <c r="N155" s="24"/>
    </row>
    <row r="156" spans="14:14">
      <c r="N156" s="24"/>
    </row>
    <row r="157" spans="14:14">
      <c r="N157" s="24"/>
    </row>
    <row r="158" spans="14:14">
      <c r="N158" s="24"/>
    </row>
    <row r="159" spans="14:14">
      <c r="N159" s="24"/>
    </row>
    <row r="160" spans="14:14">
      <c r="N160" s="24"/>
    </row>
    <row r="161" spans="14:14">
      <c r="N161" s="24"/>
    </row>
    <row r="162" spans="14:14">
      <c r="N162" s="24"/>
    </row>
    <row r="163" spans="14:14">
      <c r="N163" s="24"/>
    </row>
    <row r="164" spans="14:14">
      <c r="N164" s="24"/>
    </row>
    <row r="165" spans="14:14">
      <c r="N165" s="24"/>
    </row>
    <row r="166" spans="14:14">
      <c r="N166" s="24"/>
    </row>
    <row r="167" spans="14:14">
      <c r="N167" s="24"/>
    </row>
    <row r="168" spans="14:14">
      <c r="N168" s="24"/>
    </row>
    <row r="169" spans="14:14">
      <c r="N169" s="24"/>
    </row>
    <row r="170" spans="14:14">
      <c r="N170" s="24"/>
    </row>
    <row r="171" spans="14:14">
      <c r="N171" s="24"/>
    </row>
    <row r="172" spans="14:14">
      <c r="N172" s="24"/>
    </row>
    <row r="173" spans="14:14">
      <c r="N173" s="24"/>
    </row>
    <row r="174" spans="14:14">
      <c r="N174" s="24"/>
    </row>
    <row r="175" spans="14:14">
      <c r="N175" s="24"/>
    </row>
    <row r="176" spans="14:14">
      <c r="N176" s="24"/>
    </row>
    <row r="177" spans="14:14">
      <c r="N177" s="24"/>
    </row>
    <row r="178" spans="14:14">
      <c r="N178" s="24"/>
    </row>
    <row r="179" spans="14:14">
      <c r="N179" s="24"/>
    </row>
    <row r="180" spans="14:14">
      <c r="N180" s="24"/>
    </row>
    <row r="181" spans="14:14">
      <c r="N181" s="24"/>
    </row>
    <row r="182" spans="14:14">
      <c r="N182" s="24"/>
    </row>
    <row r="183" spans="14:14">
      <c r="N183" s="24"/>
    </row>
    <row r="184" spans="14:14">
      <c r="N184" s="24"/>
    </row>
    <row r="185" spans="14:14">
      <c r="N185" s="24"/>
    </row>
    <row r="186" spans="14:14">
      <c r="N186" s="24"/>
    </row>
    <row r="187" spans="14:14">
      <c r="N187" s="24"/>
    </row>
    <row r="188" spans="14:14">
      <c r="N188" s="24"/>
    </row>
    <row r="189" spans="14:14">
      <c r="N189" s="24"/>
    </row>
    <row r="190" spans="14:14">
      <c r="N190" s="24"/>
    </row>
    <row r="191" spans="14:14">
      <c r="N191" s="24"/>
    </row>
    <row r="192" spans="14:14">
      <c r="N192" s="24"/>
    </row>
    <row r="193" spans="14:14">
      <c r="N193" s="24"/>
    </row>
    <row r="194" spans="14:14">
      <c r="N194" s="24"/>
    </row>
    <row r="195" spans="14:14">
      <c r="N195" s="24"/>
    </row>
    <row r="196" spans="14:14">
      <c r="N196" s="24"/>
    </row>
    <row r="197" spans="14:14">
      <c r="N197" s="24"/>
    </row>
    <row r="198" spans="14:14">
      <c r="N198" s="24"/>
    </row>
    <row r="199" spans="14:14">
      <c r="N199" s="24"/>
    </row>
    <row r="200" spans="14:14">
      <c r="N200" s="24"/>
    </row>
    <row r="201" spans="14:14">
      <c r="N201" s="24"/>
    </row>
    <row r="202" spans="14:14">
      <c r="N202" s="24"/>
    </row>
    <row r="203" spans="14:14">
      <c r="N203" s="24"/>
    </row>
    <row r="204" spans="14:14">
      <c r="N204" s="24"/>
    </row>
    <row r="205" spans="14:14">
      <c r="N205" s="24"/>
    </row>
    <row r="206" spans="14:14">
      <c r="N206" s="24"/>
    </row>
    <row r="207" spans="14:14">
      <c r="N207" s="24"/>
    </row>
    <row r="208" spans="14:14">
      <c r="N208" s="24"/>
    </row>
    <row r="209" spans="14:14">
      <c r="N209" s="24"/>
    </row>
    <row r="210" spans="14:14">
      <c r="N210" s="24"/>
    </row>
    <row r="211" spans="14:14">
      <c r="N211" s="24"/>
    </row>
    <row r="212" spans="14:14">
      <c r="N212" s="24"/>
    </row>
    <row r="213" spans="14:14">
      <c r="N213" s="24"/>
    </row>
    <row r="214" spans="14:14">
      <c r="N214" s="24"/>
    </row>
    <row r="215" spans="14:14">
      <c r="N215" s="24"/>
    </row>
    <row r="216" spans="14:14">
      <c r="N216" s="24"/>
    </row>
    <row r="217" spans="14:14">
      <c r="N217" s="24"/>
    </row>
    <row r="218" spans="14:14">
      <c r="N218" s="24"/>
    </row>
    <row r="219" spans="14:14">
      <c r="N219" s="24"/>
    </row>
    <row r="220" spans="14:14">
      <c r="N220" s="24"/>
    </row>
    <row r="221" spans="14:14">
      <c r="N221" s="24"/>
    </row>
    <row r="222" spans="14:14">
      <c r="N222" s="24"/>
    </row>
    <row r="223" spans="14:14">
      <c r="N223" s="24"/>
    </row>
    <row r="224" spans="14:14">
      <c r="N224" s="24"/>
    </row>
    <row r="225" spans="14:14">
      <c r="N225" s="24"/>
    </row>
    <row r="226" spans="14:14">
      <c r="N226" s="24"/>
    </row>
    <row r="227" spans="14:14">
      <c r="N227" s="24"/>
    </row>
    <row r="228" spans="14:14">
      <c r="N228" s="24"/>
    </row>
    <row r="229" spans="14:14">
      <c r="N229" s="24"/>
    </row>
    <row r="230" spans="14:14">
      <c r="N230" s="24"/>
    </row>
    <row r="231" spans="14:14">
      <c r="N231" s="24"/>
    </row>
    <row r="232" spans="14:14">
      <c r="N232" s="24"/>
    </row>
    <row r="233" spans="14:14">
      <c r="N233" s="24"/>
    </row>
    <row r="234" spans="14:14">
      <c r="N234" s="24"/>
    </row>
    <row r="235" spans="14:14">
      <c r="N235" s="24"/>
    </row>
    <row r="236" spans="14:14">
      <c r="N236" s="24"/>
    </row>
    <row r="237" spans="14:14">
      <c r="N237" s="24"/>
    </row>
    <row r="238" spans="14:14">
      <c r="N238" s="24"/>
    </row>
    <row r="239" spans="14:14">
      <c r="N239" s="24"/>
    </row>
    <row r="240" spans="14:14">
      <c r="N240" s="24"/>
    </row>
    <row r="241" spans="14:14">
      <c r="N241" s="24"/>
    </row>
    <row r="242" spans="14:14">
      <c r="N242" s="24"/>
    </row>
    <row r="243" spans="14:14">
      <c r="N243" s="24"/>
    </row>
    <row r="244" spans="14:14">
      <c r="N244" s="24"/>
    </row>
    <row r="245" spans="14:14">
      <c r="N245" s="24"/>
    </row>
    <row r="246" spans="14:14">
      <c r="N246" s="24"/>
    </row>
    <row r="247" spans="14:14">
      <c r="N247" s="24"/>
    </row>
    <row r="248" spans="14:14">
      <c r="N248" s="24"/>
    </row>
    <row r="249" spans="14:14">
      <c r="N249" s="24"/>
    </row>
    <row r="250" spans="14:14">
      <c r="N250" s="24"/>
    </row>
    <row r="251" spans="14:14">
      <c r="N251" s="24"/>
    </row>
    <row r="252" spans="14:14">
      <c r="N252" s="24"/>
    </row>
    <row r="253" spans="14:14">
      <c r="N253" s="24"/>
    </row>
    <row r="254" spans="14:14">
      <c r="N254" s="24"/>
    </row>
    <row r="255" spans="14:14">
      <c r="N255" s="24"/>
    </row>
    <row r="256" spans="14:14">
      <c r="N256" s="24"/>
    </row>
    <row r="257" spans="14:14">
      <c r="N257" s="24"/>
    </row>
    <row r="258" spans="14:14">
      <c r="N258" s="24"/>
    </row>
    <row r="259" spans="14:14">
      <c r="N259" s="24"/>
    </row>
    <row r="260" spans="14:14">
      <c r="N260" s="24"/>
    </row>
    <row r="261" spans="14:14">
      <c r="N261" s="24"/>
    </row>
    <row r="262" spans="14:14">
      <c r="N262" s="24"/>
    </row>
    <row r="263" spans="14:14">
      <c r="N263" s="24"/>
    </row>
    <row r="264" spans="14:14">
      <c r="N264" s="24"/>
    </row>
    <row r="265" spans="14:14">
      <c r="N265" s="24"/>
    </row>
    <row r="266" spans="14:14">
      <c r="N266" s="24"/>
    </row>
    <row r="267" spans="14:14">
      <c r="N267" s="24"/>
    </row>
    <row r="268" spans="14:14">
      <c r="N268" s="24"/>
    </row>
    <row r="269" spans="14:14">
      <c r="N269" s="24"/>
    </row>
    <row r="270" spans="14:14">
      <c r="N270" s="24"/>
    </row>
    <row r="271" spans="14:14">
      <c r="N271" s="24"/>
    </row>
    <row r="272" spans="14:14">
      <c r="N272" s="24"/>
    </row>
    <row r="273" spans="14:14">
      <c r="N273" s="24"/>
    </row>
    <row r="274" spans="14:14">
      <c r="N274" s="24"/>
    </row>
    <row r="275" spans="14:14">
      <c r="N275" s="24"/>
    </row>
    <row r="276" spans="14:14">
      <c r="N276" s="24"/>
    </row>
    <row r="277" spans="14:14">
      <c r="N277" s="24"/>
    </row>
    <row r="278" spans="14:14">
      <c r="N278" s="24"/>
    </row>
    <row r="279" spans="14:14">
      <c r="N279" s="24"/>
    </row>
    <row r="280" spans="14:14">
      <c r="N280" s="24"/>
    </row>
    <row r="281" spans="14:14">
      <c r="N281" s="24"/>
    </row>
    <row r="282" spans="14:14">
      <c r="N282" s="24"/>
    </row>
    <row r="283" spans="14:14">
      <c r="N283" s="24"/>
    </row>
    <row r="284" spans="14:14">
      <c r="N284" s="24"/>
    </row>
    <row r="285" spans="14:14">
      <c r="N285" s="24"/>
    </row>
    <row r="286" spans="14:14">
      <c r="N286" s="24"/>
    </row>
    <row r="287" spans="14:14">
      <c r="N287" s="24"/>
    </row>
    <row r="288" spans="14:14">
      <c r="N288" s="24"/>
    </row>
    <row r="289" spans="14:14">
      <c r="N289" s="24"/>
    </row>
    <row r="290" spans="14:14">
      <c r="N290" s="24"/>
    </row>
    <row r="291" spans="14:14">
      <c r="N291" s="24"/>
    </row>
    <row r="292" spans="14:14">
      <c r="N292" s="24"/>
    </row>
    <row r="293" spans="14:14">
      <c r="N293" s="24"/>
    </row>
    <row r="294" spans="14:14">
      <c r="N294" s="24"/>
    </row>
    <row r="295" spans="14:14">
      <c r="N295" s="24"/>
    </row>
    <row r="296" spans="14:14">
      <c r="N296" s="24"/>
    </row>
    <row r="297" spans="14:14">
      <c r="N297" s="24"/>
    </row>
    <row r="298" spans="14:14">
      <c r="N298" s="24"/>
    </row>
    <row r="299" spans="14:14">
      <c r="N299" s="24"/>
    </row>
    <row r="300" spans="14:14">
      <c r="N300" s="24"/>
    </row>
    <row r="301" spans="14:14">
      <c r="N301" s="24"/>
    </row>
    <row r="302" spans="14:14">
      <c r="N302" s="24"/>
    </row>
    <row r="303" spans="14:14">
      <c r="N303" s="24"/>
    </row>
    <row r="304" spans="14:14">
      <c r="N304" s="24"/>
    </row>
    <row r="305" spans="14:14">
      <c r="N305" s="24"/>
    </row>
    <row r="306" spans="14:14">
      <c r="N306" s="24"/>
    </row>
    <row r="307" spans="14:14">
      <c r="N307" s="24"/>
    </row>
    <row r="308" spans="14:14">
      <c r="N308" s="24"/>
    </row>
    <row r="309" spans="14:14">
      <c r="N309" s="24"/>
    </row>
    <row r="310" spans="14:14">
      <c r="N310" s="24"/>
    </row>
    <row r="311" spans="14:14">
      <c r="N311" s="24"/>
    </row>
    <row r="312" spans="14:14">
      <c r="N312" s="24"/>
    </row>
    <row r="313" spans="14:14">
      <c r="N313" s="24"/>
    </row>
    <row r="314" spans="14:14">
      <c r="N314" s="24"/>
    </row>
    <row r="315" spans="14:14">
      <c r="N315" s="24"/>
    </row>
    <row r="316" spans="14:14">
      <c r="N316" s="24"/>
    </row>
    <row r="317" spans="14:14">
      <c r="N317" s="24"/>
    </row>
    <row r="318" spans="14:14">
      <c r="N318" s="24"/>
    </row>
    <row r="319" spans="14:14">
      <c r="N319" s="24"/>
    </row>
    <row r="320" spans="14:14">
      <c r="N320" s="24"/>
    </row>
    <row r="321" spans="14:14">
      <c r="N321" s="24"/>
    </row>
    <row r="322" spans="14:14">
      <c r="N322" s="24"/>
    </row>
    <row r="323" spans="14:14">
      <c r="N323" s="24"/>
    </row>
    <row r="324" spans="14:14">
      <c r="N324" s="24"/>
    </row>
    <row r="325" spans="14:14">
      <c r="N325" s="24"/>
    </row>
    <row r="326" spans="14:14">
      <c r="N326" s="24"/>
    </row>
    <row r="327" spans="14:14">
      <c r="N327" s="24"/>
    </row>
    <row r="328" spans="14:14">
      <c r="N328" s="24"/>
    </row>
    <row r="329" spans="14:14">
      <c r="N329" s="24"/>
    </row>
    <row r="330" spans="14:14">
      <c r="N330" s="24"/>
    </row>
    <row r="331" spans="14:14">
      <c r="N331" s="24"/>
    </row>
    <row r="332" spans="14:14">
      <c r="N332" s="24"/>
    </row>
    <row r="333" spans="14:14">
      <c r="N333" s="24"/>
    </row>
    <row r="334" spans="14:14">
      <c r="N334" s="24"/>
    </row>
    <row r="335" spans="14:14">
      <c r="N335" s="24"/>
    </row>
    <row r="336" spans="14:14">
      <c r="N336" s="24"/>
    </row>
    <row r="337" spans="14:14">
      <c r="N337" s="24"/>
    </row>
    <row r="338" spans="14:14">
      <c r="N338" s="24"/>
    </row>
    <row r="339" spans="14:14">
      <c r="N339" s="24"/>
    </row>
    <row r="340" spans="14:14">
      <c r="N340" s="24"/>
    </row>
    <row r="341" spans="14:14">
      <c r="N341" s="24"/>
    </row>
    <row r="342" spans="14:14">
      <c r="N342" s="24"/>
    </row>
    <row r="343" spans="14:14">
      <c r="N343" s="24"/>
    </row>
    <row r="344" spans="14:14">
      <c r="N344" s="24"/>
    </row>
    <row r="345" spans="14:14">
      <c r="N345" s="24"/>
    </row>
    <row r="346" spans="14:14">
      <c r="N346" s="24"/>
    </row>
    <row r="347" spans="14:14">
      <c r="N347" s="24"/>
    </row>
    <row r="348" spans="14:14">
      <c r="N348" s="24"/>
    </row>
    <row r="349" spans="14:14">
      <c r="N349" s="24"/>
    </row>
    <row r="350" spans="14:14">
      <c r="N350" s="24"/>
    </row>
    <row r="351" spans="14:14">
      <c r="N351" s="24"/>
    </row>
    <row r="352" spans="14:14">
      <c r="N352" s="24"/>
    </row>
    <row r="353" spans="14:14">
      <c r="N353" s="24"/>
    </row>
    <row r="354" spans="14:14">
      <c r="N354" s="24"/>
    </row>
    <row r="355" spans="14:14">
      <c r="N355" s="24"/>
    </row>
    <row r="356" spans="14:14">
      <c r="N356" s="24"/>
    </row>
    <row r="357" spans="14:14">
      <c r="N357" s="24"/>
    </row>
    <row r="358" spans="14:14">
      <c r="N358" s="24"/>
    </row>
    <row r="359" spans="14:14">
      <c r="N359" s="24"/>
    </row>
    <row r="360" spans="14:14">
      <c r="N360" s="24"/>
    </row>
    <row r="361" spans="14:14">
      <c r="N361" s="24"/>
    </row>
    <row r="362" spans="14:14">
      <c r="N362" s="24"/>
    </row>
    <row r="363" spans="14:14">
      <c r="N363" s="24"/>
    </row>
    <row r="364" spans="14:14">
      <c r="N364" s="24"/>
    </row>
    <row r="365" spans="14:14">
      <c r="N365" s="24"/>
    </row>
  </sheetData>
  <sheetProtection selectLockedCells="1"/>
  <mergeCells count="11">
    <mergeCell ref="F15:J15"/>
    <mergeCell ref="F3:H3"/>
    <mergeCell ref="F4:H4"/>
    <mergeCell ref="F6:H6"/>
    <mergeCell ref="F7:H7"/>
    <mergeCell ref="F14:J14"/>
    <mergeCell ref="F16:J16"/>
    <mergeCell ref="F17:J17"/>
    <mergeCell ref="F18:J18"/>
    <mergeCell ref="F19:J19"/>
    <mergeCell ref="F86:J86"/>
  </mergeCells>
  <pageMargins left="1.1811023622047245" right="0.78740157480314965" top="0.78740157480314965" bottom="0.78740157480314965" header="0.51181102362204722" footer="0.51181102362204722"/>
  <pageSetup paperSize="9" scale="62" orientation="portrait" r:id="rId1"/>
  <headerFooter scaleWithDoc="0" alignWithMargins="0">
    <oddHeader>&amp;L&amp;"-,Regular"&amp;8&amp;F&amp;R&amp;"-,Regular"&amp;8&amp;A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8CACA-8E12-4BED-8534-586095A78D12}">
  <sheetPr>
    <tabColor theme="0"/>
  </sheetPr>
  <dimension ref="A1:WWE55"/>
  <sheetViews>
    <sheetView topLeftCell="A4" workbookViewId="0">
      <selection activeCell="P15" sqref="P15:Q15"/>
    </sheetView>
  </sheetViews>
  <sheetFormatPr defaultColWidth="0" defaultRowHeight="12.5" zeroHeight="1"/>
  <cols>
    <col min="1" max="2" width="9" style="24" customWidth="1"/>
    <col min="3" max="3" width="40.58203125" style="24" customWidth="1"/>
    <col min="4" max="16" width="9" style="24" customWidth="1"/>
    <col min="17" max="17" width="10.5" style="24" customWidth="1"/>
    <col min="18" max="18" width="7.75" style="135" customWidth="1"/>
    <col min="19" max="23" width="7.75" style="135" hidden="1"/>
    <col min="24" max="258" width="9" style="24" hidden="1"/>
    <col min="259" max="259" width="37.25" style="24" hidden="1"/>
    <col min="260" max="273" width="9" style="24" hidden="1"/>
    <col min="274" max="279" width="7.75" style="24" hidden="1"/>
    <col min="280" max="514" width="9" style="24" hidden="1"/>
    <col min="515" max="515" width="37.25" style="24" hidden="1"/>
    <col min="516" max="529" width="9" style="24" hidden="1"/>
    <col min="530" max="535" width="7.75" style="24" hidden="1"/>
    <col min="536" max="770" width="9" style="24" hidden="1"/>
    <col min="771" max="771" width="37.25" style="24" hidden="1"/>
    <col min="772" max="785" width="9" style="24" hidden="1"/>
    <col min="786" max="791" width="7.75" style="24" hidden="1"/>
    <col min="792" max="1026" width="9" style="24" hidden="1"/>
    <col min="1027" max="1027" width="37.25" style="24" hidden="1"/>
    <col min="1028" max="1041" width="9" style="24" hidden="1"/>
    <col min="1042" max="1047" width="7.75" style="24" hidden="1"/>
    <col min="1048" max="1282" width="9" style="24" hidden="1"/>
    <col min="1283" max="1283" width="37.25" style="24" hidden="1"/>
    <col min="1284" max="1297" width="9" style="24" hidden="1"/>
    <col min="1298" max="1303" width="7.75" style="24" hidden="1"/>
    <col min="1304" max="1538" width="9" style="24" hidden="1"/>
    <col min="1539" max="1539" width="37.25" style="24" hidden="1"/>
    <col min="1540" max="1553" width="9" style="24" hidden="1"/>
    <col min="1554" max="1559" width="7.75" style="24" hidden="1"/>
    <col min="1560" max="1794" width="9" style="24" hidden="1"/>
    <col min="1795" max="1795" width="37.25" style="24" hidden="1"/>
    <col min="1796" max="1809" width="9" style="24" hidden="1"/>
    <col min="1810" max="1815" width="7.75" style="24" hidden="1"/>
    <col min="1816" max="2050" width="9" style="24" hidden="1"/>
    <col min="2051" max="2051" width="37.25" style="24" hidden="1"/>
    <col min="2052" max="2065" width="9" style="24" hidden="1"/>
    <col min="2066" max="2071" width="7.75" style="24" hidden="1"/>
    <col min="2072" max="2306" width="9" style="24" hidden="1"/>
    <col min="2307" max="2307" width="37.25" style="24" hidden="1"/>
    <col min="2308" max="2321" width="9" style="24" hidden="1"/>
    <col min="2322" max="2327" width="7.75" style="24" hidden="1"/>
    <col min="2328" max="2562" width="9" style="24" hidden="1"/>
    <col min="2563" max="2563" width="37.25" style="24" hidden="1"/>
    <col min="2564" max="2577" width="9" style="24" hidden="1"/>
    <col min="2578" max="2583" width="7.75" style="24" hidden="1"/>
    <col min="2584" max="2818" width="9" style="24" hidden="1"/>
    <col min="2819" max="2819" width="37.25" style="24" hidden="1"/>
    <col min="2820" max="2833" width="9" style="24" hidden="1"/>
    <col min="2834" max="2839" width="7.75" style="24" hidden="1"/>
    <col min="2840" max="3074" width="9" style="24" hidden="1"/>
    <col min="3075" max="3075" width="37.25" style="24" hidden="1"/>
    <col min="3076" max="3089" width="9" style="24" hidden="1"/>
    <col min="3090" max="3095" width="7.75" style="24" hidden="1"/>
    <col min="3096" max="3330" width="9" style="24" hidden="1"/>
    <col min="3331" max="3331" width="37.25" style="24" hidden="1"/>
    <col min="3332" max="3345" width="9" style="24" hidden="1"/>
    <col min="3346" max="3351" width="7.75" style="24" hidden="1"/>
    <col min="3352" max="3586" width="9" style="24" hidden="1"/>
    <col min="3587" max="3587" width="37.25" style="24" hidden="1"/>
    <col min="3588" max="3601" width="9" style="24" hidden="1"/>
    <col min="3602" max="3607" width="7.75" style="24" hidden="1"/>
    <col min="3608" max="3842" width="9" style="24" hidden="1"/>
    <col min="3843" max="3843" width="37.25" style="24" hidden="1"/>
    <col min="3844" max="3857" width="9" style="24" hidden="1"/>
    <col min="3858" max="3863" width="7.75" style="24" hidden="1"/>
    <col min="3864" max="4098" width="9" style="24" hidden="1"/>
    <col min="4099" max="4099" width="37.25" style="24" hidden="1"/>
    <col min="4100" max="4113" width="9" style="24" hidden="1"/>
    <col min="4114" max="4119" width="7.75" style="24" hidden="1"/>
    <col min="4120" max="4354" width="9" style="24" hidden="1"/>
    <col min="4355" max="4355" width="37.25" style="24" hidden="1"/>
    <col min="4356" max="4369" width="9" style="24" hidden="1"/>
    <col min="4370" max="4375" width="7.75" style="24" hidden="1"/>
    <col min="4376" max="4610" width="9" style="24" hidden="1"/>
    <col min="4611" max="4611" width="37.25" style="24" hidden="1"/>
    <col min="4612" max="4625" width="9" style="24" hidden="1"/>
    <col min="4626" max="4631" width="7.75" style="24" hidden="1"/>
    <col min="4632" max="4866" width="9" style="24" hidden="1"/>
    <col min="4867" max="4867" width="37.25" style="24" hidden="1"/>
    <col min="4868" max="4881" width="9" style="24" hidden="1"/>
    <col min="4882" max="4887" width="7.75" style="24" hidden="1"/>
    <col min="4888" max="5122" width="9" style="24" hidden="1"/>
    <col min="5123" max="5123" width="37.25" style="24" hidden="1"/>
    <col min="5124" max="5137" width="9" style="24" hidden="1"/>
    <col min="5138" max="5143" width="7.75" style="24" hidden="1"/>
    <col min="5144" max="5378" width="9" style="24" hidden="1"/>
    <col min="5379" max="5379" width="37.25" style="24" hidden="1"/>
    <col min="5380" max="5393" width="9" style="24" hidden="1"/>
    <col min="5394" max="5399" width="7.75" style="24" hidden="1"/>
    <col min="5400" max="5634" width="9" style="24" hidden="1"/>
    <col min="5635" max="5635" width="37.25" style="24" hidden="1"/>
    <col min="5636" max="5649" width="9" style="24" hidden="1"/>
    <col min="5650" max="5655" width="7.75" style="24" hidden="1"/>
    <col min="5656" max="5890" width="9" style="24" hidden="1"/>
    <col min="5891" max="5891" width="37.25" style="24" hidden="1"/>
    <col min="5892" max="5905" width="9" style="24" hidden="1"/>
    <col min="5906" max="5911" width="7.75" style="24" hidden="1"/>
    <col min="5912" max="6146" width="9" style="24" hidden="1"/>
    <col min="6147" max="6147" width="37.25" style="24" hidden="1"/>
    <col min="6148" max="6161" width="9" style="24" hidden="1"/>
    <col min="6162" max="6167" width="7.75" style="24" hidden="1"/>
    <col min="6168" max="6402" width="9" style="24" hidden="1"/>
    <col min="6403" max="6403" width="37.25" style="24" hidden="1"/>
    <col min="6404" max="6417" width="9" style="24" hidden="1"/>
    <col min="6418" max="6423" width="7.75" style="24" hidden="1"/>
    <col min="6424" max="6658" width="9" style="24" hidden="1"/>
    <col min="6659" max="6659" width="37.25" style="24" hidden="1"/>
    <col min="6660" max="6673" width="9" style="24" hidden="1"/>
    <col min="6674" max="6679" width="7.75" style="24" hidden="1"/>
    <col min="6680" max="6914" width="9" style="24" hidden="1"/>
    <col min="6915" max="6915" width="37.25" style="24" hidden="1"/>
    <col min="6916" max="6929" width="9" style="24" hidden="1"/>
    <col min="6930" max="6935" width="7.75" style="24" hidden="1"/>
    <col min="6936" max="7170" width="9" style="24" hidden="1"/>
    <col min="7171" max="7171" width="37.25" style="24" hidden="1"/>
    <col min="7172" max="7185" width="9" style="24" hidden="1"/>
    <col min="7186" max="7191" width="7.75" style="24" hidden="1"/>
    <col min="7192" max="7426" width="9" style="24" hidden="1"/>
    <col min="7427" max="7427" width="37.25" style="24" hidden="1"/>
    <col min="7428" max="7441" width="9" style="24" hidden="1"/>
    <col min="7442" max="7447" width="7.75" style="24" hidden="1"/>
    <col min="7448" max="7682" width="9" style="24" hidden="1"/>
    <col min="7683" max="7683" width="37.25" style="24" hidden="1"/>
    <col min="7684" max="7697" width="9" style="24" hidden="1"/>
    <col min="7698" max="7703" width="7.75" style="24" hidden="1"/>
    <col min="7704" max="7938" width="9" style="24" hidden="1"/>
    <col min="7939" max="7939" width="37.25" style="24" hidden="1"/>
    <col min="7940" max="7953" width="9" style="24" hidden="1"/>
    <col min="7954" max="7959" width="7.75" style="24" hidden="1"/>
    <col min="7960" max="8194" width="9" style="24" hidden="1"/>
    <col min="8195" max="8195" width="37.25" style="24" hidden="1"/>
    <col min="8196" max="8209" width="9" style="24" hidden="1"/>
    <col min="8210" max="8215" width="7.75" style="24" hidden="1"/>
    <col min="8216" max="8450" width="9" style="24" hidden="1"/>
    <col min="8451" max="8451" width="37.25" style="24" hidden="1"/>
    <col min="8452" max="8465" width="9" style="24" hidden="1"/>
    <col min="8466" max="8471" width="7.75" style="24" hidden="1"/>
    <col min="8472" max="8706" width="9" style="24" hidden="1"/>
    <col min="8707" max="8707" width="37.25" style="24" hidden="1"/>
    <col min="8708" max="8721" width="9" style="24" hidden="1"/>
    <col min="8722" max="8727" width="7.75" style="24" hidden="1"/>
    <col min="8728" max="8962" width="9" style="24" hidden="1"/>
    <col min="8963" max="8963" width="37.25" style="24" hidden="1"/>
    <col min="8964" max="8977" width="9" style="24" hidden="1"/>
    <col min="8978" max="8983" width="7.75" style="24" hidden="1"/>
    <col min="8984" max="9218" width="9" style="24" hidden="1"/>
    <col min="9219" max="9219" width="37.25" style="24" hidden="1"/>
    <col min="9220" max="9233" width="9" style="24" hidden="1"/>
    <col min="9234" max="9239" width="7.75" style="24" hidden="1"/>
    <col min="9240" max="9474" width="9" style="24" hidden="1"/>
    <col min="9475" max="9475" width="37.25" style="24" hidden="1"/>
    <col min="9476" max="9489" width="9" style="24" hidden="1"/>
    <col min="9490" max="9495" width="7.75" style="24" hidden="1"/>
    <col min="9496" max="9730" width="9" style="24" hidden="1"/>
    <col min="9731" max="9731" width="37.25" style="24" hidden="1"/>
    <col min="9732" max="9745" width="9" style="24" hidden="1"/>
    <col min="9746" max="9751" width="7.75" style="24" hidden="1"/>
    <col min="9752" max="9986" width="9" style="24" hidden="1"/>
    <col min="9987" max="9987" width="37.25" style="24" hidden="1"/>
    <col min="9988" max="10001" width="9" style="24" hidden="1"/>
    <col min="10002" max="10007" width="7.75" style="24" hidden="1"/>
    <col min="10008" max="10242" width="9" style="24" hidden="1"/>
    <col min="10243" max="10243" width="37.25" style="24" hidden="1"/>
    <col min="10244" max="10257" width="9" style="24" hidden="1"/>
    <col min="10258" max="10263" width="7.75" style="24" hidden="1"/>
    <col min="10264" max="10498" width="9" style="24" hidden="1"/>
    <col min="10499" max="10499" width="37.25" style="24" hidden="1"/>
    <col min="10500" max="10513" width="9" style="24" hidden="1"/>
    <col min="10514" max="10519" width="7.75" style="24" hidden="1"/>
    <col min="10520" max="10754" width="9" style="24" hidden="1"/>
    <col min="10755" max="10755" width="37.25" style="24" hidden="1"/>
    <col min="10756" max="10769" width="9" style="24" hidden="1"/>
    <col min="10770" max="10775" width="7.75" style="24" hidden="1"/>
    <col min="10776" max="11010" width="9" style="24" hidden="1"/>
    <col min="11011" max="11011" width="37.25" style="24" hidden="1"/>
    <col min="11012" max="11025" width="9" style="24" hidden="1"/>
    <col min="11026" max="11031" width="7.75" style="24" hidden="1"/>
    <col min="11032" max="11266" width="9" style="24" hidden="1"/>
    <col min="11267" max="11267" width="37.25" style="24" hidden="1"/>
    <col min="11268" max="11281" width="9" style="24" hidden="1"/>
    <col min="11282" max="11287" width="7.75" style="24" hidden="1"/>
    <col min="11288" max="11522" width="9" style="24" hidden="1"/>
    <col min="11523" max="11523" width="37.25" style="24" hidden="1"/>
    <col min="11524" max="11537" width="9" style="24" hidden="1"/>
    <col min="11538" max="11543" width="7.75" style="24" hidden="1"/>
    <col min="11544" max="11778" width="9" style="24" hidden="1"/>
    <col min="11779" max="11779" width="37.25" style="24" hidden="1"/>
    <col min="11780" max="11793" width="9" style="24" hidden="1"/>
    <col min="11794" max="11799" width="7.75" style="24" hidden="1"/>
    <col min="11800" max="12034" width="9" style="24" hidden="1"/>
    <col min="12035" max="12035" width="37.25" style="24" hidden="1"/>
    <col min="12036" max="12049" width="9" style="24" hidden="1"/>
    <col min="12050" max="12055" width="7.75" style="24" hidden="1"/>
    <col min="12056" max="12290" width="9" style="24" hidden="1"/>
    <col min="12291" max="12291" width="37.25" style="24" hidden="1"/>
    <col min="12292" max="12305" width="9" style="24" hidden="1"/>
    <col min="12306" max="12311" width="7.75" style="24" hidden="1"/>
    <col min="12312" max="12546" width="9" style="24" hidden="1"/>
    <col min="12547" max="12547" width="37.25" style="24" hidden="1"/>
    <col min="12548" max="12561" width="9" style="24" hidden="1"/>
    <col min="12562" max="12567" width="7.75" style="24" hidden="1"/>
    <col min="12568" max="12802" width="9" style="24" hidden="1"/>
    <col min="12803" max="12803" width="37.25" style="24" hidden="1"/>
    <col min="12804" max="12817" width="9" style="24" hidden="1"/>
    <col min="12818" max="12823" width="7.75" style="24" hidden="1"/>
    <col min="12824" max="13058" width="9" style="24" hidden="1"/>
    <col min="13059" max="13059" width="37.25" style="24" hidden="1"/>
    <col min="13060" max="13073" width="9" style="24" hidden="1"/>
    <col min="13074" max="13079" width="7.75" style="24" hidden="1"/>
    <col min="13080" max="13314" width="9" style="24" hidden="1"/>
    <col min="13315" max="13315" width="37.25" style="24" hidden="1"/>
    <col min="13316" max="13329" width="9" style="24" hidden="1"/>
    <col min="13330" max="13335" width="7.75" style="24" hidden="1"/>
    <col min="13336" max="13570" width="9" style="24" hidden="1"/>
    <col min="13571" max="13571" width="37.25" style="24" hidden="1"/>
    <col min="13572" max="13585" width="9" style="24" hidden="1"/>
    <col min="13586" max="13591" width="7.75" style="24" hidden="1"/>
    <col min="13592" max="13826" width="9" style="24" hidden="1"/>
    <col min="13827" max="13827" width="37.25" style="24" hidden="1"/>
    <col min="13828" max="13841" width="9" style="24" hidden="1"/>
    <col min="13842" max="13847" width="7.75" style="24" hidden="1"/>
    <col min="13848" max="14082" width="9" style="24" hidden="1"/>
    <col min="14083" max="14083" width="37.25" style="24" hidden="1"/>
    <col min="14084" max="14097" width="9" style="24" hidden="1"/>
    <col min="14098" max="14103" width="7.75" style="24" hidden="1"/>
    <col min="14104" max="14338" width="9" style="24" hidden="1"/>
    <col min="14339" max="14339" width="37.25" style="24" hidden="1"/>
    <col min="14340" max="14353" width="9" style="24" hidden="1"/>
    <col min="14354" max="14359" width="7.75" style="24" hidden="1"/>
    <col min="14360" max="14594" width="9" style="24" hidden="1"/>
    <col min="14595" max="14595" width="37.25" style="24" hidden="1"/>
    <col min="14596" max="14609" width="9" style="24" hidden="1"/>
    <col min="14610" max="14615" width="7.75" style="24" hidden="1"/>
    <col min="14616" max="14850" width="9" style="24" hidden="1"/>
    <col min="14851" max="14851" width="37.25" style="24" hidden="1"/>
    <col min="14852" max="14865" width="9" style="24" hidden="1"/>
    <col min="14866" max="14871" width="7.75" style="24" hidden="1"/>
    <col min="14872" max="15106" width="9" style="24" hidden="1"/>
    <col min="15107" max="15107" width="37.25" style="24" hidden="1"/>
    <col min="15108" max="15121" width="9" style="24" hidden="1"/>
    <col min="15122" max="15127" width="7.75" style="24" hidden="1"/>
    <col min="15128" max="15362" width="9" style="24" hidden="1"/>
    <col min="15363" max="15363" width="37.25" style="24" hidden="1"/>
    <col min="15364" max="15377" width="9" style="24" hidden="1"/>
    <col min="15378" max="15383" width="7.75" style="24" hidden="1"/>
    <col min="15384" max="15618" width="9" style="24" hidden="1"/>
    <col min="15619" max="15619" width="37.25" style="24" hidden="1"/>
    <col min="15620" max="15633" width="9" style="24" hidden="1"/>
    <col min="15634" max="15639" width="7.75" style="24" hidden="1"/>
    <col min="15640" max="15874" width="9" style="24" hidden="1"/>
    <col min="15875" max="15875" width="37.25" style="24" hidden="1"/>
    <col min="15876" max="15889" width="9" style="24" hidden="1"/>
    <col min="15890" max="15895" width="7.75" style="24" hidden="1"/>
    <col min="15896" max="16130" width="9" style="24" hidden="1"/>
    <col min="16131" max="16131" width="37.25" style="24" hidden="1"/>
    <col min="16132" max="16145" width="9" style="24" hidden="1"/>
    <col min="16146" max="16151" width="7.75" style="24" hidden="1"/>
    <col min="16152" max="16384" width="9" style="24" hidden="1"/>
  </cols>
  <sheetData>
    <row r="1" spans="1:17" ht="14" thickBot="1">
      <c r="A1" s="201"/>
      <c r="B1" s="201"/>
      <c r="C1" s="201"/>
      <c r="D1" s="201"/>
      <c r="E1" s="201"/>
      <c r="F1" s="201"/>
      <c r="G1" s="201"/>
      <c r="H1" s="201"/>
      <c r="I1" s="201"/>
      <c r="J1" s="201"/>
      <c r="K1" s="201"/>
      <c r="L1" s="201"/>
      <c r="M1" s="201"/>
      <c r="N1" s="201"/>
      <c r="O1" s="201"/>
      <c r="P1" s="201"/>
      <c r="Q1" s="135"/>
    </row>
    <row r="2" spans="1:17" ht="15.5" thickBot="1">
      <c r="A2" s="201"/>
      <c r="B2" s="202"/>
      <c r="C2" s="203" t="s">
        <v>762</v>
      </c>
      <c r="D2" s="204"/>
      <c r="E2" s="204"/>
      <c r="F2" s="204"/>
      <c r="G2" s="204"/>
      <c r="H2" s="54" t="s">
        <v>144</v>
      </c>
      <c r="I2" s="204"/>
      <c r="J2" s="204"/>
      <c r="K2" s="204"/>
      <c r="L2" s="204" t="str">
        <f>'SP4-1'!L2</f>
        <v>Spreadsheet released: 14-Apr-2023</v>
      </c>
      <c r="M2" s="204"/>
      <c r="N2" s="204"/>
      <c r="O2" s="204"/>
      <c r="P2" s="204"/>
      <c r="Q2" s="205"/>
    </row>
    <row r="3" spans="1:17" ht="13.5">
      <c r="A3" s="201"/>
      <c r="B3" s="201"/>
      <c r="C3" s="201"/>
      <c r="D3" s="201"/>
      <c r="E3" s="201"/>
      <c r="F3" s="201"/>
      <c r="G3" s="201"/>
      <c r="H3" s="201"/>
      <c r="I3" s="201"/>
      <c r="J3" s="201"/>
      <c r="K3" s="201"/>
      <c r="L3" s="201"/>
      <c r="M3" s="201"/>
      <c r="N3" s="201"/>
      <c r="O3" s="201"/>
      <c r="P3" s="201"/>
      <c r="Q3" s="135"/>
    </row>
    <row r="4" spans="1:17" ht="13.5">
      <c r="A4" s="201"/>
      <c r="B4" s="201"/>
      <c r="C4" s="206" t="s">
        <v>330</v>
      </c>
      <c r="D4" s="207"/>
      <c r="E4" s="207"/>
      <c r="F4" s="207"/>
      <c r="G4" s="207"/>
      <c r="H4" s="207"/>
      <c r="I4" s="207"/>
      <c r="J4" s="207"/>
      <c r="K4" s="207"/>
      <c r="L4" s="207"/>
      <c r="M4" s="207"/>
      <c r="N4" s="207"/>
      <c r="O4" s="207"/>
      <c r="P4" s="207"/>
      <c r="Q4" s="135"/>
    </row>
    <row r="5" spans="1:17" ht="13.5">
      <c r="A5" s="201"/>
      <c r="B5" s="201"/>
      <c r="C5" s="208" t="s">
        <v>331</v>
      </c>
      <c r="D5" s="209"/>
      <c r="E5" s="210"/>
      <c r="F5" s="210"/>
      <c r="G5" s="210"/>
      <c r="H5" s="210"/>
      <c r="I5" s="210"/>
      <c r="J5" s="210"/>
      <c r="K5" s="210"/>
      <c r="L5" s="210"/>
      <c r="M5" s="210"/>
      <c r="N5" s="210"/>
      <c r="O5" s="210"/>
      <c r="P5" s="201"/>
      <c r="Q5" s="135"/>
    </row>
    <row r="6" spans="1:17" ht="13.5">
      <c r="A6" s="201"/>
      <c r="B6" s="201"/>
      <c r="C6" s="211" t="s">
        <v>763</v>
      </c>
      <c r="D6" s="212"/>
      <c r="E6" s="213"/>
      <c r="F6" s="213"/>
      <c r="G6" s="213"/>
      <c r="H6" s="213"/>
      <c r="I6" s="213"/>
      <c r="J6" s="214"/>
      <c r="K6" s="214"/>
      <c r="L6" s="214"/>
      <c r="M6" s="214"/>
      <c r="N6" s="214"/>
      <c r="O6" s="210"/>
      <c r="P6" s="201"/>
      <c r="Q6" s="135"/>
    </row>
    <row r="7" spans="1:17" ht="13.5">
      <c r="A7" s="201"/>
      <c r="B7" s="201"/>
      <c r="C7" s="211" t="s">
        <v>764</v>
      </c>
      <c r="D7" s="215"/>
      <c r="E7" s="216"/>
      <c r="F7" s="216"/>
      <c r="G7" s="216"/>
      <c r="H7" s="216"/>
      <c r="I7" s="216"/>
      <c r="J7" s="217"/>
      <c r="K7" s="217"/>
      <c r="L7" s="217"/>
      <c r="M7" s="217"/>
      <c r="N7" s="217"/>
      <c r="O7" s="210"/>
      <c r="P7" s="201"/>
      <c r="Q7" s="135"/>
    </row>
    <row r="8" spans="1:17" ht="13.5">
      <c r="A8" s="201"/>
      <c r="B8" s="201"/>
      <c r="C8" s="211" t="s">
        <v>765</v>
      </c>
      <c r="D8" s="215"/>
      <c r="E8" s="216"/>
      <c r="F8" s="216"/>
      <c r="G8" s="216"/>
      <c r="H8" s="216"/>
      <c r="I8" s="216"/>
      <c r="J8" s="217"/>
      <c r="K8" s="217"/>
      <c r="L8" s="217"/>
      <c r="M8" s="217"/>
      <c r="N8" s="217"/>
      <c r="O8" s="210"/>
      <c r="P8" s="201"/>
      <c r="Q8" s="135"/>
    </row>
    <row r="9" spans="1:17" ht="13.5">
      <c r="A9" s="201"/>
      <c r="B9" s="201"/>
      <c r="C9" s="211" t="s">
        <v>760</v>
      </c>
      <c r="D9" s="218"/>
      <c r="E9" s="216"/>
      <c r="F9" s="216"/>
      <c r="G9" s="216"/>
      <c r="H9" s="216"/>
      <c r="I9" s="216"/>
      <c r="J9" s="217"/>
      <c r="K9" s="217"/>
      <c r="L9" s="217"/>
      <c r="M9" s="217"/>
      <c r="N9" s="217"/>
      <c r="O9" s="210"/>
      <c r="P9" s="201"/>
      <c r="Q9" s="135"/>
    </row>
    <row r="10" spans="1:17" ht="13.5">
      <c r="A10" s="201"/>
      <c r="B10" s="201"/>
      <c r="C10" s="211" t="s">
        <v>766</v>
      </c>
      <c r="D10" s="218"/>
      <c r="E10" s="216"/>
      <c r="F10" s="216"/>
      <c r="G10" s="216"/>
      <c r="H10" s="216"/>
      <c r="I10" s="216"/>
      <c r="J10" s="217"/>
      <c r="K10" s="217"/>
      <c r="L10" s="217"/>
      <c r="M10" s="217"/>
      <c r="N10" s="217"/>
      <c r="O10" s="210"/>
      <c r="P10" s="201"/>
      <c r="Q10" s="135"/>
    </row>
    <row r="11" spans="1:17" ht="13.5">
      <c r="A11" s="201"/>
      <c r="B11" s="201"/>
      <c r="C11" s="219" t="s">
        <v>332</v>
      </c>
      <c r="D11" s="219"/>
      <c r="E11" s="216"/>
      <c r="F11" s="216"/>
      <c r="G11" s="216"/>
      <c r="H11" s="216"/>
      <c r="I11" s="216"/>
      <c r="J11" s="217"/>
      <c r="K11" s="217"/>
      <c r="L11" s="217"/>
      <c r="M11" s="217"/>
      <c r="N11" s="217"/>
      <c r="O11" s="210"/>
      <c r="P11" s="201"/>
      <c r="Q11" s="135"/>
    </row>
    <row r="12" spans="1:17" ht="13.5">
      <c r="A12" s="201"/>
      <c r="B12" s="201"/>
      <c r="C12" s="452" t="s">
        <v>644</v>
      </c>
      <c r="D12" s="452"/>
      <c r="E12" s="452"/>
      <c r="F12" s="452"/>
      <c r="G12" s="452"/>
      <c r="H12" s="216"/>
      <c r="I12" s="216"/>
      <c r="J12" s="217"/>
      <c r="K12" s="217"/>
      <c r="L12" s="217"/>
      <c r="M12" s="217"/>
      <c r="N12" s="217"/>
      <c r="O12" s="210"/>
      <c r="P12" s="201"/>
      <c r="Q12" s="135"/>
    </row>
    <row r="13" spans="1:17" ht="13.5">
      <c r="A13" s="201"/>
      <c r="B13" s="201"/>
      <c r="C13" s="201"/>
      <c r="D13" s="201"/>
      <c r="E13" s="220"/>
      <c r="F13" s="220"/>
      <c r="G13" s="220"/>
      <c r="H13" s="220"/>
      <c r="I13" s="220"/>
      <c r="J13" s="221"/>
      <c r="K13" s="221"/>
      <c r="L13" s="221"/>
      <c r="M13" s="221"/>
      <c r="N13" s="201"/>
      <c r="O13" s="201"/>
      <c r="P13" s="201"/>
      <c r="Q13" s="135"/>
    </row>
    <row r="14" spans="1:17" ht="14" thickBot="1">
      <c r="A14" s="201"/>
      <c r="B14" s="201"/>
      <c r="C14" s="222" t="s">
        <v>767</v>
      </c>
      <c r="D14" s="201"/>
      <c r="E14" s="223"/>
      <c r="F14" s="223"/>
      <c r="G14" s="223"/>
      <c r="H14" s="223"/>
      <c r="I14" s="223"/>
      <c r="J14" s="224"/>
      <c r="K14" s="224"/>
      <c r="L14" s="224"/>
      <c r="M14" s="224"/>
      <c r="N14" s="201"/>
      <c r="O14" s="201"/>
      <c r="P14" s="201"/>
      <c r="Q14" s="135"/>
    </row>
    <row r="15" spans="1:17" ht="14.5" thickTop="1" thickBot="1">
      <c r="A15" s="218"/>
      <c r="B15" s="218"/>
      <c r="C15" s="211" t="s">
        <v>333</v>
      </c>
      <c r="D15" s="216"/>
      <c r="E15" s="225"/>
      <c r="F15" s="201"/>
      <c r="G15" s="201"/>
      <c r="H15" s="135"/>
      <c r="I15" s="135"/>
      <c r="J15" s="226"/>
      <c r="K15" s="226"/>
      <c r="L15" s="135"/>
      <c r="M15" s="135"/>
      <c r="N15" s="201"/>
      <c r="O15" s="135"/>
      <c r="P15" s="453"/>
      <c r="Q15" s="454"/>
    </row>
    <row r="16" spans="1:17" ht="14" thickTop="1">
      <c r="A16" s="201"/>
      <c r="B16" s="201"/>
      <c r="C16" s="211" t="s">
        <v>334</v>
      </c>
      <c r="D16" s="201"/>
      <c r="E16" s="201"/>
      <c r="F16" s="218"/>
      <c r="G16" s="218"/>
      <c r="H16" s="135"/>
      <c r="I16" s="135"/>
      <c r="J16" s="218"/>
      <c r="K16" s="218"/>
      <c r="L16" s="135"/>
      <c r="M16" s="135"/>
      <c r="N16" s="218"/>
      <c r="O16" s="135"/>
      <c r="P16" s="227"/>
      <c r="Q16" s="228"/>
    </row>
    <row r="17" spans="1:17" ht="13.5">
      <c r="A17" s="201"/>
      <c r="B17" s="201"/>
      <c r="C17" s="229" t="s">
        <v>335</v>
      </c>
      <c r="D17" s="223"/>
      <c r="E17" s="201"/>
      <c r="F17" s="201"/>
      <c r="G17" s="201"/>
      <c r="H17" s="135"/>
      <c r="I17" s="135"/>
      <c r="J17" s="201"/>
      <c r="K17" s="201"/>
      <c r="L17" s="135"/>
      <c r="M17" s="135"/>
      <c r="N17" s="201"/>
      <c r="O17" s="135"/>
      <c r="P17" s="230"/>
      <c r="Q17" s="231"/>
    </row>
    <row r="18" spans="1:17" ht="13.5">
      <c r="A18" s="201"/>
      <c r="B18" s="201"/>
      <c r="C18" s="232" t="s">
        <v>768</v>
      </c>
      <c r="D18" s="223"/>
      <c r="E18" s="201"/>
      <c r="F18" s="201"/>
      <c r="G18" s="201"/>
      <c r="H18" s="201"/>
      <c r="I18" s="201"/>
      <c r="J18" s="201"/>
      <c r="K18" s="201"/>
      <c r="L18" s="201"/>
      <c r="M18" s="201"/>
      <c r="N18" s="201"/>
      <c r="O18" s="201"/>
      <c r="P18" s="233"/>
      <c r="Q18" s="234"/>
    </row>
    <row r="19" spans="1:17" ht="13.5">
      <c r="A19" s="201"/>
      <c r="B19" s="201"/>
      <c r="C19" s="201"/>
      <c r="D19" s="225"/>
      <c r="E19" s="201"/>
      <c r="F19" s="201"/>
      <c r="G19" s="201"/>
      <c r="H19" s="201"/>
      <c r="I19" s="201"/>
      <c r="J19" s="201"/>
      <c r="K19" s="201"/>
      <c r="L19" s="201"/>
      <c r="M19" s="201"/>
      <c r="N19" s="201"/>
      <c r="O19" s="201"/>
      <c r="P19" s="201"/>
      <c r="Q19" s="135"/>
    </row>
    <row r="20" spans="1:17" ht="13.5">
      <c r="A20" s="201"/>
      <c r="B20" s="201"/>
      <c r="C20" s="235" t="s">
        <v>336</v>
      </c>
      <c r="D20" s="236"/>
      <c r="E20" s="237"/>
      <c r="F20" s="237"/>
      <c r="G20" s="237"/>
      <c r="H20" s="237"/>
      <c r="I20" s="237"/>
      <c r="J20" s="237"/>
      <c r="K20" s="237"/>
      <c r="L20" s="237"/>
      <c r="M20" s="237"/>
      <c r="N20" s="237"/>
      <c r="O20" s="237"/>
      <c r="P20" s="237"/>
      <c r="Q20" s="237"/>
    </row>
    <row r="21" spans="1:17" ht="13.5">
      <c r="A21" s="201"/>
      <c r="B21" s="201"/>
      <c r="C21" s="238"/>
      <c r="D21" s="239" t="s">
        <v>337</v>
      </c>
      <c r="E21" s="201"/>
      <c r="F21" s="201"/>
      <c r="G21" s="201"/>
      <c r="H21" s="201"/>
      <c r="I21" s="201"/>
      <c r="J21" s="201"/>
      <c r="K21" s="201"/>
      <c r="L21" s="201"/>
      <c r="M21" s="201"/>
      <c r="N21" s="201"/>
      <c r="O21" s="201"/>
      <c r="P21" s="201"/>
      <c r="Q21" s="135"/>
    </row>
    <row r="22" spans="1:17" ht="13.5">
      <c r="A22" s="201"/>
      <c r="B22" s="201"/>
      <c r="C22" s="201"/>
      <c r="D22" s="201"/>
      <c r="E22" s="201"/>
      <c r="F22" s="201"/>
      <c r="G22" s="201"/>
      <c r="H22" s="201"/>
      <c r="I22" s="201"/>
      <c r="J22" s="201"/>
      <c r="K22" s="201"/>
      <c r="L22" s="201"/>
      <c r="M22" s="201"/>
      <c r="N22" s="201"/>
      <c r="O22" s="201"/>
      <c r="P22" s="201"/>
      <c r="Q22" s="135"/>
    </row>
    <row r="23" spans="1:17" ht="15.5">
      <c r="A23" s="201"/>
      <c r="B23" s="201"/>
      <c r="C23" s="381" t="s">
        <v>862</v>
      </c>
      <c r="D23" s="218" t="s">
        <v>338</v>
      </c>
      <c r="E23" s="218"/>
      <c r="F23" s="218"/>
      <c r="G23" s="218"/>
      <c r="H23" s="218"/>
      <c r="I23" s="218"/>
      <c r="J23" s="218"/>
      <c r="K23" s="218"/>
      <c r="L23" s="218"/>
      <c r="M23" s="218"/>
      <c r="N23" s="218"/>
      <c r="O23" s="218"/>
      <c r="P23" s="201"/>
      <c r="Q23" s="135"/>
    </row>
    <row r="24" spans="1:17" ht="13.5">
      <c r="A24" s="201"/>
      <c r="B24" s="201"/>
      <c r="C24" s="201"/>
      <c r="D24" s="218" t="s">
        <v>339</v>
      </c>
      <c r="E24" s="218"/>
      <c r="F24" s="218"/>
      <c r="G24" s="218"/>
      <c r="H24" s="218"/>
      <c r="I24" s="218"/>
      <c r="J24" s="218"/>
      <c r="K24" s="218"/>
      <c r="L24" s="218"/>
      <c r="M24" s="218"/>
      <c r="N24" s="218"/>
      <c r="O24" s="218"/>
      <c r="P24" s="201"/>
      <c r="Q24" s="135"/>
    </row>
    <row r="25" spans="1:17" ht="15.5">
      <c r="A25" s="201"/>
      <c r="B25" s="201"/>
      <c r="C25" s="381" t="s">
        <v>863</v>
      </c>
      <c r="D25" s="218" t="s">
        <v>769</v>
      </c>
      <c r="E25" s="218"/>
      <c r="F25" s="218"/>
      <c r="G25" s="218"/>
      <c r="H25" s="218"/>
      <c r="I25" s="218"/>
      <c r="J25" s="218"/>
      <c r="K25" s="218"/>
      <c r="L25" s="218"/>
      <c r="M25" s="218"/>
      <c r="N25" s="218"/>
      <c r="O25" s="218"/>
      <c r="P25" s="201"/>
      <c r="Q25" s="135"/>
    </row>
    <row r="26" spans="1:17" ht="13.5">
      <c r="A26" s="201"/>
      <c r="B26" s="201"/>
      <c r="C26" s="201"/>
      <c r="D26" s="218" t="s">
        <v>339</v>
      </c>
      <c r="E26" s="218"/>
      <c r="F26" s="218"/>
      <c r="G26" s="218"/>
      <c r="H26" s="218"/>
      <c r="I26" s="218"/>
      <c r="J26" s="218"/>
      <c r="K26" s="218"/>
      <c r="L26" s="218"/>
      <c r="M26" s="218"/>
      <c r="N26" s="218"/>
      <c r="O26" s="218"/>
      <c r="P26" s="201"/>
      <c r="Q26" s="135"/>
    </row>
    <row r="27" spans="1:17" s="135" customFormat="1" ht="15.5">
      <c r="A27" s="201"/>
      <c r="B27" s="201"/>
      <c r="C27" s="381" t="s">
        <v>864</v>
      </c>
      <c r="D27" s="218" t="s">
        <v>770</v>
      </c>
      <c r="E27" s="218"/>
      <c r="F27" s="218"/>
      <c r="G27" s="218"/>
      <c r="H27" s="218"/>
      <c r="I27" s="218"/>
      <c r="J27" s="218"/>
      <c r="K27" s="218"/>
      <c r="L27" s="218"/>
      <c r="M27" s="218"/>
      <c r="N27" s="218"/>
      <c r="O27" s="218"/>
      <c r="P27" s="201"/>
    </row>
    <row r="28" spans="1:17" s="135" customFormat="1" ht="13.5">
      <c r="A28" s="201"/>
      <c r="B28" s="201"/>
      <c r="C28" s="382"/>
      <c r="D28" s="383"/>
      <c r="E28" s="383"/>
      <c r="F28" s="383"/>
      <c r="G28" s="383"/>
      <c r="H28" s="383"/>
      <c r="I28" s="383"/>
      <c r="J28" s="383"/>
      <c r="K28" s="383"/>
      <c r="L28" s="383"/>
      <c r="M28" s="383"/>
      <c r="N28" s="383"/>
      <c r="O28" s="383"/>
      <c r="P28" s="382"/>
    </row>
    <row r="29" spans="1:17" s="135" customFormat="1" ht="15.5">
      <c r="A29" s="201"/>
      <c r="B29" s="201"/>
      <c r="C29" s="384" t="s">
        <v>865</v>
      </c>
      <c r="D29" s="451" t="s">
        <v>771</v>
      </c>
      <c r="E29" s="451"/>
      <c r="F29" s="451"/>
      <c r="G29" s="451"/>
      <c r="H29" s="451"/>
      <c r="I29" s="451"/>
      <c r="J29" s="451"/>
      <c r="K29" s="451"/>
      <c r="L29" s="451"/>
      <c r="M29" s="451"/>
      <c r="N29" s="451"/>
      <c r="O29" s="451"/>
      <c r="P29" s="451"/>
    </row>
    <row r="30" spans="1:17" s="135" customFormat="1" ht="13.5">
      <c r="A30" s="201"/>
      <c r="B30" s="201"/>
      <c r="C30" s="382"/>
      <c r="D30" s="382"/>
      <c r="E30" s="382"/>
      <c r="F30" s="382"/>
      <c r="G30" s="382"/>
      <c r="H30" s="382"/>
      <c r="I30" s="382"/>
      <c r="J30" s="382"/>
      <c r="K30" s="382"/>
      <c r="L30" s="382"/>
      <c r="M30" s="382"/>
      <c r="N30" s="382"/>
      <c r="O30" s="382"/>
      <c r="P30" s="382"/>
    </row>
    <row r="31" spans="1:17" s="135" customFormat="1" ht="15.5">
      <c r="A31" s="201"/>
      <c r="B31" s="201"/>
      <c r="C31" s="384" t="s">
        <v>866</v>
      </c>
      <c r="D31" s="451" t="s">
        <v>773</v>
      </c>
      <c r="E31" s="451"/>
      <c r="F31" s="451"/>
      <c r="G31" s="451"/>
      <c r="H31" s="451"/>
      <c r="I31" s="451"/>
      <c r="J31" s="451"/>
      <c r="K31" s="451"/>
      <c r="L31" s="451"/>
      <c r="M31" s="451"/>
      <c r="N31" s="451"/>
      <c r="O31" s="451"/>
      <c r="P31" s="451"/>
    </row>
    <row r="32" spans="1:17" s="135" customFormat="1" ht="13.5">
      <c r="A32" s="201"/>
      <c r="B32" s="201"/>
      <c r="C32" s="382"/>
      <c r="D32" s="382"/>
      <c r="E32" s="382"/>
      <c r="F32" s="382"/>
      <c r="G32" s="382"/>
      <c r="H32" s="382"/>
      <c r="I32" s="382"/>
      <c r="J32" s="382"/>
      <c r="K32" s="382"/>
      <c r="L32" s="382"/>
      <c r="M32" s="382"/>
      <c r="N32" s="382"/>
      <c r="O32" s="382"/>
      <c r="P32" s="382"/>
    </row>
    <row r="33" spans="1:17" s="135" customFormat="1" ht="15.5">
      <c r="A33" s="201"/>
      <c r="B33" s="201"/>
      <c r="C33" s="385" t="s">
        <v>867</v>
      </c>
      <c r="D33" s="383" t="s">
        <v>774</v>
      </c>
      <c r="E33" s="383"/>
      <c r="F33" s="383"/>
      <c r="G33" s="383"/>
      <c r="H33" s="383"/>
      <c r="I33" s="383"/>
      <c r="J33" s="383"/>
      <c r="K33" s="383"/>
      <c r="L33" s="383"/>
      <c r="M33" s="383"/>
      <c r="N33" s="383"/>
      <c r="O33" s="383"/>
      <c r="P33" s="382"/>
    </row>
    <row r="34" spans="1:17" s="135" customFormat="1" ht="13.5">
      <c r="A34" s="201"/>
      <c r="B34" s="201"/>
      <c r="C34" s="382"/>
      <c r="D34" s="383"/>
      <c r="E34" s="383"/>
      <c r="F34" s="383"/>
      <c r="G34" s="383"/>
      <c r="H34" s="383"/>
      <c r="I34" s="383"/>
      <c r="J34" s="383"/>
      <c r="K34" s="383"/>
      <c r="L34" s="383"/>
      <c r="M34" s="383"/>
      <c r="N34" s="383"/>
      <c r="O34" s="383"/>
      <c r="P34" s="382"/>
    </row>
    <row r="35" spans="1:17" s="135" customFormat="1" ht="15.5">
      <c r="A35" s="201"/>
      <c r="B35" s="201"/>
      <c r="C35" s="384" t="s">
        <v>868</v>
      </c>
      <c r="D35" s="451" t="s">
        <v>775</v>
      </c>
      <c r="E35" s="451"/>
      <c r="F35" s="451"/>
      <c r="G35" s="451"/>
      <c r="H35" s="451"/>
      <c r="I35" s="451"/>
      <c r="J35" s="451"/>
      <c r="K35" s="451"/>
      <c r="L35" s="451"/>
      <c r="M35" s="451"/>
      <c r="N35" s="451"/>
      <c r="O35" s="451"/>
      <c r="P35" s="451"/>
    </row>
    <row r="36" spans="1:17" s="135" customFormat="1" ht="13.5">
      <c r="A36" s="201"/>
      <c r="B36" s="201"/>
      <c r="C36" s="382"/>
      <c r="D36" s="382"/>
      <c r="E36" s="382"/>
      <c r="F36" s="382"/>
      <c r="G36" s="382"/>
      <c r="H36" s="382"/>
      <c r="I36" s="382"/>
      <c r="J36" s="382"/>
      <c r="K36" s="382"/>
      <c r="L36" s="382"/>
      <c r="M36" s="382"/>
      <c r="N36" s="382"/>
      <c r="O36" s="382"/>
      <c r="P36" s="382"/>
    </row>
    <row r="37" spans="1:17" s="135" customFormat="1" ht="15.5">
      <c r="A37" s="201"/>
      <c r="B37" s="201"/>
      <c r="C37" s="384" t="s">
        <v>869</v>
      </c>
      <c r="D37" s="451" t="s">
        <v>870</v>
      </c>
      <c r="E37" s="451"/>
      <c r="F37" s="451"/>
      <c r="G37" s="451"/>
      <c r="H37" s="451"/>
      <c r="I37" s="451"/>
      <c r="J37" s="451"/>
      <c r="K37" s="451"/>
      <c r="L37" s="451"/>
      <c r="M37" s="451"/>
      <c r="N37" s="451"/>
      <c r="O37" s="451"/>
      <c r="P37" s="451"/>
    </row>
    <row r="38" spans="1:17" s="135" customFormat="1" ht="13.5">
      <c r="A38" s="201"/>
      <c r="B38" s="201"/>
      <c r="C38" s="382"/>
      <c r="D38" s="382"/>
      <c r="E38" s="382"/>
      <c r="F38" s="382"/>
      <c r="G38" s="382"/>
      <c r="H38" s="382"/>
      <c r="I38" s="382"/>
      <c r="J38" s="382"/>
      <c r="K38" s="382"/>
      <c r="L38" s="382"/>
      <c r="M38" s="382"/>
      <c r="N38" s="382"/>
      <c r="O38" s="382"/>
      <c r="P38" s="382"/>
    </row>
    <row r="39" spans="1:17" s="135" customFormat="1" ht="13.5">
      <c r="A39" s="201"/>
      <c r="B39" s="201"/>
      <c r="C39" s="382"/>
      <c r="D39" s="382"/>
      <c r="E39" s="382"/>
      <c r="F39" s="382"/>
      <c r="G39" s="382"/>
      <c r="H39" s="382"/>
      <c r="I39" s="382"/>
      <c r="J39" s="382"/>
      <c r="K39" s="382"/>
      <c r="L39" s="382"/>
      <c r="M39" s="382"/>
      <c r="N39" s="382"/>
      <c r="O39" s="382"/>
      <c r="P39" s="382"/>
    </row>
    <row r="40" spans="1:17" s="135" customFormat="1" ht="13.5">
      <c r="A40" s="201"/>
      <c r="B40" s="201"/>
      <c r="C40" s="52" t="s">
        <v>340</v>
      </c>
      <c r="D40" s="240"/>
      <c r="E40" s="240"/>
      <c r="F40" s="52" t="s">
        <v>776</v>
      </c>
      <c r="G40" s="52"/>
      <c r="H40" s="241"/>
      <c r="I40" s="241"/>
      <c r="J40" s="241"/>
      <c r="K40" s="241"/>
      <c r="L40" s="241"/>
      <c r="M40" s="241"/>
      <c r="N40" s="241"/>
      <c r="O40" s="241"/>
      <c r="P40" s="241"/>
      <c r="Q40" s="240"/>
    </row>
    <row r="41" spans="1:17" s="135" customFormat="1" ht="13.5">
      <c r="A41" s="201"/>
      <c r="B41" s="201"/>
      <c r="C41" s="50"/>
      <c r="F41" s="52" t="s">
        <v>777</v>
      </c>
      <c r="G41" s="52"/>
      <c r="H41" s="241"/>
      <c r="I41" s="241"/>
      <c r="J41" s="241"/>
      <c r="K41" s="241"/>
      <c r="L41" s="241"/>
      <c r="M41" s="241"/>
      <c r="N41" s="241"/>
      <c r="O41" s="241"/>
      <c r="P41" s="241"/>
      <c r="Q41" s="240"/>
    </row>
    <row r="42" spans="1:17" s="135" customFormat="1" ht="13.5">
      <c r="A42" s="201"/>
      <c r="B42" s="201"/>
      <c r="C42" s="50"/>
      <c r="F42" s="52" t="s">
        <v>778</v>
      </c>
      <c r="G42" s="52"/>
      <c r="H42" s="241"/>
      <c r="I42" s="241"/>
      <c r="J42" s="241"/>
      <c r="K42" s="241"/>
      <c r="L42" s="241"/>
      <c r="M42" s="241"/>
      <c r="N42" s="241"/>
      <c r="O42" s="241"/>
      <c r="P42" s="241"/>
      <c r="Q42" s="240"/>
    </row>
    <row r="43" spans="1:17" s="135" customFormat="1" ht="13.5">
      <c r="A43" s="201"/>
      <c r="B43" s="201"/>
      <c r="C43" s="50"/>
      <c r="F43" s="52" t="s">
        <v>779</v>
      </c>
      <c r="G43" s="52"/>
      <c r="H43" s="241"/>
      <c r="I43" s="241"/>
      <c r="J43" s="241"/>
      <c r="K43" s="241"/>
      <c r="L43" s="241"/>
      <c r="M43" s="241"/>
      <c r="N43" s="241"/>
      <c r="O43" s="241"/>
      <c r="P43" s="241"/>
      <c r="Q43" s="240"/>
    </row>
    <row r="44" spans="1:17" s="135" customFormat="1" ht="13.5">
      <c r="A44" s="201"/>
      <c r="B44" s="201"/>
      <c r="C44" s="50"/>
      <c r="D44" s="201"/>
      <c r="E44" s="50"/>
      <c r="F44" s="52" t="s">
        <v>780</v>
      </c>
      <c r="G44" s="241"/>
      <c r="H44" s="241"/>
      <c r="I44" s="241"/>
      <c r="J44" s="241"/>
      <c r="K44" s="241"/>
      <c r="L44" s="241"/>
      <c r="M44" s="241"/>
      <c r="N44" s="241"/>
      <c r="O44" s="241"/>
      <c r="P44" s="241"/>
      <c r="Q44" s="240"/>
    </row>
    <row r="45" spans="1:17" s="135" customFormat="1" ht="13.5">
      <c r="A45" s="201"/>
      <c r="B45" s="201"/>
      <c r="C45" s="50"/>
      <c r="D45" s="50"/>
      <c r="E45" s="50"/>
      <c r="F45" s="52" t="s">
        <v>781</v>
      </c>
      <c r="G45" s="241"/>
      <c r="H45" s="241"/>
      <c r="I45" s="241"/>
      <c r="J45" s="241"/>
      <c r="K45" s="241"/>
      <c r="L45" s="241"/>
      <c r="M45" s="241"/>
      <c r="N45" s="241"/>
      <c r="O45" s="241"/>
      <c r="P45" s="241"/>
      <c r="Q45" s="240"/>
    </row>
    <row r="46" spans="1:17" s="135" customFormat="1" ht="13.5">
      <c r="A46" s="201"/>
      <c r="B46" s="201"/>
      <c r="C46" s="50"/>
      <c r="D46" s="50"/>
      <c r="E46" s="50"/>
      <c r="F46" s="52" t="s">
        <v>782</v>
      </c>
      <c r="G46" s="241"/>
      <c r="H46" s="241"/>
      <c r="I46" s="241"/>
      <c r="J46" s="241"/>
      <c r="K46" s="241"/>
      <c r="L46" s="241"/>
      <c r="M46" s="241"/>
      <c r="N46" s="241"/>
      <c r="O46" s="241"/>
      <c r="P46" s="241"/>
      <c r="Q46" s="240"/>
    </row>
    <row r="47" spans="1:17" s="135" customFormat="1" ht="13.5">
      <c r="A47" s="201"/>
      <c r="B47" s="201"/>
      <c r="C47" s="50"/>
      <c r="D47" s="50"/>
      <c r="E47" s="50"/>
      <c r="F47" s="51"/>
      <c r="G47" s="201"/>
      <c r="H47" s="201"/>
      <c r="I47" s="201"/>
      <c r="J47" s="201"/>
      <c r="K47" s="201"/>
      <c r="L47" s="201"/>
      <c r="M47" s="201"/>
      <c r="N47" s="201"/>
      <c r="O47" s="201"/>
      <c r="P47" s="201"/>
      <c r="Q47" s="24"/>
    </row>
    <row r="48" spans="1:17" s="135" customFormat="1" ht="13.5">
      <c r="D48" s="50"/>
    </row>
    <row r="49" spans="4:4" s="135" customFormat="1">
      <c r="D49" s="242"/>
    </row>
    <row r="50" spans="4:4" s="135" customFormat="1"/>
    <row r="51" spans="4:4" s="135" customFormat="1"/>
    <row r="52" spans="4:4" s="135" customFormat="1"/>
    <row r="53" spans="4:4" s="135" customFormat="1"/>
    <row r="54" spans="4:4" s="135" customFormat="1"/>
    <row r="55" spans="4:4" s="135" customFormat="1"/>
  </sheetData>
  <sheetProtection algorithmName="SHA-512" hashValue="dIbBRKDf5zcMhFp2+TR5i94NV3XV+ME18RgFsdd2FFxpH9QQkvKo92aST8w5/qJt8+w/Vmxu4CZWmSQrQ5dnhA==" saltValue="IG5uO8ZrxP+r/KBulBknUA==" spinCount="100000" sheet="1" selectLockedCells="1"/>
  <mergeCells count="6">
    <mergeCell ref="D37:P37"/>
    <mergeCell ref="C12:G12"/>
    <mergeCell ref="P15:Q15"/>
    <mergeCell ref="D29:P29"/>
    <mergeCell ref="D31:P31"/>
    <mergeCell ref="D35:P35"/>
  </mergeCells>
  <hyperlinks>
    <hyperlink ref="C12" r:id="rId1" display="for more information please refer to section 3.3 of Economic Evaluation Manual." xr:uid="{F7CA7AC4-7E59-4FF8-A066-1CE9DDEF0B09}"/>
    <hyperlink ref="C12:D12" r:id="rId2" display="For more information please refer to section 4.1 of Monetised benefits and Costs Manual." xr:uid="{C0F9E873-3801-4A29-8CEA-4D817F387EDB}"/>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93FA-400E-4790-8F12-48BBE58F6C33}">
  <sheetPr>
    <pageSetUpPr fitToPage="1"/>
  </sheetPr>
  <dimension ref="A1:W104"/>
  <sheetViews>
    <sheetView topLeftCell="A25" zoomScaleNormal="100" workbookViewId="0">
      <selection activeCell="B49" sqref="B49"/>
    </sheetView>
  </sheetViews>
  <sheetFormatPr defaultColWidth="7.75" defaultRowHeight="10"/>
  <cols>
    <col min="1" max="1" width="3.58203125" style="58" customWidth="1"/>
    <col min="2" max="2" width="11.5" style="57" customWidth="1"/>
    <col min="3" max="3" width="9.83203125" style="57" customWidth="1"/>
    <col min="4" max="4" width="6.33203125" style="57" customWidth="1"/>
    <col min="5" max="7" width="5" style="57" customWidth="1"/>
    <col min="8" max="8" width="6.75" style="57" customWidth="1"/>
    <col min="9" max="10" width="5" style="57" customWidth="1"/>
    <col min="11" max="11" width="8.33203125" style="57" customWidth="1"/>
    <col min="12" max="13" width="5" style="57" customWidth="1"/>
    <col min="14" max="14" width="9.75" style="57" customWidth="1"/>
    <col min="15" max="15" width="15.08203125" style="57" customWidth="1"/>
    <col min="16" max="17" width="7.75" style="57"/>
    <col min="18" max="18" width="9.25" style="57" customWidth="1"/>
    <col min="19" max="19" width="14.25" style="57" customWidth="1"/>
    <col min="20" max="20" width="11.08203125" style="57" customWidth="1"/>
    <col min="21" max="256" width="7.75" style="57"/>
    <col min="257" max="257" width="3.58203125" style="57" customWidth="1"/>
    <col min="258" max="258" width="11.5" style="57" customWidth="1"/>
    <col min="259" max="259" width="9.83203125" style="57" customWidth="1"/>
    <col min="260" max="260" width="6.33203125" style="57" customWidth="1"/>
    <col min="261" max="263" width="5" style="57" customWidth="1"/>
    <col min="264" max="264" width="6.75" style="57" customWidth="1"/>
    <col min="265" max="270" width="5" style="57" customWidth="1"/>
    <col min="271" max="271" width="15.08203125" style="57" customWidth="1"/>
    <col min="272" max="273" width="7.75" style="57"/>
    <col min="274" max="274" width="9.25" style="57" customWidth="1"/>
    <col min="275" max="275" width="14.25" style="57" customWidth="1"/>
    <col min="276" max="276" width="11.08203125" style="57" customWidth="1"/>
    <col min="277" max="512" width="7.75" style="57"/>
    <col min="513" max="513" width="3.58203125" style="57" customWidth="1"/>
    <col min="514" max="514" width="11.5" style="57" customWidth="1"/>
    <col min="515" max="515" width="9.83203125" style="57" customWidth="1"/>
    <col min="516" max="516" width="6.33203125" style="57" customWidth="1"/>
    <col min="517" max="519" width="5" style="57" customWidth="1"/>
    <col min="520" max="520" width="6.75" style="57" customWidth="1"/>
    <col min="521" max="526" width="5" style="57" customWidth="1"/>
    <col min="527" max="527" width="15.08203125" style="57" customWidth="1"/>
    <col min="528" max="529" width="7.75" style="57"/>
    <col min="530" max="530" width="9.25" style="57" customWidth="1"/>
    <col min="531" max="531" width="14.25" style="57" customWidth="1"/>
    <col min="532" max="532" width="11.08203125" style="57" customWidth="1"/>
    <col min="533" max="768" width="7.75" style="57"/>
    <col min="769" max="769" width="3.58203125" style="57" customWidth="1"/>
    <col min="770" max="770" width="11.5" style="57" customWidth="1"/>
    <col min="771" max="771" width="9.83203125" style="57" customWidth="1"/>
    <col min="772" max="772" width="6.33203125" style="57" customWidth="1"/>
    <col min="773" max="775" width="5" style="57" customWidth="1"/>
    <col min="776" max="776" width="6.75" style="57" customWidth="1"/>
    <col min="777" max="782" width="5" style="57" customWidth="1"/>
    <col min="783" max="783" width="15.08203125" style="57" customWidth="1"/>
    <col min="784" max="785" width="7.75" style="57"/>
    <col min="786" max="786" width="9.25" style="57" customWidth="1"/>
    <col min="787" max="787" width="14.25" style="57" customWidth="1"/>
    <col min="788" max="788" width="11.08203125" style="57" customWidth="1"/>
    <col min="789" max="1024" width="7.75" style="57"/>
    <col min="1025" max="1025" width="3.58203125" style="57" customWidth="1"/>
    <col min="1026" max="1026" width="11.5" style="57" customWidth="1"/>
    <col min="1027" max="1027" width="9.83203125" style="57" customWidth="1"/>
    <col min="1028" max="1028" width="6.33203125" style="57" customWidth="1"/>
    <col min="1029" max="1031" width="5" style="57" customWidth="1"/>
    <col min="1032" max="1032" width="6.75" style="57" customWidth="1"/>
    <col min="1033" max="1038" width="5" style="57" customWidth="1"/>
    <col min="1039" max="1039" width="15.08203125" style="57" customWidth="1"/>
    <col min="1040" max="1041" width="7.75" style="57"/>
    <col min="1042" max="1042" width="9.25" style="57" customWidth="1"/>
    <col min="1043" max="1043" width="14.25" style="57" customWidth="1"/>
    <col min="1044" max="1044" width="11.08203125" style="57" customWidth="1"/>
    <col min="1045" max="1280" width="7.75" style="57"/>
    <col min="1281" max="1281" width="3.58203125" style="57" customWidth="1"/>
    <col min="1282" max="1282" width="11.5" style="57" customWidth="1"/>
    <col min="1283" max="1283" width="9.83203125" style="57" customWidth="1"/>
    <col min="1284" max="1284" width="6.33203125" style="57" customWidth="1"/>
    <col min="1285" max="1287" width="5" style="57" customWidth="1"/>
    <col min="1288" max="1288" width="6.75" style="57" customWidth="1"/>
    <col min="1289" max="1294" width="5" style="57" customWidth="1"/>
    <col min="1295" max="1295" width="15.08203125" style="57" customWidth="1"/>
    <col min="1296" max="1297" width="7.75" style="57"/>
    <col min="1298" max="1298" width="9.25" style="57" customWidth="1"/>
    <col min="1299" max="1299" width="14.25" style="57" customWidth="1"/>
    <col min="1300" max="1300" width="11.08203125" style="57" customWidth="1"/>
    <col min="1301" max="1536" width="7.75" style="57"/>
    <col min="1537" max="1537" width="3.58203125" style="57" customWidth="1"/>
    <col min="1538" max="1538" width="11.5" style="57" customWidth="1"/>
    <col min="1539" max="1539" width="9.83203125" style="57" customWidth="1"/>
    <col min="1540" max="1540" width="6.33203125" style="57" customWidth="1"/>
    <col min="1541" max="1543" width="5" style="57" customWidth="1"/>
    <col min="1544" max="1544" width="6.75" style="57" customWidth="1"/>
    <col min="1545" max="1550" width="5" style="57" customWidth="1"/>
    <col min="1551" max="1551" width="15.08203125" style="57" customWidth="1"/>
    <col min="1552" max="1553" width="7.75" style="57"/>
    <col min="1554" max="1554" width="9.25" style="57" customWidth="1"/>
    <col min="1555" max="1555" width="14.25" style="57" customWidth="1"/>
    <col min="1556" max="1556" width="11.08203125" style="57" customWidth="1"/>
    <col min="1557" max="1792" width="7.75" style="57"/>
    <col min="1793" max="1793" width="3.58203125" style="57" customWidth="1"/>
    <col min="1794" max="1794" width="11.5" style="57" customWidth="1"/>
    <col min="1795" max="1795" width="9.83203125" style="57" customWidth="1"/>
    <col min="1796" max="1796" width="6.33203125" style="57" customWidth="1"/>
    <col min="1797" max="1799" width="5" style="57" customWidth="1"/>
    <col min="1800" max="1800" width="6.75" style="57" customWidth="1"/>
    <col min="1801" max="1806" width="5" style="57" customWidth="1"/>
    <col min="1807" max="1807" width="15.08203125" style="57" customWidth="1"/>
    <col min="1808" max="1809" width="7.75" style="57"/>
    <col min="1810" max="1810" width="9.25" style="57" customWidth="1"/>
    <col min="1811" max="1811" width="14.25" style="57" customWidth="1"/>
    <col min="1812" max="1812" width="11.08203125" style="57" customWidth="1"/>
    <col min="1813" max="2048" width="7.75" style="57"/>
    <col min="2049" max="2049" width="3.58203125" style="57" customWidth="1"/>
    <col min="2050" max="2050" width="11.5" style="57" customWidth="1"/>
    <col min="2051" max="2051" width="9.83203125" style="57" customWidth="1"/>
    <col min="2052" max="2052" width="6.33203125" style="57" customWidth="1"/>
    <col min="2053" max="2055" width="5" style="57" customWidth="1"/>
    <col min="2056" max="2056" width="6.75" style="57" customWidth="1"/>
    <col min="2057" max="2062" width="5" style="57" customWidth="1"/>
    <col min="2063" max="2063" width="15.08203125" style="57" customWidth="1"/>
    <col min="2064" max="2065" width="7.75" style="57"/>
    <col min="2066" max="2066" width="9.25" style="57" customWidth="1"/>
    <col min="2067" max="2067" width="14.25" style="57" customWidth="1"/>
    <col min="2068" max="2068" width="11.08203125" style="57" customWidth="1"/>
    <col min="2069" max="2304" width="7.75" style="57"/>
    <col min="2305" max="2305" width="3.58203125" style="57" customWidth="1"/>
    <col min="2306" max="2306" width="11.5" style="57" customWidth="1"/>
    <col min="2307" max="2307" width="9.83203125" style="57" customWidth="1"/>
    <col min="2308" max="2308" width="6.33203125" style="57" customWidth="1"/>
    <col min="2309" max="2311" width="5" style="57" customWidth="1"/>
    <col min="2312" max="2312" width="6.75" style="57" customWidth="1"/>
    <col min="2313" max="2318" width="5" style="57" customWidth="1"/>
    <col min="2319" max="2319" width="15.08203125" style="57" customWidth="1"/>
    <col min="2320" max="2321" width="7.75" style="57"/>
    <col min="2322" max="2322" width="9.25" style="57" customWidth="1"/>
    <col min="2323" max="2323" width="14.25" style="57" customWidth="1"/>
    <col min="2324" max="2324" width="11.08203125" style="57" customWidth="1"/>
    <col min="2325" max="2560" width="7.75" style="57"/>
    <col min="2561" max="2561" width="3.58203125" style="57" customWidth="1"/>
    <col min="2562" max="2562" width="11.5" style="57" customWidth="1"/>
    <col min="2563" max="2563" width="9.83203125" style="57" customWidth="1"/>
    <col min="2564" max="2564" width="6.33203125" style="57" customWidth="1"/>
    <col min="2565" max="2567" width="5" style="57" customWidth="1"/>
    <col min="2568" max="2568" width="6.75" style="57" customWidth="1"/>
    <col min="2569" max="2574" width="5" style="57" customWidth="1"/>
    <col min="2575" max="2575" width="15.08203125" style="57" customWidth="1"/>
    <col min="2576" max="2577" width="7.75" style="57"/>
    <col min="2578" max="2578" width="9.25" style="57" customWidth="1"/>
    <col min="2579" max="2579" width="14.25" style="57" customWidth="1"/>
    <col min="2580" max="2580" width="11.08203125" style="57" customWidth="1"/>
    <col min="2581" max="2816" width="7.75" style="57"/>
    <col min="2817" max="2817" width="3.58203125" style="57" customWidth="1"/>
    <col min="2818" max="2818" width="11.5" style="57" customWidth="1"/>
    <col min="2819" max="2819" width="9.83203125" style="57" customWidth="1"/>
    <col min="2820" max="2820" width="6.33203125" style="57" customWidth="1"/>
    <col min="2821" max="2823" width="5" style="57" customWidth="1"/>
    <col min="2824" max="2824" width="6.75" style="57" customWidth="1"/>
    <col min="2825" max="2830" width="5" style="57" customWidth="1"/>
    <col min="2831" max="2831" width="15.08203125" style="57" customWidth="1"/>
    <col min="2832" max="2833" width="7.75" style="57"/>
    <col min="2834" max="2834" width="9.25" style="57" customWidth="1"/>
    <col min="2835" max="2835" width="14.25" style="57" customWidth="1"/>
    <col min="2836" max="2836" width="11.08203125" style="57" customWidth="1"/>
    <col min="2837" max="3072" width="7.75" style="57"/>
    <col min="3073" max="3073" width="3.58203125" style="57" customWidth="1"/>
    <col min="3074" max="3074" width="11.5" style="57" customWidth="1"/>
    <col min="3075" max="3075" width="9.83203125" style="57" customWidth="1"/>
    <col min="3076" max="3076" width="6.33203125" style="57" customWidth="1"/>
    <col min="3077" max="3079" width="5" style="57" customWidth="1"/>
    <col min="3080" max="3080" width="6.75" style="57" customWidth="1"/>
    <col min="3081" max="3086" width="5" style="57" customWidth="1"/>
    <col min="3087" max="3087" width="15.08203125" style="57" customWidth="1"/>
    <col min="3088" max="3089" width="7.75" style="57"/>
    <col min="3090" max="3090" width="9.25" style="57" customWidth="1"/>
    <col min="3091" max="3091" width="14.25" style="57" customWidth="1"/>
    <col min="3092" max="3092" width="11.08203125" style="57" customWidth="1"/>
    <col min="3093" max="3328" width="7.75" style="57"/>
    <col min="3329" max="3329" width="3.58203125" style="57" customWidth="1"/>
    <col min="3330" max="3330" width="11.5" style="57" customWidth="1"/>
    <col min="3331" max="3331" width="9.83203125" style="57" customWidth="1"/>
    <col min="3332" max="3332" width="6.33203125" style="57" customWidth="1"/>
    <col min="3333" max="3335" width="5" style="57" customWidth="1"/>
    <col min="3336" max="3336" width="6.75" style="57" customWidth="1"/>
    <col min="3337" max="3342" width="5" style="57" customWidth="1"/>
    <col min="3343" max="3343" width="15.08203125" style="57" customWidth="1"/>
    <col min="3344" max="3345" width="7.75" style="57"/>
    <col min="3346" max="3346" width="9.25" style="57" customWidth="1"/>
    <col min="3347" max="3347" width="14.25" style="57" customWidth="1"/>
    <col min="3348" max="3348" width="11.08203125" style="57" customWidth="1"/>
    <col min="3349" max="3584" width="7.75" style="57"/>
    <col min="3585" max="3585" width="3.58203125" style="57" customWidth="1"/>
    <col min="3586" max="3586" width="11.5" style="57" customWidth="1"/>
    <col min="3587" max="3587" width="9.83203125" style="57" customWidth="1"/>
    <col min="3588" max="3588" width="6.33203125" style="57" customWidth="1"/>
    <col min="3589" max="3591" width="5" style="57" customWidth="1"/>
    <col min="3592" max="3592" width="6.75" style="57" customWidth="1"/>
    <col min="3593" max="3598" width="5" style="57" customWidth="1"/>
    <col min="3599" max="3599" width="15.08203125" style="57" customWidth="1"/>
    <col min="3600" max="3601" width="7.75" style="57"/>
    <col min="3602" max="3602" width="9.25" style="57" customWidth="1"/>
    <col min="3603" max="3603" width="14.25" style="57" customWidth="1"/>
    <col min="3604" max="3604" width="11.08203125" style="57" customWidth="1"/>
    <col min="3605" max="3840" width="7.75" style="57"/>
    <col min="3841" max="3841" width="3.58203125" style="57" customWidth="1"/>
    <col min="3842" max="3842" width="11.5" style="57" customWidth="1"/>
    <col min="3843" max="3843" width="9.83203125" style="57" customWidth="1"/>
    <col min="3844" max="3844" width="6.33203125" style="57" customWidth="1"/>
    <col min="3845" max="3847" width="5" style="57" customWidth="1"/>
    <col min="3848" max="3848" width="6.75" style="57" customWidth="1"/>
    <col min="3849" max="3854" width="5" style="57" customWidth="1"/>
    <col min="3855" max="3855" width="15.08203125" style="57" customWidth="1"/>
    <col min="3856" max="3857" width="7.75" style="57"/>
    <col min="3858" max="3858" width="9.25" style="57" customWidth="1"/>
    <col min="3859" max="3859" width="14.25" style="57" customWidth="1"/>
    <col min="3860" max="3860" width="11.08203125" style="57" customWidth="1"/>
    <col min="3861" max="4096" width="7.75" style="57"/>
    <col min="4097" max="4097" width="3.58203125" style="57" customWidth="1"/>
    <col min="4098" max="4098" width="11.5" style="57" customWidth="1"/>
    <col min="4099" max="4099" width="9.83203125" style="57" customWidth="1"/>
    <col min="4100" max="4100" width="6.33203125" style="57" customWidth="1"/>
    <col min="4101" max="4103" width="5" style="57" customWidth="1"/>
    <col min="4104" max="4104" width="6.75" style="57" customWidth="1"/>
    <col min="4105" max="4110" width="5" style="57" customWidth="1"/>
    <col min="4111" max="4111" width="15.08203125" style="57" customWidth="1"/>
    <col min="4112" max="4113" width="7.75" style="57"/>
    <col min="4114" max="4114" width="9.25" style="57" customWidth="1"/>
    <col min="4115" max="4115" width="14.25" style="57" customWidth="1"/>
    <col min="4116" max="4116" width="11.08203125" style="57" customWidth="1"/>
    <col min="4117" max="4352" width="7.75" style="57"/>
    <col min="4353" max="4353" width="3.58203125" style="57" customWidth="1"/>
    <col min="4354" max="4354" width="11.5" style="57" customWidth="1"/>
    <col min="4355" max="4355" width="9.83203125" style="57" customWidth="1"/>
    <col min="4356" max="4356" width="6.33203125" style="57" customWidth="1"/>
    <col min="4357" max="4359" width="5" style="57" customWidth="1"/>
    <col min="4360" max="4360" width="6.75" style="57" customWidth="1"/>
    <col min="4361" max="4366" width="5" style="57" customWidth="1"/>
    <col min="4367" max="4367" width="15.08203125" style="57" customWidth="1"/>
    <col min="4368" max="4369" width="7.75" style="57"/>
    <col min="4370" max="4370" width="9.25" style="57" customWidth="1"/>
    <col min="4371" max="4371" width="14.25" style="57" customWidth="1"/>
    <col min="4372" max="4372" width="11.08203125" style="57" customWidth="1"/>
    <col min="4373" max="4608" width="7.75" style="57"/>
    <col min="4609" max="4609" width="3.58203125" style="57" customWidth="1"/>
    <col min="4610" max="4610" width="11.5" style="57" customWidth="1"/>
    <col min="4611" max="4611" width="9.83203125" style="57" customWidth="1"/>
    <col min="4612" max="4612" width="6.33203125" style="57" customWidth="1"/>
    <col min="4613" max="4615" width="5" style="57" customWidth="1"/>
    <col min="4616" max="4616" width="6.75" style="57" customWidth="1"/>
    <col min="4617" max="4622" width="5" style="57" customWidth="1"/>
    <col min="4623" max="4623" width="15.08203125" style="57" customWidth="1"/>
    <col min="4624" max="4625" width="7.75" style="57"/>
    <col min="4626" max="4626" width="9.25" style="57" customWidth="1"/>
    <col min="4627" max="4627" width="14.25" style="57" customWidth="1"/>
    <col min="4628" max="4628" width="11.08203125" style="57" customWidth="1"/>
    <col min="4629" max="4864" width="7.75" style="57"/>
    <col min="4865" max="4865" width="3.58203125" style="57" customWidth="1"/>
    <col min="4866" max="4866" width="11.5" style="57" customWidth="1"/>
    <col min="4867" max="4867" width="9.83203125" style="57" customWidth="1"/>
    <col min="4868" max="4868" width="6.33203125" style="57" customWidth="1"/>
    <col min="4869" max="4871" width="5" style="57" customWidth="1"/>
    <col min="4872" max="4872" width="6.75" style="57" customWidth="1"/>
    <col min="4873" max="4878" width="5" style="57" customWidth="1"/>
    <col min="4879" max="4879" width="15.08203125" style="57" customWidth="1"/>
    <col min="4880" max="4881" width="7.75" style="57"/>
    <col min="4882" max="4882" width="9.25" style="57" customWidth="1"/>
    <col min="4883" max="4883" width="14.25" style="57" customWidth="1"/>
    <col min="4884" max="4884" width="11.08203125" style="57" customWidth="1"/>
    <col min="4885" max="5120" width="7.75" style="57"/>
    <col min="5121" max="5121" width="3.58203125" style="57" customWidth="1"/>
    <col min="5122" max="5122" width="11.5" style="57" customWidth="1"/>
    <col min="5123" max="5123" width="9.83203125" style="57" customWidth="1"/>
    <col min="5124" max="5124" width="6.33203125" style="57" customWidth="1"/>
    <col min="5125" max="5127" width="5" style="57" customWidth="1"/>
    <col min="5128" max="5128" width="6.75" style="57" customWidth="1"/>
    <col min="5129" max="5134" width="5" style="57" customWidth="1"/>
    <col min="5135" max="5135" width="15.08203125" style="57" customWidth="1"/>
    <col min="5136" max="5137" width="7.75" style="57"/>
    <col min="5138" max="5138" width="9.25" style="57" customWidth="1"/>
    <col min="5139" max="5139" width="14.25" style="57" customWidth="1"/>
    <col min="5140" max="5140" width="11.08203125" style="57" customWidth="1"/>
    <col min="5141" max="5376" width="7.75" style="57"/>
    <col min="5377" max="5377" width="3.58203125" style="57" customWidth="1"/>
    <col min="5378" max="5378" width="11.5" style="57" customWidth="1"/>
    <col min="5379" max="5379" width="9.83203125" style="57" customWidth="1"/>
    <col min="5380" max="5380" width="6.33203125" style="57" customWidth="1"/>
    <col min="5381" max="5383" width="5" style="57" customWidth="1"/>
    <col min="5384" max="5384" width="6.75" style="57" customWidth="1"/>
    <col min="5385" max="5390" width="5" style="57" customWidth="1"/>
    <col min="5391" max="5391" width="15.08203125" style="57" customWidth="1"/>
    <col min="5392" max="5393" width="7.75" style="57"/>
    <col min="5394" max="5394" width="9.25" style="57" customWidth="1"/>
    <col min="5395" max="5395" width="14.25" style="57" customWidth="1"/>
    <col min="5396" max="5396" width="11.08203125" style="57" customWidth="1"/>
    <col min="5397" max="5632" width="7.75" style="57"/>
    <col min="5633" max="5633" width="3.58203125" style="57" customWidth="1"/>
    <col min="5634" max="5634" width="11.5" style="57" customWidth="1"/>
    <col min="5635" max="5635" width="9.83203125" style="57" customWidth="1"/>
    <col min="5636" max="5636" width="6.33203125" style="57" customWidth="1"/>
    <col min="5637" max="5639" width="5" style="57" customWidth="1"/>
    <col min="5640" max="5640" width="6.75" style="57" customWidth="1"/>
    <col min="5641" max="5646" width="5" style="57" customWidth="1"/>
    <col min="5647" max="5647" width="15.08203125" style="57" customWidth="1"/>
    <col min="5648" max="5649" width="7.75" style="57"/>
    <col min="5650" max="5650" width="9.25" style="57" customWidth="1"/>
    <col min="5651" max="5651" width="14.25" style="57" customWidth="1"/>
    <col min="5652" max="5652" width="11.08203125" style="57" customWidth="1"/>
    <col min="5653" max="5888" width="7.75" style="57"/>
    <col min="5889" max="5889" width="3.58203125" style="57" customWidth="1"/>
    <col min="5890" max="5890" width="11.5" style="57" customWidth="1"/>
    <col min="5891" max="5891" width="9.83203125" style="57" customWidth="1"/>
    <col min="5892" max="5892" width="6.33203125" style="57" customWidth="1"/>
    <col min="5893" max="5895" width="5" style="57" customWidth="1"/>
    <col min="5896" max="5896" width="6.75" style="57" customWidth="1"/>
    <col min="5897" max="5902" width="5" style="57" customWidth="1"/>
    <col min="5903" max="5903" width="15.08203125" style="57" customWidth="1"/>
    <col min="5904" max="5905" width="7.75" style="57"/>
    <col min="5906" max="5906" width="9.25" style="57" customWidth="1"/>
    <col min="5907" max="5907" width="14.25" style="57" customWidth="1"/>
    <col min="5908" max="5908" width="11.08203125" style="57" customWidth="1"/>
    <col min="5909" max="6144" width="7.75" style="57"/>
    <col min="6145" max="6145" width="3.58203125" style="57" customWidth="1"/>
    <col min="6146" max="6146" width="11.5" style="57" customWidth="1"/>
    <col min="6147" max="6147" width="9.83203125" style="57" customWidth="1"/>
    <col min="6148" max="6148" width="6.33203125" style="57" customWidth="1"/>
    <col min="6149" max="6151" width="5" style="57" customWidth="1"/>
    <col min="6152" max="6152" width="6.75" style="57" customWidth="1"/>
    <col min="6153" max="6158" width="5" style="57" customWidth="1"/>
    <col min="6159" max="6159" width="15.08203125" style="57" customWidth="1"/>
    <col min="6160" max="6161" width="7.75" style="57"/>
    <col min="6162" max="6162" width="9.25" style="57" customWidth="1"/>
    <col min="6163" max="6163" width="14.25" style="57" customWidth="1"/>
    <col min="6164" max="6164" width="11.08203125" style="57" customWidth="1"/>
    <col min="6165" max="6400" width="7.75" style="57"/>
    <col min="6401" max="6401" width="3.58203125" style="57" customWidth="1"/>
    <col min="6402" max="6402" width="11.5" style="57" customWidth="1"/>
    <col min="6403" max="6403" width="9.83203125" style="57" customWidth="1"/>
    <col min="6404" max="6404" width="6.33203125" style="57" customWidth="1"/>
    <col min="6405" max="6407" width="5" style="57" customWidth="1"/>
    <col min="6408" max="6408" width="6.75" style="57" customWidth="1"/>
    <col min="6409" max="6414" width="5" style="57" customWidth="1"/>
    <col min="6415" max="6415" width="15.08203125" style="57" customWidth="1"/>
    <col min="6416" max="6417" width="7.75" style="57"/>
    <col min="6418" max="6418" width="9.25" style="57" customWidth="1"/>
    <col min="6419" max="6419" width="14.25" style="57" customWidth="1"/>
    <col min="6420" max="6420" width="11.08203125" style="57" customWidth="1"/>
    <col min="6421" max="6656" width="7.75" style="57"/>
    <col min="6657" max="6657" width="3.58203125" style="57" customWidth="1"/>
    <col min="6658" max="6658" width="11.5" style="57" customWidth="1"/>
    <col min="6659" max="6659" width="9.83203125" style="57" customWidth="1"/>
    <col min="6660" max="6660" width="6.33203125" style="57" customWidth="1"/>
    <col min="6661" max="6663" width="5" style="57" customWidth="1"/>
    <col min="6664" max="6664" width="6.75" style="57" customWidth="1"/>
    <col min="6665" max="6670" width="5" style="57" customWidth="1"/>
    <col min="6671" max="6671" width="15.08203125" style="57" customWidth="1"/>
    <col min="6672" max="6673" width="7.75" style="57"/>
    <col min="6674" max="6674" width="9.25" style="57" customWidth="1"/>
    <col min="6675" max="6675" width="14.25" style="57" customWidth="1"/>
    <col min="6676" max="6676" width="11.08203125" style="57" customWidth="1"/>
    <col min="6677" max="6912" width="7.75" style="57"/>
    <col min="6913" max="6913" width="3.58203125" style="57" customWidth="1"/>
    <col min="6914" max="6914" width="11.5" style="57" customWidth="1"/>
    <col min="6915" max="6915" width="9.83203125" style="57" customWidth="1"/>
    <col min="6916" max="6916" width="6.33203125" style="57" customWidth="1"/>
    <col min="6917" max="6919" width="5" style="57" customWidth="1"/>
    <col min="6920" max="6920" width="6.75" style="57" customWidth="1"/>
    <col min="6921" max="6926" width="5" style="57" customWidth="1"/>
    <col min="6927" max="6927" width="15.08203125" style="57" customWidth="1"/>
    <col min="6928" max="6929" width="7.75" style="57"/>
    <col min="6930" max="6930" width="9.25" style="57" customWidth="1"/>
    <col min="6931" max="6931" width="14.25" style="57" customWidth="1"/>
    <col min="6932" max="6932" width="11.08203125" style="57" customWidth="1"/>
    <col min="6933" max="7168" width="7.75" style="57"/>
    <col min="7169" max="7169" width="3.58203125" style="57" customWidth="1"/>
    <col min="7170" max="7170" width="11.5" style="57" customWidth="1"/>
    <col min="7171" max="7171" width="9.83203125" style="57" customWidth="1"/>
    <col min="7172" max="7172" width="6.33203125" style="57" customWidth="1"/>
    <col min="7173" max="7175" width="5" style="57" customWidth="1"/>
    <col min="7176" max="7176" width="6.75" style="57" customWidth="1"/>
    <col min="7177" max="7182" width="5" style="57" customWidth="1"/>
    <col min="7183" max="7183" width="15.08203125" style="57" customWidth="1"/>
    <col min="7184" max="7185" width="7.75" style="57"/>
    <col min="7186" max="7186" width="9.25" style="57" customWidth="1"/>
    <col min="7187" max="7187" width="14.25" style="57" customWidth="1"/>
    <col min="7188" max="7188" width="11.08203125" style="57" customWidth="1"/>
    <col min="7189" max="7424" width="7.75" style="57"/>
    <col min="7425" max="7425" width="3.58203125" style="57" customWidth="1"/>
    <col min="7426" max="7426" width="11.5" style="57" customWidth="1"/>
    <col min="7427" max="7427" width="9.83203125" style="57" customWidth="1"/>
    <col min="7428" max="7428" width="6.33203125" style="57" customWidth="1"/>
    <col min="7429" max="7431" width="5" style="57" customWidth="1"/>
    <col min="7432" max="7432" width="6.75" style="57" customWidth="1"/>
    <col min="7433" max="7438" width="5" style="57" customWidth="1"/>
    <col min="7439" max="7439" width="15.08203125" style="57" customWidth="1"/>
    <col min="7440" max="7441" width="7.75" style="57"/>
    <col min="7442" max="7442" width="9.25" style="57" customWidth="1"/>
    <col min="7443" max="7443" width="14.25" style="57" customWidth="1"/>
    <col min="7444" max="7444" width="11.08203125" style="57" customWidth="1"/>
    <col min="7445" max="7680" width="7.75" style="57"/>
    <col min="7681" max="7681" width="3.58203125" style="57" customWidth="1"/>
    <col min="7682" max="7682" width="11.5" style="57" customWidth="1"/>
    <col min="7683" max="7683" width="9.83203125" style="57" customWidth="1"/>
    <col min="7684" max="7684" width="6.33203125" style="57" customWidth="1"/>
    <col min="7685" max="7687" width="5" style="57" customWidth="1"/>
    <col min="7688" max="7688" width="6.75" style="57" customWidth="1"/>
    <col min="7689" max="7694" width="5" style="57" customWidth="1"/>
    <col min="7695" max="7695" width="15.08203125" style="57" customWidth="1"/>
    <col min="7696" max="7697" width="7.75" style="57"/>
    <col min="7698" max="7698" width="9.25" style="57" customWidth="1"/>
    <col min="7699" max="7699" width="14.25" style="57" customWidth="1"/>
    <col min="7700" max="7700" width="11.08203125" style="57" customWidth="1"/>
    <col min="7701" max="7936" width="7.75" style="57"/>
    <col min="7937" max="7937" width="3.58203125" style="57" customWidth="1"/>
    <col min="7938" max="7938" width="11.5" style="57" customWidth="1"/>
    <col min="7939" max="7939" width="9.83203125" style="57" customWidth="1"/>
    <col min="7940" max="7940" width="6.33203125" style="57" customWidth="1"/>
    <col min="7941" max="7943" width="5" style="57" customWidth="1"/>
    <col min="7944" max="7944" width="6.75" style="57" customWidth="1"/>
    <col min="7945" max="7950" width="5" style="57" customWidth="1"/>
    <col min="7951" max="7951" width="15.08203125" style="57" customWidth="1"/>
    <col min="7952" max="7953" width="7.75" style="57"/>
    <col min="7954" max="7954" width="9.25" style="57" customWidth="1"/>
    <col min="7955" max="7955" width="14.25" style="57" customWidth="1"/>
    <col min="7956" max="7956" width="11.08203125" style="57" customWidth="1"/>
    <col min="7957" max="8192" width="7.75" style="57"/>
    <col min="8193" max="8193" width="3.58203125" style="57" customWidth="1"/>
    <col min="8194" max="8194" width="11.5" style="57" customWidth="1"/>
    <col min="8195" max="8195" width="9.83203125" style="57" customWidth="1"/>
    <col min="8196" max="8196" width="6.33203125" style="57" customWidth="1"/>
    <col min="8197" max="8199" width="5" style="57" customWidth="1"/>
    <col min="8200" max="8200" width="6.75" style="57" customWidth="1"/>
    <col min="8201" max="8206" width="5" style="57" customWidth="1"/>
    <col min="8207" max="8207" width="15.08203125" style="57" customWidth="1"/>
    <col min="8208" max="8209" width="7.75" style="57"/>
    <col min="8210" max="8210" width="9.25" style="57" customWidth="1"/>
    <col min="8211" max="8211" width="14.25" style="57" customWidth="1"/>
    <col min="8212" max="8212" width="11.08203125" style="57" customWidth="1"/>
    <col min="8213" max="8448" width="7.75" style="57"/>
    <col min="8449" max="8449" width="3.58203125" style="57" customWidth="1"/>
    <col min="8450" max="8450" width="11.5" style="57" customWidth="1"/>
    <col min="8451" max="8451" width="9.83203125" style="57" customWidth="1"/>
    <col min="8452" max="8452" width="6.33203125" style="57" customWidth="1"/>
    <col min="8453" max="8455" width="5" style="57" customWidth="1"/>
    <col min="8456" max="8456" width="6.75" style="57" customWidth="1"/>
    <col min="8457" max="8462" width="5" style="57" customWidth="1"/>
    <col min="8463" max="8463" width="15.08203125" style="57" customWidth="1"/>
    <col min="8464" max="8465" width="7.75" style="57"/>
    <col min="8466" max="8466" width="9.25" style="57" customWidth="1"/>
    <col min="8467" max="8467" width="14.25" style="57" customWidth="1"/>
    <col min="8468" max="8468" width="11.08203125" style="57" customWidth="1"/>
    <col min="8469" max="8704" width="7.75" style="57"/>
    <col min="8705" max="8705" width="3.58203125" style="57" customWidth="1"/>
    <col min="8706" max="8706" width="11.5" style="57" customWidth="1"/>
    <col min="8707" max="8707" width="9.83203125" style="57" customWidth="1"/>
    <col min="8708" max="8708" width="6.33203125" style="57" customWidth="1"/>
    <col min="8709" max="8711" width="5" style="57" customWidth="1"/>
    <col min="8712" max="8712" width="6.75" style="57" customWidth="1"/>
    <col min="8713" max="8718" width="5" style="57" customWidth="1"/>
    <col min="8719" max="8719" width="15.08203125" style="57" customWidth="1"/>
    <col min="8720" max="8721" width="7.75" style="57"/>
    <col min="8722" max="8722" width="9.25" style="57" customWidth="1"/>
    <col min="8723" max="8723" width="14.25" style="57" customWidth="1"/>
    <col min="8724" max="8724" width="11.08203125" style="57" customWidth="1"/>
    <col min="8725" max="8960" width="7.75" style="57"/>
    <col min="8961" max="8961" width="3.58203125" style="57" customWidth="1"/>
    <col min="8962" max="8962" width="11.5" style="57" customWidth="1"/>
    <col min="8963" max="8963" width="9.83203125" style="57" customWidth="1"/>
    <col min="8964" max="8964" width="6.33203125" style="57" customWidth="1"/>
    <col min="8965" max="8967" width="5" style="57" customWidth="1"/>
    <col min="8968" max="8968" width="6.75" style="57" customWidth="1"/>
    <col min="8969" max="8974" width="5" style="57" customWidth="1"/>
    <col min="8975" max="8975" width="15.08203125" style="57" customWidth="1"/>
    <col min="8976" max="8977" width="7.75" style="57"/>
    <col min="8978" max="8978" width="9.25" style="57" customWidth="1"/>
    <col min="8979" max="8979" width="14.25" style="57" customWidth="1"/>
    <col min="8980" max="8980" width="11.08203125" style="57" customWidth="1"/>
    <col min="8981" max="9216" width="7.75" style="57"/>
    <col min="9217" max="9217" width="3.58203125" style="57" customWidth="1"/>
    <col min="9218" max="9218" width="11.5" style="57" customWidth="1"/>
    <col min="9219" max="9219" width="9.83203125" style="57" customWidth="1"/>
    <col min="9220" max="9220" width="6.33203125" style="57" customWidth="1"/>
    <col min="9221" max="9223" width="5" style="57" customWidth="1"/>
    <col min="9224" max="9224" width="6.75" style="57" customWidth="1"/>
    <col min="9225" max="9230" width="5" style="57" customWidth="1"/>
    <col min="9231" max="9231" width="15.08203125" style="57" customWidth="1"/>
    <col min="9232" max="9233" width="7.75" style="57"/>
    <col min="9234" max="9234" width="9.25" style="57" customWidth="1"/>
    <col min="9235" max="9235" width="14.25" style="57" customWidth="1"/>
    <col min="9236" max="9236" width="11.08203125" style="57" customWidth="1"/>
    <col min="9237" max="9472" width="7.75" style="57"/>
    <col min="9473" max="9473" width="3.58203125" style="57" customWidth="1"/>
    <col min="9474" max="9474" width="11.5" style="57" customWidth="1"/>
    <col min="9475" max="9475" width="9.83203125" style="57" customWidth="1"/>
    <col min="9476" max="9476" width="6.33203125" style="57" customWidth="1"/>
    <col min="9477" max="9479" width="5" style="57" customWidth="1"/>
    <col min="9480" max="9480" width="6.75" style="57" customWidth="1"/>
    <col min="9481" max="9486" width="5" style="57" customWidth="1"/>
    <col min="9487" max="9487" width="15.08203125" style="57" customWidth="1"/>
    <col min="9488" max="9489" width="7.75" style="57"/>
    <col min="9490" max="9490" width="9.25" style="57" customWidth="1"/>
    <col min="9491" max="9491" width="14.25" style="57" customWidth="1"/>
    <col min="9492" max="9492" width="11.08203125" style="57" customWidth="1"/>
    <col min="9493" max="9728" width="7.75" style="57"/>
    <col min="9729" max="9729" width="3.58203125" style="57" customWidth="1"/>
    <col min="9730" max="9730" width="11.5" style="57" customWidth="1"/>
    <col min="9731" max="9731" width="9.83203125" style="57" customWidth="1"/>
    <col min="9732" max="9732" width="6.33203125" style="57" customWidth="1"/>
    <col min="9733" max="9735" width="5" style="57" customWidth="1"/>
    <col min="9736" max="9736" width="6.75" style="57" customWidth="1"/>
    <col min="9737" max="9742" width="5" style="57" customWidth="1"/>
    <col min="9743" max="9743" width="15.08203125" style="57" customWidth="1"/>
    <col min="9744" max="9745" width="7.75" style="57"/>
    <col min="9746" max="9746" width="9.25" style="57" customWidth="1"/>
    <col min="9747" max="9747" width="14.25" style="57" customWidth="1"/>
    <col min="9748" max="9748" width="11.08203125" style="57" customWidth="1"/>
    <col min="9749" max="9984" width="7.75" style="57"/>
    <col min="9985" max="9985" width="3.58203125" style="57" customWidth="1"/>
    <col min="9986" max="9986" width="11.5" style="57" customWidth="1"/>
    <col min="9987" max="9987" width="9.83203125" style="57" customWidth="1"/>
    <col min="9988" max="9988" width="6.33203125" style="57" customWidth="1"/>
    <col min="9989" max="9991" width="5" style="57" customWidth="1"/>
    <col min="9992" max="9992" width="6.75" style="57" customWidth="1"/>
    <col min="9993" max="9998" width="5" style="57" customWidth="1"/>
    <col min="9999" max="9999" width="15.08203125" style="57" customWidth="1"/>
    <col min="10000" max="10001" width="7.75" style="57"/>
    <col min="10002" max="10002" width="9.25" style="57" customWidth="1"/>
    <col min="10003" max="10003" width="14.25" style="57" customWidth="1"/>
    <col min="10004" max="10004" width="11.08203125" style="57" customWidth="1"/>
    <col min="10005" max="10240" width="7.75" style="57"/>
    <col min="10241" max="10241" width="3.58203125" style="57" customWidth="1"/>
    <col min="10242" max="10242" width="11.5" style="57" customWidth="1"/>
    <col min="10243" max="10243" width="9.83203125" style="57" customWidth="1"/>
    <col min="10244" max="10244" width="6.33203125" style="57" customWidth="1"/>
    <col min="10245" max="10247" width="5" style="57" customWidth="1"/>
    <col min="10248" max="10248" width="6.75" style="57" customWidth="1"/>
    <col min="10249" max="10254" width="5" style="57" customWidth="1"/>
    <col min="10255" max="10255" width="15.08203125" style="57" customWidth="1"/>
    <col min="10256" max="10257" width="7.75" style="57"/>
    <col min="10258" max="10258" width="9.25" style="57" customWidth="1"/>
    <col min="10259" max="10259" width="14.25" style="57" customWidth="1"/>
    <col min="10260" max="10260" width="11.08203125" style="57" customWidth="1"/>
    <col min="10261" max="10496" width="7.75" style="57"/>
    <col min="10497" max="10497" width="3.58203125" style="57" customWidth="1"/>
    <col min="10498" max="10498" width="11.5" style="57" customWidth="1"/>
    <col min="10499" max="10499" width="9.83203125" style="57" customWidth="1"/>
    <col min="10500" max="10500" width="6.33203125" style="57" customWidth="1"/>
    <col min="10501" max="10503" width="5" style="57" customWidth="1"/>
    <col min="10504" max="10504" width="6.75" style="57" customWidth="1"/>
    <col min="10505" max="10510" width="5" style="57" customWidth="1"/>
    <col min="10511" max="10511" width="15.08203125" style="57" customWidth="1"/>
    <col min="10512" max="10513" width="7.75" style="57"/>
    <col min="10514" max="10514" width="9.25" style="57" customWidth="1"/>
    <col min="10515" max="10515" width="14.25" style="57" customWidth="1"/>
    <col min="10516" max="10516" width="11.08203125" style="57" customWidth="1"/>
    <col min="10517" max="10752" width="7.75" style="57"/>
    <col min="10753" max="10753" width="3.58203125" style="57" customWidth="1"/>
    <col min="10754" max="10754" width="11.5" style="57" customWidth="1"/>
    <col min="10755" max="10755" width="9.83203125" style="57" customWidth="1"/>
    <col min="10756" max="10756" width="6.33203125" style="57" customWidth="1"/>
    <col min="10757" max="10759" width="5" style="57" customWidth="1"/>
    <col min="10760" max="10760" width="6.75" style="57" customWidth="1"/>
    <col min="10761" max="10766" width="5" style="57" customWidth="1"/>
    <col min="10767" max="10767" width="15.08203125" style="57" customWidth="1"/>
    <col min="10768" max="10769" width="7.75" style="57"/>
    <col min="10770" max="10770" width="9.25" style="57" customWidth="1"/>
    <col min="10771" max="10771" width="14.25" style="57" customWidth="1"/>
    <col min="10772" max="10772" width="11.08203125" style="57" customWidth="1"/>
    <col min="10773" max="11008" width="7.75" style="57"/>
    <col min="11009" max="11009" width="3.58203125" style="57" customWidth="1"/>
    <col min="11010" max="11010" width="11.5" style="57" customWidth="1"/>
    <col min="11011" max="11011" width="9.83203125" style="57" customWidth="1"/>
    <col min="11012" max="11012" width="6.33203125" style="57" customWidth="1"/>
    <col min="11013" max="11015" width="5" style="57" customWidth="1"/>
    <col min="11016" max="11016" width="6.75" style="57" customWidth="1"/>
    <col min="11017" max="11022" width="5" style="57" customWidth="1"/>
    <col min="11023" max="11023" width="15.08203125" style="57" customWidth="1"/>
    <col min="11024" max="11025" width="7.75" style="57"/>
    <col min="11026" max="11026" width="9.25" style="57" customWidth="1"/>
    <col min="11027" max="11027" width="14.25" style="57" customWidth="1"/>
    <col min="11028" max="11028" width="11.08203125" style="57" customWidth="1"/>
    <col min="11029" max="11264" width="7.75" style="57"/>
    <col min="11265" max="11265" width="3.58203125" style="57" customWidth="1"/>
    <col min="11266" max="11266" width="11.5" style="57" customWidth="1"/>
    <col min="11267" max="11267" width="9.83203125" style="57" customWidth="1"/>
    <col min="11268" max="11268" width="6.33203125" style="57" customWidth="1"/>
    <col min="11269" max="11271" width="5" style="57" customWidth="1"/>
    <col min="11272" max="11272" width="6.75" style="57" customWidth="1"/>
    <col min="11273" max="11278" width="5" style="57" customWidth="1"/>
    <col min="11279" max="11279" width="15.08203125" style="57" customWidth="1"/>
    <col min="11280" max="11281" width="7.75" style="57"/>
    <col min="11282" max="11282" width="9.25" style="57" customWidth="1"/>
    <col min="11283" max="11283" width="14.25" style="57" customWidth="1"/>
    <col min="11284" max="11284" width="11.08203125" style="57" customWidth="1"/>
    <col min="11285" max="11520" width="7.75" style="57"/>
    <col min="11521" max="11521" width="3.58203125" style="57" customWidth="1"/>
    <col min="11522" max="11522" width="11.5" style="57" customWidth="1"/>
    <col min="11523" max="11523" width="9.83203125" style="57" customWidth="1"/>
    <col min="11524" max="11524" width="6.33203125" style="57" customWidth="1"/>
    <col min="11525" max="11527" width="5" style="57" customWidth="1"/>
    <col min="11528" max="11528" width="6.75" style="57" customWidth="1"/>
    <col min="11529" max="11534" width="5" style="57" customWidth="1"/>
    <col min="11535" max="11535" width="15.08203125" style="57" customWidth="1"/>
    <col min="11536" max="11537" width="7.75" style="57"/>
    <col min="11538" max="11538" width="9.25" style="57" customWidth="1"/>
    <col min="11539" max="11539" width="14.25" style="57" customWidth="1"/>
    <col min="11540" max="11540" width="11.08203125" style="57" customWidth="1"/>
    <col min="11541" max="11776" width="7.75" style="57"/>
    <col min="11777" max="11777" width="3.58203125" style="57" customWidth="1"/>
    <col min="11778" max="11778" width="11.5" style="57" customWidth="1"/>
    <col min="11779" max="11779" width="9.83203125" style="57" customWidth="1"/>
    <col min="11780" max="11780" width="6.33203125" style="57" customWidth="1"/>
    <col min="11781" max="11783" width="5" style="57" customWidth="1"/>
    <col min="11784" max="11784" width="6.75" style="57" customWidth="1"/>
    <col min="11785" max="11790" width="5" style="57" customWidth="1"/>
    <col min="11791" max="11791" width="15.08203125" style="57" customWidth="1"/>
    <col min="11792" max="11793" width="7.75" style="57"/>
    <col min="11794" max="11794" width="9.25" style="57" customWidth="1"/>
    <col min="11795" max="11795" width="14.25" style="57" customWidth="1"/>
    <col min="11796" max="11796" width="11.08203125" style="57" customWidth="1"/>
    <col min="11797" max="12032" width="7.75" style="57"/>
    <col min="12033" max="12033" width="3.58203125" style="57" customWidth="1"/>
    <col min="12034" max="12034" width="11.5" style="57" customWidth="1"/>
    <col min="12035" max="12035" width="9.83203125" style="57" customWidth="1"/>
    <col min="12036" max="12036" width="6.33203125" style="57" customWidth="1"/>
    <col min="12037" max="12039" width="5" style="57" customWidth="1"/>
    <col min="12040" max="12040" width="6.75" style="57" customWidth="1"/>
    <col min="12041" max="12046" width="5" style="57" customWidth="1"/>
    <col min="12047" max="12047" width="15.08203125" style="57" customWidth="1"/>
    <col min="12048" max="12049" width="7.75" style="57"/>
    <col min="12050" max="12050" width="9.25" style="57" customWidth="1"/>
    <col min="12051" max="12051" width="14.25" style="57" customWidth="1"/>
    <col min="12052" max="12052" width="11.08203125" style="57" customWidth="1"/>
    <col min="12053" max="12288" width="7.75" style="57"/>
    <col min="12289" max="12289" width="3.58203125" style="57" customWidth="1"/>
    <col min="12290" max="12290" width="11.5" style="57" customWidth="1"/>
    <col min="12291" max="12291" width="9.83203125" style="57" customWidth="1"/>
    <col min="12292" max="12292" width="6.33203125" style="57" customWidth="1"/>
    <col min="12293" max="12295" width="5" style="57" customWidth="1"/>
    <col min="12296" max="12296" width="6.75" style="57" customWidth="1"/>
    <col min="12297" max="12302" width="5" style="57" customWidth="1"/>
    <col min="12303" max="12303" width="15.08203125" style="57" customWidth="1"/>
    <col min="12304" max="12305" width="7.75" style="57"/>
    <col min="12306" max="12306" width="9.25" style="57" customWidth="1"/>
    <col min="12307" max="12307" width="14.25" style="57" customWidth="1"/>
    <col min="12308" max="12308" width="11.08203125" style="57" customWidth="1"/>
    <col min="12309" max="12544" width="7.75" style="57"/>
    <col min="12545" max="12545" width="3.58203125" style="57" customWidth="1"/>
    <col min="12546" max="12546" width="11.5" style="57" customWidth="1"/>
    <col min="12547" max="12547" width="9.83203125" style="57" customWidth="1"/>
    <col min="12548" max="12548" width="6.33203125" style="57" customWidth="1"/>
    <col min="12549" max="12551" width="5" style="57" customWidth="1"/>
    <col min="12552" max="12552" width="6.75" style="57" customWidth="1"/>
    <col min="12553" max="12558" width="5" style="57" customWidth="1"/>
    <col min="12559" max="12559" width="15.08203125" style="57" customWidth="1"/>
    <col min="12560" max="12561" width="7.75" style="57"/>
    <col min="12562" max="12562" width="9.25" style="57" customWidth="1"/>
    <col min="12563" max="12563" width="14.25" style="57" customWidth="1"/>
    <col min="12564" max="12564" width="11.08203125" style="57" customWidth="1"/>
    <col min="12565" max="12800" width="7.75" style="57"/>
    <col min="12801" max="12801" width="3.58203125" style="57" customWidth="1"/>
    <col min="12802" max="12802" width="11.5" style="57" customWidth="1"/>
    <col min="12803" max="12803" width="9.83203125" style="57" customWidth="1"/>
    <col min="12804" max="12804" width="6.33203125" style="57" customWidth="1"/>
    <col min="12805" max="12807" width="5" style="57" customWidth="1"/>
    <col min="12808" max="12808" width="6.75" style="57" customWidth="1"/>
    <col min="12809" max="12814" width="5" style="57" customWidth="1"/>
    <col min="12815" max="12815" width="15.08203125" style="57" customWidth="1"/>
    <col min="12816" max="12817" width="7.75" style="57"/>
    <col min="12818" max="12818" width="9.25" style="57" customWidth="1"/>
    <col min="12819" max="12819" width="14.25" style="57" customWidth="1"/>
    <col min="12820" max="12820" width="11.08203125" style="57" customWidth="1"/>
    <col min="12821" max="13056" width="7.75" style="57"/>
    <col min="13057" max="13057" width="3.58203125" style="57" customWidth="1"/>
    <col min="13058" max="13058" width="11.5" style="57" customWidth="1"/>
    <col min="13059" max="13059" width="9.83203125" style="57" customWidth="1"/>
    <col min="13060" max="13060" width="6.33203125" style="57" customWidth="1"/>
    <col min="13061" max="13063" width="5" style="57" customWidth="1"/>
    <col min="13064" max="13064" width="6.75" style="57" customWidth="1"/>
    <col min="13065" max="13070" width="5" style="57" customWidth="1"/>
    <col min="13071" max="13071" width="15.08203125" style="57" customWidth="1"/>
    <col min="13072" max="13073" width="7.75" style="57"/>
    <col min="13074" max="13074" width="9.25" style="57" customWidth="1"/>
    <col min="13075" max="13075" width="14.25" style="57" customWidth="1"/>
    <col min="13076" max="13076" width="11.08203125" style="57" customWidth="1"/>
    <col min="13077" max="13312" width="7.75" style="57"/>
    <col min="13313" max="13313" width="3.58203125" style="57" customWidth="1"/>
    <col min="13314" max="13314" width="11.5" style="57" customWidth="1"/>
    <col min="13315" max="13315" width="9.83203125" style="57" customWidth="1"/>
    <col min="13316" max="13316" width="6.33203125" style="57" customWidth="1"/>
    <col min="13317" max="13319" width="5" style="57" customWidth="1"/>
    <col min="13320" max="13320" width="6.75" style="57" customWidth="1"/>
    <col min="13321" max="13326" width="5" style="57" customWidth="1"/>
    <col min="13327" max="13327" width="15.08203125" style="57" customWidth="1"/>
    <col min="13328" max="13329" width="7.75" style="57"/>
    <col min="13330" max="13330" width="9.25" style="57" customWidth="1"/>
    <col min="13331" max="13331" width="14.25" style="57" customWidth="1"/>
    <col min="13332" max="13332" width="11.08203125" style="57" customWidth="1"/>
    <col min="13333" max="13568" width="7.75" style="57"/>
    <col min="13569" max="13569" width="3.58203125" style="57" customWidth="1"/>
    <col min="13570" max="13570" width="11.5" style="57" customWidth="1"/>
    <col min="13571" max="13571" width="9.83203125" style="57" customWidth="1"/>
    <col min="13572" max="13572" width="6.33203125" style="57" customWidth="1"/>
    <col min="13573" max="13575" width="5" style="57" customWidth="1"/>
    <col min="13576" max="13576" width="6.75" style="57" customWidth="1"/>
    <col min="13577" max="13582" width="5" style="57" customWidth="1"/>
    <col min="13583" max="13583" width="15.08203125" style="57" customWidth="1"/>
    <col min="13584" max="13585" width="7.75" style="57"/>
    <col min="13586" max="13586" width="9.25" style="57" customWidth="1"/>
    <col min="13587" max="13587" width="14.25" style="57" customWidth="1"/>
    <col min="13588" max="13588" width="11.08203125" style="57" customWidth="1"/>
    <col min="13589" max="13824" width="7.75" style="57"/>
    <col min="13825" max="13825" width="3.58203125" style="57" customWidth="1"/>
    <col min="13826" max="13826" width="11.5" style="57" customWidth="1"/>
    <col min="13827" max="13827" width="9.83203125" style="57" customWidth="1"/>
    <col min="13828" max="13828" width="6.33203125" style="57" customWidth="1"/>
    <col min="13829" max="13831" width="5" style="57" customWidth="1"/>
    <col min="13832" max="13832" width="6.75" style="57" customWidth="1"/>
    <col min="13833" max="13838" width="5" style="57" customWidth="1"/>
    <col min="13839" max="13839" width="15.08203125" style="57" customWidth="1"/>
    <col min="13840" max="13841" width="7.75" style="57"/>
    <col min="13842" max="13842" width="9.25" style="57" customWidth="1"/>
    <col min="13843" max="13843" width="14.25" style="57" customWidth="1"/>
    <col min="13844" max="13844" width="11.08203125" style="57" customWidth="1"/>
    <col min="13845" max="14080" width="7.75" style="57"/>
    <col min="14081" max="14081" width="3.58203125" style="57" customWidth="1"/>
    <col min="14082" max="14082" width="11.5" style="57" customWidth="1"/>
    <col min="14083" max="14083" width="9.83203125" style="57" customWidth="1"/>
    <col min="14084" max="14084" width="6.33203125" style="57" customWidth="1"/>
    <col min="14085" max="14087" width="5" style="57" customWidth="1"/>
    <col min="14088" max="14088" width="6.75" style="57" customWidth="1"/>
    <col min="14089" max="14094" width="5" style="57" customWidth="1"/>
    <col min="14095" max="14095" width="15.08203125" style="57" customWidth="1"/>
    <col min="14096" max="14097" width="7.75" style="57"/>
    <col min="14098" max="14098" width="9.25" style="57" customWidth="1"/>
    <col min="14099" max="14099" width="14.25" style="57" customWidth="1"/>
    <col min="14100" max="14100" width="11.08203125" style="57" customWidth="1"/>
    <col min="14101" max="14336" width="7.75" style="57"/>
    <col min="14337" max="14337" width="3.58203125" style="57" customWidth="1"/>
    <col min="14338" max="14338" width="11.5" style="57" customWidth="1"/>
    <col min="14339" max="14339" width="9.83203125" style="57" customWidth="1"/>
    <col min="14340" max="14340" width="6.33203125" style="57" customWidth="1"/>
    <col min="14341" max="14343" width="5" style="57" customWidth="1"/>
    <col min="14344" max="14344" width="6.75" style="57" customWidth="1"/>
    <col min="14345" max="14350" width="5" style="57" customWidth="1"/>
    <col min="14351" max="14351" width="15.08203125" style="57" customWidth="1"/>
    <col min="14352" max="14353" width="7.75" style="57"/>
    <col min="14354" max="14354" width="9.25" style="57" customWidth="1"/>
    <col min="14355" max="14355" width="14.25" style="57" customWidth="1"/>
    <col min="14356" max="14356" width="11.08203125" style="57" customWidth="1"/>
    <col min="14357" max="14592" width="7.75" style="57"/>
    <col min="14593" max="14593" width="3.58203125" style="57" customWidth="1"/>
    <col min="14594" max="14594" width="11.5" style="57" customWidth="1"/>
    <col min="14595" max="14595" width="9.83203125" style="57" customWidth="1"/>
    <col min="14596" max="14596" width="6.33203125" style="57" customWidth="1"/>
    <col min="14597" max="14599" width="5" style="57" customWidth="1"/>
    <col min="14600" max="14600" width="6.75" style="57" customWidth="1"/>
    <col min="14601" max="14606" width="5" style="57" customWidth="1"/>
    <col min="14607" max="14607" width="15.08203125" style="57" customWidth="1"/>
    <col min="14608" max="14609" width="7.75" style="57"/>
    <col min="14610" max="14610" width="9.25" style="57" customWidth="1"/>
    <col min="14611" max="14611" width="14.25" style="57" customWidth="1"/>
    <col min="14612" max="14612" width="11.08203125" style="57" customWidth="1"/>
    <col min="14613" max="14848" width="7.75" style="57"/>
    <col min="14849" max="14849" width="3.58203125" style="57" customWidth="1"/>
    <col min="14850" max="14850" width="11.5" style="57" customWidth="1"/>
    <col min="14851" max="14851" width="9.83203125" style="57" customWidth="1"/>
    <col min="14852" max="14852" width="6.33203125" style="57" customWidth="1"/>
    <col min="14853" max="14855" width="5" style="57" customWidth="1"/>
    <col min="14856" max="14856" width="6.75" style="57" customWidth="1"/>
    <col min="14857" max="14862" width="5" style="57" customWidth="1"/>
    <col min="14863" max="14863" width="15.08203125" style="57" customWidth="1"/>
    <col min="14864" max="14865" width="7.75" style="57"/>
    <col min="14866" max="14866" width="9.25" style="57" customWidth="1"/>
    <col min="14867" max="14867" width="14.25" style="57" customWidth="1"/>
    <col min="14868" max="14868" width="11.08203125" style="57" customWidth="1"/>
    <col min="14869" max="15104" width="7.75" style="57"/>
    <col min="15105" max="15105" width="3.58203125" style="57" customWidth="1"/>
    <col min="15106" max="15106" width="11.5" style="57" customWidth="1"/>
    <col min="15107" max="15107" width="9.83203125" style="57" customWidth="1"/>
    <col min="15108" max="15108" width="6.33203125" style="57" customWidth="1"/>
    <col min="15109" max="15111" width="5" style="57" customWidth="1"/>
    <col min="15112" max="15112" width="6.75" style="57" customWidth="1"/>
    <col min="15113" max="15118" width="5" style="57" customWidth="1"/>
    <col min="15119" max="15119" width="15.08203125" style="57" customWidth="1"/>
    <col min="15120" max="15121" width="7.75" style="57"/>
    <col min="15122" max="15122" width="9.25" style="57" customWidth="1"/>
    <col min="15123" max="15123" width="14.25" style="57" customWidth="1"/>
    <col min="15124" max="15124" width="11.08203125" style="57" customWidth="1"/>
    <col min="15125" max="15360" width="7.75" style="57"/>
    <col min="15361" max="15361" width="3.58203125" style="57" customWidth="1"/>
    <col min="15362" max="15362" width="11.5" style="57" customWidth="1"/>
    <col min="15363" max="15363" width="9.83203125" style="57" customWidth="1"/>
    <col min="15364" max="15364" width="6.33203125" style="57" customWidth="1"/>
    <col min="15365" max="15367" width="5" style="57" customWidth="1"/>
    <col min="15368" max="15368" width="6.75" style="57" customWidth="1"/>
    <col min="15369" max="15374" width="5" style="57" customWidth="1"/>
    <col min="15375" max="15375" width="15.08203125" style="57" customWidth="1"/>
    <col min="15376" max="15377" width="7.75" style="57"/>
    <col min="15378" max="15378" width="9.25" style="57" customWidth="1"/>
    <col min="15379" max="15379" width="14.25" style="57" customWidth="1"/>
    <col min="15380" max="15380" width="11.08203125" style="57" customWidth="1"/>
    <col min="15381" max="15616" width="7.75" style="57"/>
    <col min="15617" max="15617" width="3.58203125" style="57" customWidth="1"/>
    <col min="15618" max="15618" width="11.5" style="57" customWidth="1"/>
    <col min="15619" max="15619" width="9.83203125" style="57" customWidth="1"/>
    <col min="15620" max="15620" width="6.33203125" style="57" customWidth="1"/>
    <col min="15621" max="15623" width="5" style="57" customWidth="1"/>
    <col min="15624" max="15624" width="6.75" style="57" customWidth="1"/>
    <col min="15625" max="15630" width="5" style="57" customWidth="1"/>
    <col min="15631" max="15631" width="15.08203125" style="57" customWidth="1"/>
    <col min="15632" max="15633" width="7.75" style="57"/>
    <col min="15634" max="15634" width="9.25" style="57" customWidth="1"/>
    <col min="15635" max="15635" width="14.25" style="57" customWidth="1"/>
    <col min="15636" max="15636" width="11.08203125" style="57" customWidth="1"/>
    <col min="15637" max="15872" width="7.75" style="57"/>
    <col min="15873" max="15873" width="3.58203125" style="57" customWidth="1"/>
    <col min="15874" max="15874" width="11.5" style="57" customWidth="1"/>
    <col min="15875" max="15875" width="9.83203125" style="57" customWidth="1"/>
    <col min="15876" max="15876" width="6.33203125" style="57" customWidth="1"/>
    <col min="15877" max="15879" width="5" style="57" customWidth="1"/>
    <col min="15880" max="15880" width="6.75" style="57" customWidth="1"/>
    <col min="15881" max="15886" width="5" style="57" customWidth="1"/>
    <col min="15887" max="15887" width="15.08203125" style="57" customWidth="1"/>
    <col min="15888" max="15889" width="7.75" style="57"/>
    <col min="15890" max="15890" width="9.25" style="57" customWidth="1"/>
    <col min="15891" max="15891" width="14.25" style="57" customWidth="1"/>
    <col min="15892" max="15892" width="11.08203125" style="57" customWidth="1"/>
    <col min="15893" max="16128" width="7.75" style="57"/>
    <col min="16129" max="16129" width="3.58203125" style="57" customWidth="1"/>
    <col min="16130" max="16130" width="11.5" style="57" customWidth="1"/>
    <col min="16131" max="16131" width="9.83203125" style="57" customWidth="1"/>
    <col min="16132" max="16132" width="6.33203125" style="57" customWidth="1"/>
    <col min="16133" max="16135" width="5" style="57" customWidth="1"/>
    <col min="16136" max="16136" width="6.75" style="57" customWidth="1"/>
    <col min="16137" max="16142" width="5" style="57" customWidth="1"/>
    <col min="16143" max="16143" width="15.08203125" style="57" customWidth="1"/>
    <col min="16144" max="16145" width="7.75" style="57"/>
    <col min="16146" max="16146" width="9.25" style="57" customWidth="1"/>
    <col min="16147" max="16147" width="14.25" style="57" customWidth="1"/>
    <col min="16148" max="16148" width="11.08203125" style="57" customWidth="1"/>
    <col min="16149" max="16384" width="7.75" style="57"/>
  </cols>
  <sheetData>
    <row r="1" spans="1:20" s="59" customFormat="1" ht="16.5" customHeight="1">
      <c r="Q1" s="59" t="s">
        <v>341</v>
      </c>
    </row>
    <row r="2" spans="1:20" s="59" customFormat="1" ht="19.5" customHeight="1">
      <c r="A2" s="67" t="s">
        <v>783</v>
      </c>
      <c r="L2" s="178" t="s">
        <v>879</v>
      </c>
      <c r="Q2" s="243" t="s">
        <v>342</v>
      </c>
    </row>
    <row r="3" spans="1:20" s="59" customFormat="1" ht="11.25" customHeight="1">
      <c r="A3" s="65" t="s">
        <v>343</v>
      </c>
    </row>
    <row r="4" spans="1:20" s="59" customFormat="1" ht="21.75" customHeight="1">
      <c r="A4" s="65"/>
      <c r="B4" s="506" t="s">
        <v>784</v>
      </c>
      <c r="C4" s="506"/>
      <c r="D4" s="506"/>
      <c r="E4" s="506"/>
      <c r="F4" s="506"/>
      <c r="G4" s="506"/>
      <c r="H4" s="506"/>
      <c r="I4" s="506"/>
      <c r="J4" s="506"/>
      <c r="K4" s="506"/>
      <c r="L4" s="506"/>
      <c r="M4" s="506"/>
      <c r="N4" s="506"/>
      <c r="O4" s="506"/>
      <c r="Q4" s="243"/>
    </row>
    <row r="5" spans="1:20" s="59" customFormat="1" ht="11.25" customHeight="1">
      <c r="A5" s="123"/>
    </row>
    <row r="6" spans="1:20" s="59" customFormat="1" ht="3.75" customHeight="1">
      <c r="A6" s="310"/>
      <c r="B6" s="311"/>
      <c r="C6" s="311"/>
      <c r="D6" s="311"/>
      <c r="E6" s="311"/>
      <c r="F6" s="311"/>
      <c r="G6" s="311"/>
      <c r="H6" s="311"/>
      <c r="I6" s="311"/>
      <c r="J6" s="311"/>
      <c r="K6" s="311"/>
      <c r="L6" s="311"/>
      <c r="M6" s="311"/>
      <c r="N6" s="311"/>
      <c r="O6" s="311"/>
    </row>
    <row r="7" spans="1:20" s="59" customFormat="1" ht="19.5" customHeight="1">
      <c r="A7" s="326">
        <v>1</v>
      </c>
      <c r="B7" s="311" t="s">
        <v>344</v>
      </c>
      <c r="C7" s="486"/>
      <c r="D7" s="487"/>
      <c r="E7" s="487"/>
      <c r="F7" s="487"/>
      <c r="G7" s="487"/>
      <c r="H7" s="487"/>
      <c r="I7" s="487"/>
      <c r="J7" s="487"/>
      <c r="K7" s="487"/>
      <c r="L7" s="487"/>
      <c r="M7" s="487"/>
      <c r="N7" s="488"/>
      <c r="O7" s="311"/>
      <c r="R7" s="507"/>
      <c r="S7" s="507"/>
      <c r="T7" s="69"/>
    </row>
    <row r="8" spans="1:20" s="59" customFormat="1" ht="19.5" customHeight="1">
      <c r="A8" s="310"/>
      <c r="B8" s="311" t="s">
        <v>345</v>
      </c>
      <c r="C8" s="486"/>
      <c r="D8" s="487"/>
      <c r="E8" s="487"/>
      <c r="F8" s="487"/>
      <c r="G8" s="487"/>
      <c r="H8" s="487"/>
      <c r="I8" s="487"/>
      <c r="J8" s="487"/>
      <c r="K8" s="487"/>
      <c r="L8" s="487"/>
      <c r="M8" s="487"/>
      <c r="N8" s="488"/>
      <c r="O8" s="311"/>
    </row>
    <row r="9" spans="1:20" s="59" customFormat="1" ht="3.75" customHeight="1">
      <c r="A9" s="314"/>
      <c r="B9" s="313"/>
      <c r="C9" s="313"/>
      <c r="D9" s="313"/>
      <c r="E9" s="313"/>
      <c r="F9" s="313"/>
      <c r="G9" s="313"/>
      <c r="H9" s="313"/>
      <c r="I9" s="313"/>
      <c r="J9" s="313"/>
      <c r="K9" s="313"/>
      <c r="L9" s="313"/>
      <c r="M9" s="313"/>
      <c r="N9" s="313"/>
      <c r="O9" s="313"/>
    </row>
    <row r="10" spans="1:20" s="59" customFormat="1" ht="19.5" customHeight="1">
      <c r="A10" s="326">
        <v>2</v>
      </c>
      <c r="B10" s="502" t="s">
        <v>645</v>
      </c>
      <c r="C10" s="502"/>
      <c r="D10" s="324"/>
      <c r="E10" s="324"/>
      <c r="F10" s="324"/>
      <c r="G10" s="324"/>
      <c r="H10" s="324"/>
      <c r="I10" s="324"/>
      <c r="J10" s="324"/>
      <c r="K10" s="324"/>
      <c r="L10" s="311"/>
      <c r="M10" s="311"/>
      <c r="N10" s="311"/>
      <c r="O10" s="311"/>
    </row>
    <row r="11" spans="1:20" s="59" customFormat="1" ht="19.5" customHeight="1">
      <c r="A11" s="310"/>
      <c r="B11" s="311" t="s">
        <v>346</v>
      </c>
      <c r="C11" s="311"/>
      <c r="D11" s="311"/>
      <c r="E11" s="486"/>
      <c r="F11" s="487"/>
      <c r="G11" s="487"/>
      <c r="H11" s="487"/>
      <c r="I11" s="487"/>
      <c r="J11" s="487"/>
      <c r="K11" s="487"/>
      <c r="L11" s="487"/>
      <c r="M11" s="487"/>
      <c r="N11" s="488"/>
      <c r="O11" s="311"/>
    </row>
    <row r="12" spans="1:20" s="59" customFormat="1" ht="19.5" customHeight="1">
      <c r="A12" s="310"/>
      <c r="B12" s="311" t="s">
        <v>646</v>
      </c>
      <c r="C12" s="311"/>
      <c r="D12" s="311"/>
      <c r="E12" s="486"/>
      <c r="F12" s="487"/>
      <c r="G12" s="487"/>
      <c r="H12" s="487"/>
      <c r="I12" s="487"/>
      <c r="J12" s="487"/>
      <c r="K12" s="487"/>
      <c r="L12" s="487"/>
      <c r="M12" s="487"/>
      <c r="N12" s="488"/>
      <c r="O12" s="311"/>
    </row>
    <row r="13" spans="1:20" s="59" customFormat="1" ht="19.5" customHeight="1">
      <c r="A13" s="310"/>
      <c r="B13" s="311" t="s">
        <v>347</v>
      </c>
      <c r="C13" s="311"/>
      <c r="D13" s="311"/>
      <c r="E13" s="486"/>
      <c r="F13" s="487"/>
      <c r="G13" s="487"/>
      <c r="H13" s="487"/>
      <c r="I13" s="487"/>
      <c r="J13" s="487"/>
      <c r="K13" s="487"/>
      <c r="L13" s="487"/>
      <c r="M13" s="487"/>
      <c r="N13" s="488"/>
      <c r="O13" s="311"/>
    </row>
    <row r="14" spans="1:20" s="59" customFormat="1" ht="19.5" customHeight="1">
      <c r="A14" s="310"/>
      <c r="B14" s="311" t="s">
        <v>348</v>
      </c>
      <c r="C14" s="311"/>
      <c r="D14" s="311"/>
      <c r="E14" s="486"/>
      <c r="F14" s="487"/>
      <c r="G14" s="487"/>
      <c r="H14" s="487"/>
      <c r="I14" s="487"/>
      <c r="J14" s="487"/>
      <c r="K14" s="487"/>
      <c r="L14" s="487"/>
      <c r="M14" s="487"/>
      <c r="N14" s="488"/>
      <c r="O14" s="311"/>
    </row>
    <row r="15" spans="1:20" s="59" customFormat="1" ht="19.5" customHeight="1">
      <c r="A15" s="310"/>
      <c r="B15" s="311" t="s">
        <v>349</v>
      </c>
      <c r="C15" s="311"/>
      <c r="D15" s="311"/>
      <c r="E15" s="486"/>
      <c r="F15" s="487"/>
      <c r="G15" s="487"/>
      <c r="H15" s="487"/>
      <c r="I15" s="487"/>
      <c r="J15" s="487"/>
      <c r="K15" s="487"/>
      <c r="L15" s="487"/>
      <c r="M15" s="487"/>
      <c r="N15" s="488"/>
      <c r="O15" s="311"/>
    </row>
    <row r="16" spans="1:20" s="59" customFormat="1" ht="3.75" customHeight="1">
      <c r="A16" s="314"/>
      <c r="B16" s="313"/>
      <c r="C16" s="313"/>
      <c r="D16" s="313"/>
      <c r="E16" s="313"/>
      <c r="F16" s="313"/>
      <c r="G16" s="313"/>
      <c r="H16" s="313"/>
      <c r="I16" s="313"/>
      <c r="J16" s="313"/>
      <c r="K16" s="313"/>
      <c r="L16" s="313"/>
      <c r="M16" s="313"/>
      <c r="N16" s="313"/>
      <c r="O16" s="313"/>
    </row>
    <row r="17" spans="1:15" s="59" customFormat="1" ht="19.5" customHeight="1">
      <c r="A17" s="326">
        <v>3</v>
      </c>
      <c r="B17" s="311" t="s">
        <v>169</v>
      </c>
      <c r="C17" s="324"/>
      <c r="D17" s="324"/>
      <c r="E17" s="324"/>
      <c r="F17" s="324"/>
      <c r="G17" s="324"/>
      <c r="H17" s="324"/>
      <c r="I17" s="324"/>
      <c r="J17" s="324"/>
      <c r="K17" s="324"/>
      <c r="L17" s="324"/>
      <c r="M17" s="324"/>
      <c r="N17" s="324"/>
      <c r="O17" s="311"/>
    </row>
    <row r="18" spans="1:15" s="59" customFormat="1" ht="19.5" customHeight="1">
      <c r="A18" s="310"/>
      <c r="B18" s="311" t="s">
        <v>350</v>
      </c>
      <c r="C18" s="311"/>
      <c r="D18" s="311"/>
      <c r="E18" s="486"/>
      <c r="F18" s="487"/>
      <c r="G18" s="487"/>
      <c r="H18" s="487"/>
      <c r="I18" s="487"/>
      <c r="J18" s="487"/>
      <c r="K18" s="487"/>
      <c r="L18" s="487"/>
      <c r="M18" s="487"/>
      <c r="N18" s="488"/>
      <c r="O18" s="311"/>
    </row>
    <row r="19" spans="1:15" s="59" customFormat="1" ht="3.75" customHeight="1">
      <c r="A19" s="314"/>
      <c r="B19" s="313"/>
      <c r="C19" s="313"/>
      <c r="D19" s="313"/>
      <c r="E19" s="313"/>
      <c r="F19" s="313"/>
      <c r="G19" s="313"/>
      <c r="H19" s="313"/>
      <c r="I19" s="313"/>
      <c r="J19" s="313"/>
      <c r="K19" s="313"/>
      <c r="L19" s="313"/>
      <c r="M19" s="313"/>
      <c r="N19" s="313"/>
      <c r="O19" s="313"/>
    </row>
    <row r="20" spans="1:15" s="59" customFormat="1" ht="19.5" customHeight="1">
      <c r="A20" s="326">
        <v>4</v>
      </c>
      <c r="B20" s="502" t="s">
        <v>351</v>
      </c>
      <c r="C20" s="502"/>
      <c r="D20" s="324"/>
      <c r="E20" s="324"/>
      <c r="F20" s="324"/>
      <c r="G20" s="324"/>
      <c r="H20" s="324"/>
      <c r="I20" s="324"/>
      <c r="J20" s="324"/>
      <c r="K20" s="324"/>
      <c r="L20" s="324"/>
      <c r="M20" s="324"/>
      <c r="N20" s="324"/>
      <c r="O20" s="311"/>
    </row>
    <row r="21" spans="1:15" s="59" customFormat="1" ht="19.5" customHeight="1">
      <c r="A21" s="310"/>
      <c r="B21" s="311" t="s">
        <v>352</v>
      </c>
      <c r="C21" s="311"/>
      <c r="D21" s="311"/>
      <c r="E21" s="486"/>
      <c r="F21" s="487"/>
      <c r="G21" s="487"/>
      <c r="H21" s="487"/>
      <c r="I21" s="487"/>
      <c r="J21" s="487"/>
      <c r="K21" s="487"/>
      <c r="L21" s="487"/>
      <c r="M21" s="487"/>
      <c r="N21" s="488"/>
      <c r="O21" s="311"/>
    </row>
    <row r="22" spans="1:15" s="59" customFormat="1" ht="19.5" customHeight="1">
      <c r="A22" s="310"/>
      <c r="B22" s="311" t="s">
        <v>353</v>
      </c>
      <c r="C22" s="311"/>
      <c r="D22" s="311"/>
      <c r="E22" s="486"/>
      <c r="F22" s="487"/>
      <c r="G22" s="487"/>
      <c r="H22" s="487"/>
      <c r="I22" s="487"/>
      <c r="J22" s="487"/>
      <c r="K22" s="487"/>
      <c r="L22" s="487"/>
      <c r="M22" s="487"/>
      <c r="N22" s="488"/>
      <c r="O22" s="311"/>
    </row>
    <row r="23" spans="1:15" s="59" customFormat="1" ht="3.75" customHeight="1">
      <c r="A23" s="314"/>
      <c r="B23" s="313"/>
      <c r="C23" s="313"/>
      <c r="D23" s="313"/>
      <c r="E23" s="313"/>
      <c r="F23" s="313"/>
      <c r="G23" s="313"/>
      <c r="H23" s="313"/>
      <c r="I23" s="313"/>
      <c r="J23" s="313"/>
      <c r="K23" s="313"/>
      <c r="L23" s="313"/>
      <c r="M23" s="313"/>
      <c r="N23" s="313"/>
      <c r="O23" s="313"/>
    </row>
    <row r="24" spans="1:15" s="59" customFormat="1" ht="19.5" customHeight="1">
      <c r="A24" s="326">
        <v>5</v>
      </c>
      <c r="B24" s="311" t="s">
        <v>354</v>
      </c>
      <c r="C24" s="324"/>
      <c r="D24" s="324"/>
      <c r="E24" s="324"/>
      <c r="F24" s="324"/>
      <c r="G24" s="324"/>
      <c r="H24" s="324"/>
      <c r="I24" s="322"/>
      <c r="J24" s="324"/>
      <c r="K24" s="324"/>
      <c r="L24" s="324"/>
      <c r="M24" s="324"/>
      <c r="N24" s="324"/>
      <c r="O24" s="324"/>
    </row>
    <row r="25" spans="1:15" s="59" customFormat="1" ht="19.5" customHeight="1">
      <c r="A25" s="310"/>
      <c r="B25" s="311" t="s">
        <v>355</v>
      </c>
      <c r="C25" s="311"/>
      <c r="D25" s="311"/>
      <c r="E25" s="311"/>
      <c r="F25" s="311"/>
      <c r="G25" s="311"/>
      <c r="H25" s="323" t="s">
        <v>356</v>
      </c>
      <c r="I25" s="493"/>
      <c r="J25" s="494"/>
      <c r="K25" s="494"/>
      <c r="L25" s="494"/>
      <c r="M25" s="494"/>
      <c r="N25" s="495"/>
      <c r="O25" s="311"/>
    </row>
    <row r="26" spans="1:15" s="59" customFormat="1" ht="19.5" customHeight="1">
      <c r="A26" s="310"/>
      <c r="B26" s="311" t="s">
        <v>357</v>
      </c>
      <c r="C26" s="311"/>
      <c r="D26" s="311"/>
      <c r="E26" s="311"/>
      <c r="F26" s="311"/>
      <c r="G26" s="311"/>
      <c r="H26" s="325"/>
      <c r="I26" s="490"/>
      <c r="J26" s="491"/>
      <c r="K26" s="491"/>
      <c r="L26" s="491"/>
      <c r="M26" s="491"/>
      <c r="N26" s="492"/>
      <c r="O26" s="311"/>
    </row>
    <row r="27" spans="1:15" s="59" customFormat="1" ht="19.5" customHeight="1">
      <c r="A27" s="310"/>
      <c r="B27" s="311" t="s">
        <v>649</v>
      </c>
      <c r="C27" s="311"/>
      <c r="D27" s="311"/>
      <c r="E27" s="311"/>
      <c r="F27" s="311"/>
      <c r="G27" s="311"/>
      <c r="H27" s="325"/>
      <c r="I27" s="490"/>
      <c r="J27" s="491"/>
      <c r="K27" s="491"/>
      <c r="L27" s="491"/>
      <c r="M27" s="491"/>
      <c r="N27" s="492"/>
      <c r="O27" s="311"/>
    </row>
    <row r="28" spans="1:15" s="59" customFormat="1" ht="19.5" customHeight="1">
      <c r="A28" s="310"/>
      <c r="B28" s="311" t="s">
        <v>134</v>
      </c>
      <c r="C28" s="311"/>
      <c r="D28" s="311"/>
      <c r="E28" s="311"/>
      <c r="F28" s="311"/>
      <c r="G28" s="311"/>
      <c r="H28" s="325"/>
      <c r="I28" s="489">
        <v>0.04</v>
      </c>
      <c r="J28" s="489"/>
      <c r="K28" s="489"/>
      <c r="L28" s="489"/>
      <c r="M28" s="489"/>
      <c r="N28" s="489"/>
      <c r="O28" s="311"/>
    </row>
    <row r="29" spans="1:15" s="59" customFormat="1" ht="3.75" customHeight="1">
      <c r="A29" s="314"/>
      <c r="B29" s="313"/>
      <c r="C29" s="313"/>
      <c r="D29" s="313"/>
      <c r="E29" s="313"/>
      <c r="F29" s="313"/>
      <c r="G29" s="313"/>
      <c r="H29" s="327"/>
      <c r="I29" s="327"/>
      <c r="J29" s="327"/>
      <c r="K29" s="327"/>
      <c r="L29" s="327"/>
      <c r="M29" s="327"/>
      <c r="N29" s="327"/>
      <c r="O29" s="313"/>
    </row>
    <row r="30" spans="1:15" s="59" customFormat="1" ht="19.5" customHeight="1">
      <c r="A30" s="326">
        <v>6</v>
      </c>
      <c r="B30" s="502" t="s">
        <v>358</v>
      </c>
      <c r="C30" s="502"/>
      <c r="D30" s="324"/>
      <c r="E30" s="324"/>
      <c r="F30" s="324"/>
      <c r="G30" s="324"/>
      <c r="H30" s="328"/>
      <c r="I30" s="322"/>
      <c r="J30" s="324"/>
      <c r="K30" s="324"/>
      <c r="L30" s="324"/>
      <c r="M30" s="324"/>
      <c r="N30" s="324"/>
      <c r="O30" s="324"/>
    </row>
    <row r="31" spans="1:15" s="59" customFormat="1" ht="19.5" customHeight="1">
      <c r="A31" s="326"/>
      <c r="B31" s="311" t="s">
        <v>359</v>
      </c>
      <c r="C31" s="311"/>
      <c r="D31" s="311"/>
      <c r="E31" s="311"/>
      <c r="F31" s="311"/>
      <c r="G31" s="311"/>
      <c r="H31" s="325"/>
      <c r="I31" s="503"/>
      <c r="J31" s="504"/>
      <c r="K31" s="504"/>
      <c r="L31" s="504"/>
      <c r="M31" s="504"/>
      <c r="N31" s="505"/>
      <c r="O31" s="324"/>
    </row>
    <row r="32" spans="1:15" s="59" customFormat="1" ht="19.5" customHeight="1">
      <c r="A32" s="326"/>
      <c r="B32" s="311" t="s">
        <v>360</v>
      </c>
      <c r="C32" s="311"/>
      <c r="D32" s="311"/>
      <c r="E32" s="311"/>
      <c r="F32" s="311"/>
      <c r="G32" s="311"/>
      <c r="H32" s="323" t="s">
        <v>356</v>
      </c>
      <c r="I32" s="493"/>
      <c r="J32" s="494"/>
      <c r="K32" s="494"/>
      <c r="L32" s="494"/>
      <c r="M32" s="494"/>
      <c r="N32" s="495"/>
      <c r="O32" s="324"/>
    </row>
    <row r="33" spans="1:23" s="59" customFormat="1" ht="19.5" customHeight="1">
      <c r="A33" s="326"/>
      <c r="B33" s="311" t="s">
        <v>648</v>
      </c>
      <c r="C33" s="311"/>
      <c r="D33" s="311"/>
      <c r="E33" s="311"/>
      <c r="F33" s="311"/>
      <c r="G33" s="311"/>
      <c r="H33" s="311"/>
      <c r="I33" s="496"/>
      <c r="J33" s="497"/>
      <c r="K33" s="497"/>
      <c r="L33" s="497"/>
      <c r="M33" s="497"/>
      <c r="N33" s="498"/>
      <c r="O33" s="324"/>
    </row>
    <row r="34" spans="1:23" s="59" customFormat="1" ht="19.5" customHeight="1">
      <c r="A34" s="326"/>
      <c r="B34" s="311" t="s">
        <v>650</v>
      </c>
      <c r="C34" s="311"/>
      <c r="D34" s="311"/>
      <c r="E34" s="311"/>
      <c r="F34" s="311"/>
      <c r="G34" s="311"/>
      <c r="H34" s="311"/>
      <c r="I34" s="499"/>
      <c r="J34" s="500"/>
      <c r="K34" s="500"/>
      <c r="L34" s="500"/>
      <c r="M34" s="500"/>
      <c r="N34" s="501"/>
      <c r="O34" s="324"/>
    </row>
    <row r="35" spans="1:23" s="59" customFormat="1" ht="19.5" customHeight="1">
      <c r="A35" s="326"/>
      <c r="B35" s="311" t="s">
        <v>785</v>
      </c>
      <c r="C35" s="311"/>
      <c r="D35" s="311"/>
      <c r="E35" s="483"/>
      <c r="F35" s="484"/>
      <c r="G35" s="311" t="s">
        <v>651</v>
      </c>
      <c r="H35" s="311"/>
      <c r="I35" s="311"/>
      <c r="J35" s="311"/>
      <c r="K35" s="311"/>
      <c r="L35" s="325" t="s">
        <v>652</v>
      </c>
      <c r="M35" s="483"/>
      <c r="N35" s="484"/>
      <c r="O35" s="311" t="s">
        <v>212</v>
      </c>
    </row>
    <row r="36" spans="1:23" s="59" customFormat="1" ht="19.5" customHeight="1">
      <c r="A36" s="326"/>
      <c r="B36" s="311" t="s">
        <v>786</v>
      </c>
      <c r="C36" s="311"/>
      <c r="D36" s="311"/>
      <c r="E36" s="483"/>
      <c r="F36" s="484"/>
      <c r="G36" s="311" t="s">
        <v>651</v>
      </c>
      <c r="H36" s="311"/>
      <c r="I36" s="311"/>
      <c r="J36" s="311"/>
      <c r="K36" s="311"/>
      <c r="L36" s="325" t="s">
        <v>653</v>
      </c>
      <c r="M36" s="483"/>
      <c r="N36" s="484"/>
      <c r="O36" s="311" t="s">
        <v>212</v>
      </c>
    </row>
    <row r="37" spans="1:23" s="59" customFormat="1" ht="19.5" customHeight="1">
      <c r="A37" s="326"/>
      <c r="B37" s="311" t="s">
        <v>654</v>
      </c>
      <c r="C37" s="311"/>
      <c r="D37" s="311"/>
      <c r="E37" s="483"/>
      <c r="F37" s="484"/>
      <c r="G37" s="311" t="s">
        <v>208</v>
      </c>
      <c r="H37" s="311"/>
      <c r="I37" s="311"/>
      <c r="J37" s="311"/>
      <c r="K37" s="311"/>
      <c r="L37" s="325" t="s">
        <v>787</v>
      </c>
      <c r="M37" s="483"/>
      <c r="N37" s="484"/>
      <c r="O37" s="311" t="s">
        <v>788</v>
      </c>
    </row>
    <row r="38" spans="1:23" s="59" customFormat="1" ht="19.5" customHeight="1">
      <c r="A38" s="326"/>
      <c r="B38" s="311" t="s">
        <v>655</v>
      </c>
      <c r="C38" s="311"/>
      <c r="D38" s="311"/>
      <c r="E38" s="483"/>
      <c r="F38" s="484"/>
      <c r="G38" s="311" t="s">
        <v>208</v>
      </c>
      <c r="H38" s="311"/>
      <c r="I38" s="311"/>
      <c r="J38" s="311"/>
      <c r="K38" s="311"/>
      <c r="L38" s="325" t="s">
        <v>789</v>
      </c>
      <c r="M38" s="483"/>
      <c r="N38" s="484"/>
      <c r="O38" s="311" t="s">
        <v>788</v>
      </c>
      <c r="S38" s="61"/>
      <c r="T38" s="61" t="s">
        <v>790</v>
      </c>
    </row>
    <row r="39" spans="1:23" s="244" customFormat="1" ht="3.75" customHeight="1">
      <c r="A39" s="312"/>
      <c r="B39" s="313"/>
      <c r="C39" s="313"/>
      <c r="D39" s="313"/>
      <c r="E39" s="313"/>
      <c r="F39" s="313"/>
      <c r="G39" s="313"/>
      <c r="H39" s="313"/>
      <c r="I39" s="313"/>
      <c r="J39" s="313"/>
      <c r="K39" s="313"/>
      <c r="L39" s="313"/>
      <c r="M39" s="313"/>
      <c r="N39" s="313"/>
      <c r="O39" s="313"/>
      <c r="S39" s="245"/>
      <c r="T39" s="245"/>
    </row>
    <row r="40" spans="1:23" s="246" customFormat="1" ht="3.75" customHeight="1">
      <c r="A40" s="316"/>
      <c r="B40" s="317"/>
      <c r="C40" s="317"/>
      <c r="D40" s="317"/>
      <c r="E40" s="317"/>
      <c r="F40" s="317"/>
      <c r="G40" s="317"/>
      <c r="H40" s="317"/>
      <c r="I40" s="317"/>
      <c r="J40" s="317"/>
      <c r="K40" s="317"/>
      <c r="L40" s="317"/>
      <c r="M40" s="317"/>
      <c r="N40" s="317"/>
      <c r="O40" s="317"/>
      <c r="S40" s="247"/>
      <c r="T40" s="247"/>
    </row>
    <row r="41" spans="1:23" s="59" customFormat="1" ht="19.5" customHeight="1">
      <c r="A41" s="326">
        <v>7</v>
      </c>
      <c r="B41" s="457" t="s">
        <v>361</v>
      </c>
      <c r="C41" s="457"/>
      <c r="D41" s="324"/>
      <c r="E41" s="324"/>
      <c r="F41" s="324"/>
      <c r="G41" s="311"/>
      <c r="H41" s="324"/>
      <c r="I41" s="324"/>
      <c r="J41" s="324"/>
      <c r="K41" s="324"/>
      <c r="L41" s="325" t="s">
        <v>256</v>
      </c>
      <c r="M41" s="485">
        <f>T41</f>
        <v>0</v>
      </c>
      <c r="N41" s="485"/>
      <c r="O41" s="322" t="s">
        <v>362</v>
      </c>
      <c r="S41" s="61" t="s">
        <v>791</v>
      </c>
      <c r="T41" s="248">
        <f>'SP4-2'!R36</f>
        <v>0</v>
      </c>
    </row>
    <row r="42" spans="1:23" s="244" customFormat="1" ht="3.75" customHeight="1">
      <c r="A42" s="312"/>
      <c r="B42" s="313"/>
      <c r="C42" s="313"/>
      <c r="D42" s="313"/>
      <c r="E42" s="313"/>
      <c r="F42" s="313"/>
      <c r="G42" s="313"/>
      <c r="H42" s="313"/>
      <c r="I42" s="313"/>
      <c r="J42" s="313"/>
      <c r="K42" s="313"/>
      <c r="L42" s="313"/>
      <c r="M42" s="313"/>
      <c r="N42" s="313"/>
      <c r="O42" s="315"/>
      <c r="Q42" s="249"/>
      <c r="S42" s="245"/>
      <c r="T42" s="250"/>
    </row>
    <row r="43" spans="1:23" s="246" customFormat="1" ht="3.75" customHeight="1">
      <c r="A43" s="316"/>
      <c r="B43" s="317"/>
      <c r="C43" s="317"/>
      <c r="D43" s="317"/>
      <c r="E43" s="317"/>
      <c r="F43" s="317"/>
      <c r="G43" s="317"/>
      <c r="H43" s="317"/>
      <c r="I43" s="317"/>
      <c r="J43" s="317"/>
      <c r="K43" s="317"/>
      <c r="L43" s="317"/>
      <c r="M43" s="317"/>
      <c r="N43" s="317"/>
      <c r="O43" s="319"/>
      <c r="S43" s="247"/>
      <c r="T43" s="251"/>
    </row>
    <row r="44" spans="1:23" s="59" customFormat="1" ht="19.5" customHeight="1">
      <c r="A44" s="326">
        <v>8</v>
      </c>
      <c r="B44" s="457" t="s">
        <v>363</v>
      </c>
      <c r="C44" s="457"/>
      <c r="D44" s="457"/>
      <c r="E44" s="324"/>
      <c r="F44" s="324"/>
      <c r="G44" s="324"/>
      <c r="H44" s="324"/>
      <c r="I44" s="324"/>
      <c r="J44" s="324"/>
      <c r="K44" s="324"/>
      <c r="L44" s="325" t="s">
        <v>256</v>
      </c>
      <c r="M44" s="482">
        <f>'SP4-3 (1)'!Q34</f>
        <v>0</v>
      </c>
      <c r="N44" s="482"/>
      <c r="O44" s="322" t="s">
        <v>364</v>
      </c>
      <c r="S44" s="61" t="s">
        <v>792</v>
      </c>
      <c r="T44" s="248">
        <f>'SP4-3 (1)'!Q34</f>
        <v>0</v>
      </c>
    </row>
    <row r="45" spans="1:23" s="244" customFormat="1" ht="3.75" customHeight="1">
      <c r="A45" s="312"/>
      <c r="B45" s="313"/>
      <c r="C45" s="313"/>
      <c r="D45" s="313"/>
      <c r="E45" s="313"/>
      <c r="F45" s="313"/>
      <c r="G45" s="313"/>
      <c r="H45" s="313"/>
      <c r="I45" s="313"/>
      <c r="J45" s="313"/>
      <c r="K45" s="313"/>
      <c r="L45" s="313"/>
      <c r="M45" s="313"/>
      <c r="N45" s="313"/>
      <c r="O45" s="315"/>
      <c r="S45" s="245"/>
      <c r="T45" s="250"/>
    </row>
    <row r="46" spans="1:23" s="246" customFormat="1" ht="3.75" customHeight="1">
      <c r="A46" s="316"/>
      <c r="B46" s="317"/>
      <c r="C46" s="317"/>
      <c r="D46" s="317"/>
      <c r="E46" s="317"/>
      <c r="F46" s="317"/>
      <c r="G46" s="317"/>
      <c r="H46" s="317"/>
      <c r="I46" s="317"/>
      <c r="J46" s="317"/>
      <c r="K46" s="317"/>
      <c r="L46" s="317"/>
      <c r="M46" s="317"/>
      <c r="N46" s="317"/>
      <c r="O46" s="319"/>
      <c r="S46" s="247"/>
      <c r="T46" s="251"/>
    </row>
    <row r="47" spans="1:23" s="59" customFormat="1" ht="19.5" customHeight="1">
      <c r="A47" s="326">
        <v>9</v>
      </c>
      <c r="B47" s="457" t="s">
        <v>365</v>
      </c>
      <c r="C47" s="457"/>
      <c r="D47" s="457"/>
      <c r="E47" s="457"/>
      <c r="F47" s="324"/>
      <c r="G47" s="324"/>
      <c r="H47" s="324"/>
      <c r="I47" s="324"/>
      <c r="J47" s="324"/>
      <c r="K47" s="324"/>
      <c r="L47" s="324"/>
      <c r="M47" s="324"/>
      <c r="N47" s="311"/>
      <c r="O47" s="322"/>
      <c r="S47" s="61" t="s">
        <v>793</v>
      </c>
      <c r="T47" s="248">
        <f>'SP4-3 (2)'!Q34</f>
        <v>0</v>
      </c>
    </row>
    <row r="48" spans="1:23" s="59" customFormat="1" ht="19.5" customHeight="1">
      <c r="A48" s="310"/>
      <c r="B48" s="311" t="s">
        <v>366</v>
      </c>
      <c r="C48" s="311"/>
      <c r="D48" s="325" t="s">
        <v>256</v>
      </c>
      <c r="E48" s="468">
        <f>IF('SP4-4'!O30="","",'SP4-4'!O30)</f>
        <v>0</v>
      </c>
      <c r="F48" s="469"/>
      <c r="G48" s="324" t="s">
        <v>367</v>
      </c>
      <c r="H48" s="311"/>
      <c r="I48" s="311"/>
      <c r="J48" s="470"/>
      <c r="K48" s="471"/>
      <c r="L48" s="323" t="s">
        <v>368</v>
      </c>
      <c r="M48" s="472">
        <f>E48*J48</f>
        <v>0</v>
      </c>
      <c r="N48" s="473"/>
      <c r="O48" s="322" t="s">
        <v>656</v>
      </c>
      <c r="S48" s="480" t="s">
        <v>882</v>
      </c>
      <c r="T48" s="480"/>
      <c r="U48" s="480"/>
      <c r="V48" s="480"/>
      <c r="W48" s="480"/>
    </row>
    <row r="49" spans="1:23" s="59" customFormat="1" ht="19.5" customHeight="1">
      <c r="A49" s="310"/>
      <c r="B49" s="311" t="s">
        <v>794</v>
      </c>
      <c r="C49" s="311"/>
      <c r="D49" s="325" t="s">
        <v>256</v>
      </c>
      <c r="E49" s="468">
        <f>'SP4-4'!O38</f>
        <v>0</v>
      </c>
      <c r="F49" s="469"/>
      <c r="G49" s="324" t="s">
        <v>795</v>
      </c>
      <c r="H49" s="311"/>
      <c r="I49" s="311"/>
      <c r="J49" s="470"/>
      <c r="K49" s="471"/>
      <c r="L49" s="323" t="s">
        <v>368</v>
      </c>
      <c r="M49" s="472">
        <f>E49*J49</f>
        <v>0</v>
      </c>
      <c r="N49" s="473"/>
      <c r="O49" s="322" t="s">
        <v>796</v>
      </c>
      <c r="S49" s="480"/>
      <c r="T49" s="480"/>
      <c r="U49" s="480"/>
      <c r="V49" s="480"/>
      <c r="W49" s="480"/>
    </row>
    <row r="50" spans="1:23" s="59" customFormat="1" ht="19.5" customHeight="1">
      <c r="A50" s="310"/>
      <c r="B50" s="311" t="s">
        <v>657</v>
      </c>
      <c r="C50" s="311"/>
      <c r="D50" s="325" t="s">
        <v>256</v>
      </c>
      <c r="E50" s="468">
        <f>'SP4-5'!O31</f>
        <v>0</v>
      </c>
      <c r="F50" s="469"/>
      <c r="G50" s="324" t="s">
        <v>658</v>
      </c>
      <c r="H50" s="311"/>
      <c r="I50" s="311"/>
      <c r="J50" s="470"/>
      <c r="K50" s="471"/>
      <c r="L50" s="323" t="s">
        <v>368</v>
      </c>
      <c r="M50" s="472">
        <f>E50*J50</f>
        <v>0</v>
      </c>
      <c r="N50" s="473"/>
      <c r="O50" s="322" t="s">
        <v>369</v>
      </c>
      <c r="P50" s="481" t="s">
        <v>797</v>
      </c>
      <c r="Q50" s="481"/>
      <c r="S50" s="480"/>
      <c r="T50" s="480"/>
      <c r="U50" s="480"/>
      <c r="V50" s="480"/>
      <c r="W50" s="480"/>
    </row>
    <row r="51" spans="1:23" s="59" customFormat="1" ht="19.5" customHeight="1">
      <c r="A51" s="310"/>
      <c r="B51" s="311" t="s">
        <v>659</v>
      </c>
      <c r="C51" s="311"/>
      <c r="D51" s="325" t="s">
        <v>256</v>
      </c>
      <c r="E51" s="468">
        <f>'SP4-6'!J40</f>
        <v>0</v>
      </c>
      <c r="F51" s="469"/>
      <c r="G51" s="324" t="s">
        <v>660</v>
      </c>
      <c r="H51" s="311"/>
      <c r="I51" s="311"/>
      <c r="J51" s="470"/>
      <c r="K51" s="471"/>
      <c r="L51" s="323" t="s">
        <v>368</v>
      </c>
      <c r="M51" s="472">
        <f>E51*J51</f>
        <v>0</v>
      </c>
      <c r="N51" s="473"/>
      <c r="O51" s="322" t="s">
        <v>370</v>
      </c>
      <c r="P51" s="252" t="s">
        <v>374</v>
      </c>
      <c r="Q51" s="252" t="s">
        <v>375</v>
      </c>
    </row>
    <row r="52" spans="1:23" s="244" customFormat="1" ht="3.75" customHeight="1">
      <c r="A52" s="312"/>
      <c r="B52" s="313"/>
      <c r="C52" s="313"/>
      <c r="D52" s="313"/>
      <c r="E52" s="313"/>
      <c r="F52" s="313"/>
      <c r="G52" s="313"/>
      <c r="H52" s="313"/>
      <c r="I52" s="313"/>
      <c r="J52" s="313"/>
      <c r="K52" s="313"/>
      <c r="L52" s="313"/>
      <c r="M52" s="313"/>
      <c r="N52" s="313"/>
      <c r="O52" s="315"/>
      <c r="P52" s="253"/>
      <c r="Q52" s="254"/>
    </row>
    <row r="53" spans="1:23" s="246" customFormat="1" ht="3.75" customHeight="1" thickBot="1">
      <c r="A53" s="316"/>
      <c r="B53" s="317"/>
      <c r="C53" s="317"/>
      <c r="D53" s="317"/>
      <c r="E53" s="317"/>
      <c r="F53" s="317"/>
      <c r="G53" s="317"/>
      <c r="H53" s="317"/>
      <c r="I53" s="317"/>
      <c r="J53" s="317"/>
      <c r="K53" s="317"/>
      <c r="L53" s="317"/>
      <c r="M53" s="317"/>
      <c r="N53" s="317"/>
      <c r="O53" s="319"/>
      <c r="P53" s="252"/>
      <c r="Q53" s="252"/>
    </row>
    <row r="54" spans="1:23" s="59" customFormat="1" ht="19.5" customHeight="1" thickBot="1">
      <c r="A54" s="460">
        <v>10</v>
      </c>
      <c r="B54" s="461" t="s">
        <v>371</v>
      </c>
      <c r="C54" s="462" t="s">
        <v>372</v>
      </c>
      <c r="D54" s="462"/>
      <c r="E54" s="460" t="s">
        <v>373</v>
      </c>
      <c r="F54" s="474" t="s">
        <v>798</v>
      </c>
      <c r="G54" s="474"/>
      <c r="H54" s="474"/>
      <c r="I54" s="460" t="s">
        <v>373</v>
      </c>
      <c r="J54" s="475">
        <f>M48+M50+M51+M49</f>
        <v>0</v>
      </c>
      <c r="K54" s="475"/>
      <c r="L54" s="464" t="s">
        <v>799</v>
      </c>
      <c r="M54" s="476">
        <f>IF(J55=0,,J54/J55)</f>
        <v>0</v>
      </c>
      <c r="N54" s="477"/>
      <c r="O54" s="321"/>
      <c r="P54" s="465">
        <f>M54*1.158</f>
        <v>0</v>
      </c>
      <c r="Q54" s="465">
        <f>M54*0.772</f>
        <v>0</v>
      </c>
    </row>
    <row r="55" spans="1:23" s="59" customFormat="1" ht="19.5" customHeight="1" thickTop="1" thickBot="1">
      <c r="A55" s="460"/>
      <c r="B55" s="461"/>
      <c r="C55" s="458" t="s">
        <v>661</v>
      </c>
      <c r="D55" s="458"/>
      <c r="E55" s="460"/>
      <c r="F55" s="459" t="s">
        <v>376</v>
      </c>
      <c r="G55" s="459"/>
      <c r="H55" s="459"/>
      <c r="I55" s="460"/>
      <c r="J55" s="467">
        <f>M44-M41</f>
        <v>0</v>
      </c>
      <c r="K55" s="467"/>
      <c r="L55" s="464"/>
      <c r="M55" s="478"/>
      <c r="N55" s="479"/>
      <c r="O55" s="320"/>
      <c r="P55" s="465"/>
      <c r="Q55" s="465"/>
    </row>
    <row r="56" spans="1:23" s="244" customFormat="1" ht="3.75" customHeight="1">
      <c r="A56" s="312"/>
      <c r="B56" s="313"/>
      <c r="C56" s="313"/>
      <c r="D56" s="313"/>
      <c r="E56" s="313"/>
      <c r="F56" s="313"/>
      <c r="G56" s="313"/>
      <c r="H56" s="313"/>
      <c r="I56" s="313"/>
      <c r="J56" s="313"/>
      <c r="K56" s="313"/>
      <c r="L56" s="314"/>
      <c r="M56" s="313"/>
      <c r="N56" s="313"/>
      <c r="O56" s="315"/>
      <c r="P56" s="466"/>
      <c r="Q56" s="466"/>
    </row>
    <row r="57" spans="1:23" s="246" customFormat="1" ht="3.75" customHeight="1">
      <c r="A57" s="316"/>
      <c r="B57" s="317"/>
      <c r="C57" s="317"/>
      <c r="D57" s="317"/>
      <c r="E57" s="317"/>
      <c r="F57" s="317"/>
      <c r="G57" s="317"/>
      <c r="H57" s="317"/>
      <c r="I57" s="317"/>
      <c r="J57" s="317"/>
      <c r="K57" s="317"/>
      <c r="L57" s="318"/>
      <c r="M57" s="317"/>
      <c r="N57" s="317"/>
      <c r="O57" s="319"/>
    </row>
    <row r="58" spans="1:23" s="59" customFormat="1" ht="19.5" customHeight="1" thickBot="1">
      <c r="A58" s="460">
        <v>11</v>
      </c>
      <c r="B58" s="461" t="s">
        <v>377</v>
      </c>
      <c r="C58" s="462" t="s">
        <v>662</v>
      </c>
      <c r="D58" s="462"/>
      <c r="E58" s="460" t="s">
        <v>373</v>
      </c>
      <c r="F58" s="463" t="s">
        <v>800</v>
      </c>
      <c r="G58" s="463"/>
      <c r="H58" s="463"/>
      <c r="I58" s="463"/>
      <c r="J58" s="463"/>
      <c r="K58" s="463"/>
      <c r="L58" s="464" t="s">
        <v>799</v>
      </c>
      <c r="M58" s="455">
        <f>IF(M54=0,,(((M48+M49+M50)/'SP4-5'!J37+('SP4-1'!M51/'SP4-6'!H48))*(1+I34)*Tables!K321)/(M44-M41))</f>
        <v>0</v>
      </c>
      <c r="N58" s="455"/>
      <c r="O58" s="457" t="s">
        <v>199</v>
      </c>
    </row>
    <row r="59" spans="1:23" s="59" customFormat="1" ht="19.5" customHeight="1" thickTop="1">
      <c r="A59" s="460"/>
      <c r="B59" s="461"/>
      <c r="C59" s="458" t="s">
        <v>661</v>
      </c>
      <c r="D59" s="458"/>
      <c r="E59" s="460"/>
      <c r="F59" s="459" t="s">
        <v>663</v>
      </c>
      <c r="G59" s="459"/>
      <c r="H59" s="459"/>
      <c r="I59" s="459"/>
      <c r="J59" s="459"/>
      <c r="K59" s="459"/>
      <c r="L59" s="464"/>
      <c r="M59" s="456"/>
      <c r="N59" s="456"/>
      <c r="O59" s="457"/>
    </row>
    <row r="60" spans="1:23" s="59" customFormat="1" ht="3.75" customHeight="1">
      <c r="A60" s="310"/>
      <c r="B60" s="311"/>
      <c r="C60" s="311"/>
      <c r="D60" s="311"/>
      <c r="E60" s="311"/>
      <c r="F60" s="311"/>
      <c r="G60" s="311"/>
      <c r="H60" s="311"/>
      <c r="I60" s="311"/>
      <c r="J60" s="311"/>
      <c r="K60" s="311"/>
      <c r="L60" s="311"/>
      <c r="M60" s="311"/>
      <c r="N60" s="311"/>
      <c r="O60" s="311"/>
    </row>
    <row r="61" spans="1:23" s="59" customFormat="1">
      <c r="A61" s="123"/>
    </row>
    <row r="62" spans="1:23" s="59" customFormat="1">
      <c r="A62" s="123"/>
    </row>
    <row r="63" spans="1:23" s="59" customFormat="1">
      <c r="A63" s="123"/>
    </row>
    <row r="64" spans="1:23" s="59" customFormat="1">
      <c r="A64" s="123"/>
    </row>
    <row r="65" spans="1:1" s="59" customFormat="1">
      <c r="A65" s="123"/>
    </row>
    <row r="66" spans="1:1" s="59" customFormat="1">
      <c r="A66" s="123"/>
    </row>
    <row r="69" spans="1:1" hidden="1"/>
    <row r="70" spans="1:1" hidden="1"/>
    <row r="71" spans="1:1" hidden="1">
      <c r="A71" s="58">
        <v>2009</v>
      </c>
    </row>
    <row r="72" spans="1:1" hidden="1">
      <c r="A72" s="58">
        <v>2010</v>
      </c>
    </row>
    <row r="73" spans="1:1" hidden="1">
      <c r="A73" s="58">
        <v>2011</v>
      </c>
    </row>
    <row r="74" spans="1:1" hidden="1">
      <c r="A74" s="58">
        <v>2012</v>
      </c>
    </row>
    <row r="75" spans="1:1" hidden="1">
      <c r="A75" s="58">
        <v>2013</v>
      </c>
    </row>
    <row r="76" spans="1:1" hidden="1">
      <c r="A76" s="58">
        <v>2014</v>
      </c>
    </row>
    <row r="77" spans="1:1" hidden="1">
      <c r="A77" s="58">
        <v>2015</v>
      </c>
    </row>
    <row r="78" spans="1:1" hidden="1">
      <c r="A78" s="58">
        <v>2016</v>
      </c>
    </row>
    <row r="79" spans="1:1" hidden="1">
      <c r="A79" s="58">
        <v>2017</v>
      </c>
    </row>
    <row r="80" spans="1:1" hidden="1">
      <c r="A80" s="58">
        <v>2018</v>
      </c>
    </row>
    <row r="81" spans="1:1" hidden="1">
      <c r="A81" s="58">
        <v>2019</v>
      </c>
    </row>
    <row r="82" spans="1:1" hidden="1">
      <c r="A82" s="58">
        <v>2020</v>
      </c>
    </row>
    <row r="83" spans="1:1" hidden="1">
      <c r="A83" s="58">
        <v>2021</v>
      </c>
    </row>
    <row r="84" spans="1:1" hidden="1">
      <c r="A84" s="58">
        <v>2022</v>
      </c>
    </row>
    <row r="85" spans="1:1" hidden="1">
      <c r="A85" s="58">
        <v>2023</v>
      </c>
    </row>
    <row r="86" spans="1:1" hidden="1">
      <c r="A86" s="58">
        <v>2024</v>
      </c>
    </row>
    <row r="87" spans="1:1" hidden="1">
      <c r="A87" s="58">
        <v>2025</v>
      </c>
    </row>
    <row r="88" spans="1:1" hidden="1">
      <c r="A88" s="58">
        <v>2026</v>
      </c>
    </row>
    <row r="89" spans="1:1" hidden="1">
      <c r="A89" s="58">
        <v>2027</v>
      </c>
    </row>
    <row r="90" spans="1:1" hidden="1">
      <c r="A90" s="58">
        <v>2028</v>
      </c>
    </row>
    <row r="91" spans="1:1" hidden="1">
      <c r="A91" s="58">
        <v>2029</v>
      </c>
    </row>
    <row r="92" spans="1:1" hidden="1">
      <c r="A92" s="58">
        <v>2030</v>
      </c>
    </row>
    <row r="93" spans="1:1" hidden="1">
      <c r="A93" s="58">
        <v>2031</v>
      </c>
    </row>
    <row r="94" spans="1:1" hidden="1">
      <c r="A94" s="58">
        <v>2032</v>
      </c>
    </row>
    <row r="95" spans="1:1" hidden="1">
      <c r="A95" s="58">
        <v>2033</v>
      </c>
    </row>
    <row r="96" spans="1:1" hidden="1">
      <c r="A96" s="58">
        <v>2034</v>
      </c>
    </row>
    <row r="97" spans="1:1" hidden="1">
      <c r="A97" s="58">
        <v>2035</v>
      </c>
    </row>
    <row r="98" spans="1:1" hidden="1">
      <c r="A98" s="58">
        <v>2036</v>
      </c>
    </row>
    <row r="99" spans="1:1" hidden="1">
      <c r="A99" s="58">
        <v>2037</v>
      </c>
    </row>
    <row r="100" spans="1:1" hidden="1">
      <c r="A100" s="58">
        <v>2038</v>
      </c>
    </row>
    <row r="101" spans="1:1" hidden="1">
      <c r="A101" s="58">
        <v>2039</v>
      </c>
    </row>
    <row r="102" spans="1:1" hidden="1"/>
    <row r="103" spans="1:1" hidden="1"/>
    <row r="104" spans="1:1" hidden="1"/>
  </sheetData>
  <sheetProtection algorithmName="SHA-512" hashValue="C8Q5yeCLIKnOtFnwXtvu0tssu/obXLsJvROfnSR1Wusiebi52rc++covw/gxCewxGzIRu35VojsegDTjkSPt2g==" saltValue="74YXA7kjMdcstApVJfn5+g==" spinCount="100000" sheet="1"/>
  <protectedRanges>
    <protectedRange sqref="E48:F51" name="Range15"/>
    <protectedRange sqref="J48:K51" name="Range14"/>
    <protectedRange sqref="M44 M41:N41" name="Range13"/>
    <protectedRange sqref="M44 M41:N41" name="Range12"/>
    <protectedRange sqref="C7:N8" name="Range1_1"/>
    <protectedRange sqref="E11:N15" name="Range2_1"/>
    <protectedRange sqref="E18:N18" name="Range3_1"/>
    <protectedRange sqref="E21:N22" name="Range5_1_1"/>
  </protectedRanges>
  <mergeCells count="74">
    <mergeCell ref="B4:O4"/>
    <mergeCell ref="C7:N7"/>
    <mergeCell ref="R7:S7"/>
    <mergeCell ref="C8:N8"/>
    <mergeCell ref="B10:C10"/>
    <mergeCell ref="B30:C30"/>
    <mergeCell ref="I31:N31"/>
    <mergeCell ref="E12:N12"/>
    <mergeCell ref="E13:N13"/>
    <mergeCell ref="E14:N14"/>
    <mergeCell ref="E15:N15"/>
    <mergeCell ref="E18:N18"/>
    <mergeCell ref="B20:C20"/>
    <mergeCell ref="E11:N11"/>
    <mergeCell ref="I28:N28"/>
    <mergeCell ref="I27:N27"/>
    <mergeCell ref="E36:F36"/>
    <mergeCell ref="M36:N36"/>
    <mergeCell ref="E21:N21"/>
    <mergeCell ref="E22:N22"/>
    <mergeCell ref="I25:N25"/>
    <mergeCell ref="I26:N26"/>
    <mergeCell ref="I32:N32"/>
    <mergeCell ref="I33:N33"/>
    <mergeCell ref="I34:N34"/>
    <mergeCell ref="E35:F35"/>
    <mergeCell ref="M35:N35"/>
    <mergeCell ref="E37:F37"/>
    <mergeCell ref="M37:N37"/>
    <mergeCell ref="E38:F38"/>
    <mergeCell ref="M38:N38"/>
    <mergeCell ref="B41:C41"/>
    <mergeCell ref="M41:N41"/>
    <mergeCell ref="B44:D44"/>
    <mergeCell ref="M44:N44"/>
    <mergeCell ref="B47:E47"/>
    <mergeCell ref="E48:F48"/>
    <mergeCell ref="J48:K48"/>
    <mergeCell ref="M48:N48"/>
    <mergeCell ref="S48:W50"/>
    <mergeCell ref="E49:F49"/>
    <mergeCell ref="J49:K49"/>
    <mergeCell ref="M49:N49"/>
    <mergeCell ref="E50:F50"/>
    <mergeCell ref="J50:K50"/>
    <mergeCell ref="M50:N50"/>
    <mergeCell ref="P50:Q50"/>
    <mergeCell ref="E51:F51"/>
    <mergeCell ref="J51:K51"/>
    <mergeCell ref="M51:N51"/>
    <mergeCell ref="A54:A55"/>
    <mergeCell ref="B54:B55"/>
    <mergeCell ref="C54:D54"/>
    <mergeCell ref="E54:E55"/>
    <mergeCell ref="F54:H54"/>
    <mergeCell ref="I54:I55"/>
    <mergeCell ref="J54:K54"/>
    <mergeCell ref="L54:L55"/>
    <mergeCell ref="M54:N55"/>
    <mergeCell ref="P54:P56"/>
    <mergeCell ref="Q54:Q56"/>
    <mergeCell ref="C55:D55"/>
    <mergeCell ref="F55:H55"/>
    <mergeCell ref="J55:K55"/>
    <mergeCell ref="M58:N59"/>
    <mergeCell ref="O58:O59"/>
    <mergeCell ref="C59:D59"/>
    <mergeCell ref="F59:K59"/>
    <mergeCell ref="A58:A59"/>
    <mergeCell ref="B58:B59"/>
    <mergeCell ref="C58:D58"/>
    <mergeCell ref="E58:E59"/>
    <mergeCell ref="F58:K58"/>
    <mergeCell ref="L58:L59"/>
  </mergeCells>
  <dataValidations count="2">
    <dataValidation type="decimal" operator="lessThanOrEqual" allowBlank="1" showInputMessage="1" showErrorMessage="1" error="Traffic growth must  not be greater then 7% per annum" sqref="I34:N34 JE34:JJ34 TA34:TF34 ACW34:ADB34 AMS34:AMX34 AWO34:AWT34 BGK34:BGP34 BQG34:BQL34 CAC34:CAH34 CJY34:CKD34 CTU34:CTZ34 DDQ34:DDV34 DNM34:DNR34 DXI34:DXN34 EHE34:EHJ34 ERA34:ERF34 FAW34:FBB34 FKS34:FKX34 FUO34:FUT34 GEK34:GEP34 GOG34:GOL34 GYC34:GYH34 HHY34:HID34 HRU34:HRZ34 IBQ34:IBV34 ILM34:ILR34 IVI34:IVN34 JFE34:JFJ34 JPA34:JPF34 JYW34:JZB34 KIS34:KIX34 KSO34:KST34 LCK34:LCP34 LMG34:LML34 LWC34:LWH34 MFY34:MGD34 MPU34:MPZ34 MZQ34:MZV34 NJM34:NJR34 NTI34:NTN34 ODE34:ODJ34 ONA34:ONF34 OWW34:OXB34 PGS34:PGX34 PQO34:PQT34 QAK34:QAP34 QKG34:QKL34 QUC34:QUH34 RDY34:RED34 RNU34:RNZ34 RXQ34:RXV34 SHM34:SHR34 SRI34:SRN34 TBE34:TBJ34 TLA34:TLF34 TUW34:TVB34 UES34:UEX34 UOO34:UOT34 UYK34:UYP34 VIG34:VIL34 VSC34:VSH34 WBY34:WCD34 WLU34:WLZ34 WVQ34:WVV34 I65570:N65570 JE65570:JJ65570 TA65570:TF65570 ACW65570:ADB65570 AMS65570:AMX65570 AWO65570:AWT65570 BGK65570:BGP65570 BQG65570:BQL65570 CAC65570:CAH65570 CJY65570:CKD65570 CTU65570:CTZ65570 DDQ65570:DDV65570 DNM65570:DNR65570 DXI65570:DXN65570 EHE65570:EHJ65570 ERA65570:ERF65570 FAW65570:FBB65570 FKS65570:FKX65570 FUO65570:FUT65570 GEK65570:GEP65570 GOG65570:GOL65570 GYC65570:GYH65570 HHY65570:HID65570 HRU65570:HRZ65570 IBQ65570:IBV65570 ILM65570:ILR65570 IVI65570:IVN65570 JFE65570:JFJ65570 JPA65570:JPF65570 JYW65570:JZB65570 KIS65570:KIX65570 KSO65570:KST65570 LCK65570:LCP65570 LMG65570:LML65570 LWC65570:LWH65570 MFY65570:MGD65570 MPU65570:MPZ65570 MZQ65570:MZV65570 NJM65570:NJR65570 NTI65570:NTN65570 ODE65570:ODJ65570 ONA65570:ONF65570 OWW65570:OXB65570 PGS65570:PGX65570 PQO65570:PQT65570 QAK65570:QAP65570 QKG65570:QKL65570 QUC65570:QUH65570 RDY65570:RED65570 RNU65570:RNZ65570 RXQ65570:RXV65570 SHM65570:SHR65570 SRI65570:SRN65570 TBE65570:TBJ65570 TLA65570:TLF65570 TUW65570:TVB65570 UES65570:UEX65570 UOO65570:UOT65570 UYK65570:UYP65570 VIG65570:VIL65570 VSC65570:VSH65570 WBY65570:WCD65570 WLU65570:WLZ65570 WVQ65570:WVV65570 I131106:N131106 JE131106:JJ131106 TA131106:TF131106 ACW131106:ADB131106 AMS131106:AMX131106 AWO131106:AWT131106 BGK131106:BGP131106 BQG131106:BQL131106 CAC131106:CAH131106 CJY131106:CKD131106 CTU131106:CTZ131106 DDQ131106:DDV131106 DNM131106:DNR131106 DXI131106:DXN131106 EHE131106:EHJ131106 ERA131106:ERF131106 FAW131106:FBB131106 FKS131106:FKX131106 FUO131106:FUT131106 GEK131106:GEP131106 GOG131106:GOL131106 GYC131106:GYH131106 HHY131106:HID131106 HRU131106:HRZ131106 IBQ131106:IBV131106 ILM131106:ILR131106 IVI131106:IVN131106 JFE131106:JFJ131106 JPA131106:JPF131106 JYW131106:JZB131106 KIS131106:KIX131106 KSO131106:KST131106 LCK131106:LCP131106 LMG131106:LML131106 LWC131106:LWH131106 MFY131106:MGD131106 MPU131106:MPZ131106 MZQ131106:MZV131106 NJM131106:NJR131106 NTI131106:NTN131106 ODE131106:ODJ131106 ONA131106:ONF131106 OWW131106:OXB131106 PGS131106:PGX131106 PQO131106:PQT131106 QAK131106:QAP131106 QKG131106:QKL131106 QUC131106:QUH131106 RDY131106:RED131106 RNU131106:RNZ131106 RXQ131106:RXV131106 SHM131106:SHR131106 SRI131106:SRN131106 TBE131106:TBJ131106 TLA131106:TLF131106 TUW131106:TVB131106 UES131106:UEX131106 UOO131106:UOT131106 UYK131106:UYP131106 VIG131106:VIL131106 VSC131106:VSH131106 WBY131106:WCD131106 WLU131106:WLZ131106 WVQ131106:WVV131106 I196642:N196642 JE196642:JJ196642 TA196642:TF196642 ACW196642:ADB196642 AMS196642:AMX196642 AWO196642:AWT196642 BGK196642:BGP196642 BQG196642:BQL196642 CAC196642:CAH196642 CJY196642:CKD196642 CTU196642:CTZ196642 DDQ196642:DDV196642 DNM196642:DNR196642 DXI196642:DXN196642 EHE196642:EHJ196642 ERA196642:ERF196642 FAW196642:FBB196642 FKS196642:FKX196642 FUO196642:FUT196642 GEK196642:GEP196642 GOG196642:GOL196642 GYC196642:GYH196642 HHY196642:HID196642 HRU196642:HRZ196642 IBQ196642:IBV196642 ILM196642:ILR196642 IVI196642:IVN196642 JFE196642:JFJ196642 JPA196642:JPF196642 JYW196642:JZB196642 KIS196642:KIX196642 KSO196642:KST196642 LCK196642:LCP196642 LMG196642:LML196642 LWC196642:LWH196642 MFY196642:MGD196642 MPU196642:MPZ196642 MZQ196642:MZV196642 NJM196642:NJR196642 NTI196642:NTN196642 ODE196642:ODJ196642 ONA196642:ONF196642 OWW196642:OXB196642 PGS196642:PGX196642 PQO196642:PQT196642 QAK196642:QAP196642 QKG196642:QKL196642 QUC196642:QUH196642 RDY196642:RED196642 RNU196642:RNZ196642 RXQ196642:RXV196642 SHM196642:SHR196642 SRI196642:SRN196642 TBE196642:TBJ196642 TLA196642:TLF196642 TUW196642:TVB196642 UES196642:UEX196642 UOO196642:UOT196642 UYK196642:UYP196642 VIG196642:VIL196642 VSC196642:VSH196642 WBY196642:WCD196642 WLU196642:WLZ196642 WVQ196642:WVV196642 I262178:N262178 JE262178:JJ262178 TA262178:TF262178 ACW262178:ADB262178 AMS262178:AMX262178 AWO262178:AWT262178 BGK262178:BGP262178 BQG262178:BQL262178 CAC262178:CAH262178 CJY262178:CKD262178 CTU262178:CTZ262178 DDQ262178:DDV262178 DNM262178:DNR262178 DXI262178:DXN262178 EHE262178:EHJ262178 ERA262178:ERF262178 FAW262178:FBB262178 FKS262178:FKX262178 FUO262178:FUT262178 GEK262178:GEP262178 GOG262178:GOL262178 GYC262178:GYH262178 HHY262178:HID262178 HRU262178:HRZ262178 IBQ262178:IBV262178 ILM262178:ILR262178 IVI262178:IVN262178 JFE262178:JFJ262178 JPA262178:JPF262178 JYW262178:JZB262178 KIS262178:KIX262178 KSO262178:KST262178 LCK262178:LCP262178 LMG262178:LML262178 LWC262178:LWH262178 MFY262178:MGD262178 MPU262178:MPZ262178 MZQ262178:MZV262178 NJM262178:NJR262178 NTI262178:NTN262178 ODE262178:ODJ262178 ONA262178:ONF262178 OWW262178:OXB262178 PGS262178:PGX262178 PQO262178:PQT262178 QAK262178:QAP262178 QKG262178:QKL262178 QUC262178:QUH262178 RDY262178:RED262178 RNU262178:RNZ262178 RXQ262178:RXV262178 SHM262178:SHR262178 SRI262178:SRN262178 TBE262178:TBJ262178 TLA262178:TLF262178 TUW262178:TVB262178 UES262178:UEX262178 UOO262178:UOT262178 UYK262178:UYP262178 VIG262178:VIL262178 VSC262178:VSH262178 WBY262178:WCD262178 WLU262178:WLZ262178 WVQ262178:WVV262178 I327714:N327714 JE327714:JJ327714 TA327714:TF327714 ACW327714:ADB327714 AMS327714:AMX327714 AWO327714:AWT327714 BGK327714:BGP327714 BQG327714:BQL327714 CAC327714:CAH327714 CJY327714:CKD327714 CTU327714:CTZ327714 DDQ327714:DDV327714 DNM327714:DNR327714 DXI327714:DXN327714 EHE327714:EHJ327714 ERA327714:ERF327714 FAW327714:FBB327714 FKS327714:FKX327714 FUO327714:FUT327714 GEK327714:GEP327714 GOG327714:GOL327714 GYC327714:GYH327714 HHY327714:HID327714 HRU327714:HRZ327714 IBQ327714:IBV327714 ILM327714:ILR327714 IVI327714:IVN327714 JFE327714:JFJ327714 JPA327714:JPF327714 JYW327714:JZB327714 KIS327714:KIX327714 KSO327714:KST327714 LCK327714:LCP327714 LMG327714:LML327714 LWC327714:LWH327714 MFY327714:MGD327714 MPU327714:MPZ327714 MZQ327714:MZV327714 NJM327714:NJR327714 NTI327714:NTN327714 ODE327714:ODJ327714 ONA327714:ONF327714 OWW327714:OXB327714 PGS327714:PGX327714 PQO327714:PQT327714 QAK327714:QAP327714 QKG327714:QKL327714 QUC327714:QUH327714 RDY327714:RED327714 RNU327714:RNZ327714 RXQ327714:RXV327714 SHM327714:SHR327714 SRI327714:SRN327714 TBE327714:TBJ327714 TLA327714:TLF327714 TUW327714:TVB327714 UES327714:UEX327714 UOO327714:UOT327714 UYK327714:UYP327714 VIG327714:VIL327714 VSC327714:VSH327714 WBY327714:WCD327714 WLU327714:WLZ327714 WVQ327714:WVV327714 I393250:N393250 JE393250:JJ393250 TA393250:TF393250 ACW393250:ADB393250 AMS393250:AMX393250 AWO393250:AWT393250 BGK393250:BGP393250 BQG393250:BQL393250 CAC393250:CAH393250 CJY393250:CKD393250 CTU393250:CTZ393250 DDQ393250:DDV393250 DNM393250:DNR393250 DXI393250:DXN393250 EHE393250:EHJ393250 ERA393250:ERF393250 FAW393250:FBB393250 FKS393250:FKX393250 FUO393250:FUT393250 GEK393250:GEP393250 GOG393250:GOL393250 GYC393250:GYH393250 HHY393250:HID393250 HRU393250:HRZ393250 IBQ393250:IBV393250 ILM393250:ILR393250 IVI393250:IVN393250 JFE393250:JFJ393250 JPA393250:JPF393250 JYW393250:JZB393250 KIS393250:KIX393250 KSO393250:KST393250 LCK393250:LCP393250 LMG393250:LML393250 LWC393250:LWH393250 MFY393250:MGD393250 MPU393250:MPZ393250 MZQ393250:MZV393250 NJM393250:NJR393250 NTI393250:NTN393250 ODE393250:ODJ393250 ONA393250:ONF393250 OWW393250:OXB393250 PGS393250:PGX393250 PQO393250:PQT393250 QAK393250:QAP393250 QKG393250:QKL393250 QUC393250:QUH393250 RDY393250:RED393250 RNU393250:RNZ393250 RXQ393250:RXV393250 SHM393250:SHR393250 SRI393250:SRN393250 TBE393250:TBJ393250 TLA393250:TLF393250 TUW393250:TVB393250 UES393250:UEX393250 UOO393250:UOT393250 UYK393250:UYP393250 VIG393250:VIL393250 VSC393250:VSH393250 WBY393250:WCD393250 WLU393250:WLZ393250 WVQ393250:WVV393250 I458786:N458786 JE458786:JJ458786 TA458786:TF458786 ACW458786:ADB458786 AMS458786:AMX458786 AWO458786:AWT458786 BGK458786:BGP458786 BQG458786:BQL458786 CAC458786:CAH458786 CJY458786:CKD458786 CTU458786:CTZ458786 DDQ458786:DDV458786 DNM458786:DNR458786 DXI458786:DXN458786 EHE458786:EHJ458786 ERA458786:ERF458786 FAW458786:FBB458786 FKS458786:FKX458786 FUO458786:FUT458786 GEK458786:GEP458786 GOG458786:GOL458786 GYC458786:GYH458786 HHY458786:HID458786 HRU458786:HRZ458786 IBQ458786:IBV458786 ILM458786:ILR458786 IVI458786:IVN458786 JFE458786:JFJ458786 JPA458786:JPF458786 JYW458786:JZB458786 KIS458786:KIX458786 KSO458786:KST458786 LCK458786:LCP458786 LMG458786:LML458786 LWC458786:LWH458786 MFY458786:MGD458786 MPU458786:MPZ458786 MZQ458786:MZV458786 NJM458786:NJR458786 NTI458786:NTN458786 ODE458786:ODJ458786 ONA458786:ONF458786 OWW458786:OXB458786 PGS458786:PGX458786 PQO458786:PQT458786 QAK458786:QAP458786 QKG458786:QKL458786 QUC458786:QUH458786 RDY458786:RED458786 RNU458786:RNZ458786 RXQ458786:RXV458786 SHM458786:SHR458786 SRI458786:SRN458786 TBE458786:TBJ458786 TLA458786:TLF458786 TUW458786:TVB458786 UES458786:UEX458786 UOO458786:UOT458786 UYK458786:UYP458786 VIG458786:VIL458786 VSC458786:VSH458786 WBY458786:WCD458786 WLU458786:WLZ458786 WVQ458786:WVV458786 I524322:N524322 JE524322:JJ524322 TA524322:TF524322 ACW524322:ADB524322 AMS524322:AMX524322 AWO524322:AWT524322 BGK524322:BGP524322 BQG524322:BQL524322 CAC524322:CAH524322 CJY524322:CKD524322 CTU524322:CTZ524322 DDQ524322:DDV524322 DNM524322:DNR524322 DXI524322:DXN524322 EHE524322:EHJ524322 ERA524322:ERF524322 FAW524322:FBB524322 FKS524322:FKX524322 FUO524322:FUT524322 GEK524322:GEP524322 GOG524322:GOL524322 GYC524322:GYH524322 HHY524322:HID524322 HRU524322:HRZ524322 IBQ524322:IBV524322 ILM524322:ILR524322 IVI524322:IVN524322 JFE524322:JFJ524322 JPA524322:JPF524322 JYW524322:JZB524322 KIS524322:KIX524322 KSO524322:KST524322 LCK524322:LCP524322 LMG524322:LML524322 LWC524322:LWH524322 MFY524322:MGD524322 MPU524322:MPZ524322 MZQ524322:MZV524322 NJM524322:NJR524322 NTI524322:NTN524322 ODE524322:ODJ524322 ONA524322:ONF524322 OWW524322:OXB524322 PGS524322:PGX524322 PQO524322:PQT524322 QAK524322:QAP524322 QKG524322:QKL524322 QUC524322:QUH524322 RDY524322:RED524322 RNU524322:RNZ524322 RXQ524322:RXV524322 SHM524322:SHR524322 SRI524322:SRN524322 TBE524322:TBJ524322 TLA524322:TLF524322 TUW524322:TVB524322 UES524322:UEX524322 UOO524322:UOT524322 UYK524322:UYP524322 VIG524322:VIL524322 VSC524322:VSH524322 WBY524322:WCD524322 WLU524322:WLZ524322 WVQ524322:WVV524322 I589858:N589858 JE589858:JJ589858 TA589858:TF589858 ACW589858:ADB589858 AMS589858:AMX589858 AWO589858:AWT589858 BGK589858:BGP589858 BQG589858:BQL589858 CAC589858:CAH589858 CJY589858:CKD589858 CTU589858:CTZ589858 DDQ589858:DDV589858 DNM589858:DNR589858 DXI589858:DXN589858 EHE589858:EHJ589858 ERA589858:ERF589858 FAW589858:FBB589858 FKS589858:FKX589858 FUO589858:FUT589858 GEK589858:GEP589858 GOG589858:GOL589858 GYC589858:GYH589858 HHY589858:HID589858 HRU589858:HRZ589858 IBQ589858:IBV589858 ILM589858:ILR589858 IVI589858:IVN589858 JFE589858:JFJ589858 JPA589858:JPF589858 JYW589858:JZB589858 KIS589858:KIX589858 KSO589858:KST589858 LCK589858:LCP589858 LMG589858:LML589858 LWC589858:LWH589858 MFY589858:MGD589858 MPU589858:MPZ589858 MZQ589858:MZV589858 NJM589858:NJR589858 NTI589858:NTN589858 ODE589858:ODJ589858 ONA589858:ONF589858 OWW589858:OXB589858 PGS589858:PGX589858 PQO589858:PQT589858 QAK589858:QAP589858 QKG589858:QKL589858 QUC589858:QUH589858 RDY589858:RED589858 RNU589858:RNZ589858 RXQ589858:RXV589858 SHM589858:SHR589858 SRI589858:SRN589858 TBE589858:TBJ589858 TLA589858:TLF589858 TUW589858:TVB589858 UES589858:UEX589858 UOO589858:UOT589858 UYK589858:UYP589858 VIG589858:VIL589858 VSC589858:VSH589858 WBY589858:WCD589858 WLU589858:WLZ589858 WVQ589858:WVV589858 I655394:N655394 JE655394:JJ655394 TA655394:TF655394 ACW655394:ADB655394 AMS655394:AMX655394 AWO655394:AWT655394 BGK655394:BGP655394 BQG655394:BQL655394 CAC655394:CAH655394 CJY655394:CKD655394 CTU655394:CTZ655394 DDQ655394:DDV655394 DNM655394:DNR655394 DXI655394:DXN655394 EHE655394:EHJ655394 ERA655394:ERF655394 FAW655394:FBB655394 FKS655394:FKX655394 FUO655394:FUT655394 GEK655394:GEP655394 GOG655394:GOL655394 GYC655394:GYH655394 HHY655394:HID655394 HRU655394:HRZ655394 IBQ655394:IBV655394 ILM655394:ILR655394 IVI655394:IVN655394 JFE655394:JFJ655394 JPA655394:JPF655394 JYW655394:JZB655394 KIS655394:KIX655394 KSO655394:KST655394 LCK655394:LCP655394 LMG655394:LML655394 LWC655394:LWH655394 MFY655394:MGD655394 MPU655394:MPZ655394 MZQ655394:MZV655394 NJM655394:NJR655394 NTI655394:NTN655394 ODE655394:ODJ655394 ONA655394:ONF655394 OWW655394:OXB655394 PGS655394:PGX655394 PQO655394:PQT655394 QAK655394:QAP655394 QKG655394:QKL655394 QUC655394:QUH655394 RDY655394:RED655394 RNU655394:RNZ655394 RXQ655394:RXV655394 SHM655394:SHR655394 SRI655394:SRN655394 TBE655394:TBJ655394 TLA655394:TLF655394 TUW655394:TVB655394 UES655394:UEX655394 UOO655394:UOT655394 UYK655394:UYP655394 VIG655394:VIL655394 VSC655394:VSH655394 WBY655394:WCD655394 WLU655394:WLZ655394 WVQ655394:WVV655394 I720930:N720930 JE720930:JJ720930 TA720930:TF720930 ACW720930:ADB720930 AMS720930:AMX720930 AWO720930:AWT720930 BGK720930:BGP720930 BQG720930:BQL720930 CAC720930:CAH720930 CJY720930:CKD720930 CTU720930:CTZ720930 DDQ720930:DDV720930 DNM720930:DNR720930 DXI720930:DXN720930 EHE720930:EHJ720930 ERA720930:ERF720930 FAW720930:FBB720930 FKS720930:FKX720930 FUO720930:FUT720930 GEK720930:GEP720930 GOG720930:GOL720930 GYC720930:GYH720930 HHY720930:HID720930 HRU720930:HRZ720930 IBQ720930:IBV720930 ILM720930:ILR720930 IVI720930:IVN720930 JFE720930:JFJ720930 JPA720930:JPF720930 JYW720930:JZB720930 KIS720930:KIX720930 KSO720930:KST720930 LCK720930:LCP720930 LMG720930:LML720930 LWC720930:LWH720930 MFY720930:MGD720930 MPU720930:MPZ720930 MZQ720930:MZV720930 NJM720930:NJR720930 NTI720930:NTN720930 ODE720930:ODJ720930 ONA720930:ONF720930 OWW720930:OXB720930 PGS720930:PGX720930 PQO720930:PQT720930 QAK720930:QAP720930 QKG720930:QKL720930 QUC720930:QUH720930 RDY720930:RED720930 RNU720930:RNZ720930 RXQ720930:RXV720930 SHM720930:SHR720930 SRI720930:SRN720930 TBE720930:TBJ720930 TLA720930:TLF720930 TUW720930:TVB720930 UES720930:UEX720930 UOO720930:UOT720930 UYK720930:UYP720930 VIG720930:VIL720930 VSC720930:VSH720930 WBY720930:WCD720930 WLU720930:WLZ720930 WVQ720930:WVV720930 I786466:N786466 JE786466:JJ786466 TA786466:TF786466 ACW786466:ADB786466 AMS786466:AMX786466 AWO786466:AWT786466 BGK786466:BGP786466 BQG786466:BQL786466 CAC786466:CAH786466 CJY786466:CKD786466 CTU786466:CTZ786466 DDQ786466:DDV786466 DNM786466:DNR786466 DXI786466:DXN786466 EHE786466:EHJ786466 ERA786466:ERF786466 FAW786466:FBB786466 FKS786466:FKX786466 FUO786466:FUT786466 GEK786466:GEP786466 GOG786466:GOL786466 GYC786466:GYH786466 HHY786466:HID786466 HRU786466:HRZ786466 IBQ786466:IBV786466 ILM786466:ILR786466 IVI786466:IVN786466 JFE786466:JFJ786466 JPA786466:JPF786466 JYW786466:JZB786466 KIS786466:KIX786466 KSO786466:KST786466 LCK786466:LCP786466 LMG786466:LML786466 LWC786466:LWH786466 MFY786466:MGD786466 MPU786466:MPZ786466 MZQ786466:MZV786466 NJM786466:NJR786466 NTI786466:NTN786466 ODE786466:ODJ786466 ONA786466:ONF786466 OWW786466:OXB786466 PGS786466:PGX786466 PQO786466:PQT786466 QAK786466:QAP786466 QKG786466:QKL786466 QUC786466:QUH786466 RDY786466:RED786466 RNU786466:RNZ786466 RXQ786466:RXV786466 SHM786466:SHR786466 SRI786466:SRN786466 TBE786466:TBJ786466 TLA786466:TLF786466 TUW786466:TVB786466 UES786466:UEX786466 UOO786466:UOT786466 UYK786466:UYP786466 VIG786466:VIL786466 VSC786466:VSH786466 WBY786466:WCD786466 WLU786466:WLZ786466 WVQ786466:WVV786466 I852002:N852002 JE852002:JJ852002 TA852002:TF852002 ACW852002:ADB852002 AMS852002:AMX852002 AWO852002:AWT852002 BGK852002:BGP852002 BQG852002:BQL852002 CAC852002:CAH852002 CJY852002:CKD852002 CTU852002:CTZ852002 DDQ852002:DDV852002 DNM852002:DNR852002 DXI852002:DXN852002 EHE852002:EHJ852002 ERA852002:ERF852002 FAW852002:FBB852002 FKS852002:FKX852002 FUO852002:FUT852002 GEK852002:GEP852002 GOG852002:GOL852002 GYC852002:GYH852002 HHY852002:HID852002 HRU852002:HRZ852002 IBQ852002:IBV852002 ILM852002:ILR852002 IVI852002:IVN852002 JFE852002:JFJ852002 JPA852002:JPF852002 JYW852002:JZB852002 KIS852002:KIX852002 KSO852002:KST852002 LCK852002:LCP852002 LMG852002:LML852002 LWC852002:LWH852002 MFY852002:MGD852002 MPU852002:MPZ852002 MZQ852002:MZV852002 NJM852002:NJR852002 NTI852002:NTN852002 ODE852002:ODJ852002 ONA852002:ONF852002 OWW852002:OXB852002 PGS852002:PGX852002 PQO852002:PQT852002 QAK852002:QAP852002 QKG852002:QKL852002 QUC852002:QUH852002 RDY852002:RED852002 RNU852002:RNZ852002 RXQ852002:RXV852002 SHM852002:SHR852002 SRI852002:SRN852002 TBE852002:TBJ852002 TLA852002:TLF852002 TUW852002:TVB852002 UES852002:UEX852002 UOO852002:UOT852002 UYK852002:UYP852002 VIG852002:VIL852002 VSC852002:VSH852002 WBY852002:WCD852002 WLU852002:WLZ852002 WVQ852002:WVV852002 I917538:N917538 JE917538:JJ917538 TA917538:TF917538 ACW917538:ADB917538 AMS917538:AMX917538 AWO917538:AWT917538 BGK917538:BGP917538 BQG917538:BQL917538 CAC917538:CAH917538 CJY917538:CKD917538 CTU917538:CTZ917538 DDQ917538:DDV917538 DNM917538:DNR917538 DXI917538:DXN917538 EHE917538:EHJ917538 ERA917538:ERF917538 FAW917538:FBB917538 FKS917538:FKX917538 FUO917538:FUT917538 GEK917538:GEP917538 GOG917538:GOL917538 GYC917538:GYH917538 HHY917538:HID917538 HRU917538:HRZ917538 IBQ917538:IBV917538 ILM917538:ILR917538 IVI917538:IVN917538 JFE917538:JFJ917538 JPA917538:JPF917538 JYW917538:JZB917538 KIS917538:KIX917538 KSO917538:KST917538 LCK917538:LCP917538 LMG917538:LML917538 LWC917538:LWH917538 MFY917538:MGD917538 MPU917538:MPZ917538 MZQ917538:MZV917538 NJM917538:NJR917538 NTI917538:NTN917538 ODE917538:ODJ917538 ONA917538:ONF917538 OWW917538:OXB917538 PGS917538:PGX917538 PQO917538:PQT917538 QAK917538:QAP917538 QKG917538:QKL917538 QUC917538:QUH917538 RDY917538:RED917538 RNU917538:RNZ917538 RXQ917538:RXV917538 SHM917538:SHR917538 SRI917538:SRN917538 TBE917538:TBJ917538 TLA917538:TLF917538 TUW917538:TVB917538 UES917538:UEX917538 UOO917538:UOT917538 UYK917538:UYP917538 VIG917538:VIL917538 VSC917538:VSH917538 WBY917538:WCD917538 WLU917538:WLZ917538 WVQ917538:WVV917538 I983074:N983074 JE983074:JJ983074 TA983074:TF983074 ACW983074:ADB983074 AMS983074:AMX983074 AWO983074:AWT983074 BGK983074:BGP983074 BQG983074:BQL983074 CAC983074:CAH983074 CJY983074:CKD983074 CTU983074:CTZ983074 DDQ983074:DDV983074 DNM983074:DNR983074 DXI983074:DXN983074 EHE983074:EHJ983074 ERA983074:ERF983074 FAW983074:FBB983074 FKS983074:FKX983074 FUO983074:FUT983074 GEK983074:GEP983074 GOG983074:GOL983074 GYC983074:GYH983074 HHY983074:HID983074 HRU983074:HRZ983074 IBQ983074:IBV983074 ILM983074:ILR983074 IVI983074:IVN983074 JFE983074:JFJ983074 JPA983074:JPF983074 JYW983074:JZB983074 KIS983074:KIX983074 KSO983074:KST983074 LCK983074:LCP983074 LMG983074:LML983074 LWC983074:LWH983074 MFY983074:MGD983074 MPU983074:MPZ983074 MZQ983074:MZV983074 NJM983074:NJR983074 NTI983074:NTN983074 ODE983074:ODJ983074 ONA983074:ONF983074 OWW983074:OXB983074 PGS983074:PGX983074 PQO983074:PQT983074 QAK983074:QAP983074 QKG983074:QKL983074 QUC983074:QUH983074 RDY983074:RED983074 RNU983074:RNZ983074 RXQ983074:RXV983074 SHM983074:SHR983074 SRI983074:SRN983074 TBE983074:TBJ983074 TLA983074:TLF983074 TUW983074:TVB983074 UES983074:UEX983074 UOO983074:UOT983074 UYK983074:UYP983074 VIG983074:VIL983074 VSC983074:VSH983074 WBY983074:WCD983074 WLU983074:WLZ983074 WVQ983074:WVV983074" xr:uid="{B110F66C-8307-4E35-B57C-E5B25086B52D}">
      <formula1>0.075</formula1>
    </dataValidation>
    <dataValidation type="list" allowBlank="1" showInputMessage="1" showErrorMessage="1" sqref="I25:N25 JE25:JJ25 TA25:TF25 ACW25:ADB25 AMS25:AMX25 AWO25:AWT25 BGK25:BGP25 BQG25:BQL25 CAC25:CAH25 CJY25:CKD25 CTU25:CTZ25 DDQ25:DDV25 DNM25:DNR25 DXI25:DXN25 EHE25:EHJ25 ERA25:ERF25 FAW25:FBB25 FKS25:FKX25 FUO25:FUT25 GEK25:GEP25 GOG25:GOL25 GYC25:GYH25 HHY25:HID25 HRU25:HRZ25 IBQ25:IBV25 ILM25:ILR25 IVI25:IVN25 JFE25:JFJ25 JPA25:JPF25 JYW25:JZB25 KIS25:KIX25 KSO25:KST25 LCK25:LCP25 LMG25:LML25 LWC25:LWH25 MFY25:MGD25 MPU25:MPZ25 MZQ25:MZV25 NJM25:NJR25 NTI25:NTN25 ODE25:ODJ25 ONA25:ONF25 OWW25:OXB25 PGS25:PGX25 PQO25:PQT25 QAK25:QAP25 QKG25:QKL25 QUC25:QUH25 RDY25:RED25 RNU25:RNZ25 RXQ25:RXV25 SHM25:SHR25 SRI25:SRN25 TBE25:TBJ25 TLA25:TLF25 TUW25:TVB25 UES25:UEX25 UOO25:UOT25 UYK25:UYP25 VIG25:VIL25 VSC25:VSH25 WBY25:WCD25 WLU25:WLZ25 WVQ25:WVV25 I65563:N65563 JE65563:JJ65563 TA65563:TF65563 ACW65563:ADB65563 AMS65563:AMX65563 AWO65563:AWT65563 BGK65563:BGP65563 BQG65563:BQL65563 CAC65563:CAH65563 CJY65563:CKD65563 CTU65563:CTZ65563 DDQ65563:DDV65563 DNM65563:DNR65563 DXI65563:DXN65563 EHE65563:EHJ65563 ERA65563:ERF65563 FAW65563:FBB65563 FKS65563:FKX65563 FUO65563:FUT65563 GEK65563:GEP65563 GOG65563:GOL65563 GYC65563:GYH65563 HHY65563:HID65563 HRU65563:HRZ65563 IBQ65563:IBV65563 ILM65563:ILR65563 IVI65563:IVN65563 JFE65563:JFJ65563 JPA65563:JPF65563 JYW65563:JZB65563 KIS65563:KIX65563 KSO65563:KST65563 LCK65563:LCP65563 LMG65563:LML65563 LWC65563:LWH65563 MFY65563:MGD65563 MPU65563:MPZ65563 MZQ65563:MZV65563 NJM65563:NJR65563 NTI65563:NTN65563 ODE65563:ODJ65563 ONA65563:ONF65563 OWW65563:OXB65563 PGS65563:PGX65563 PQO65563:PQT65563 QAK65563:QAP65563 QKG65563:QKL65563 QUC65563:QUH65563 RDY65563:RED65563 RNU65563:RNZ65563 RXQ65563:RXV65563 SHM65563:SHR65563 SRI65563:SRN65563 TBE65563:TBJ65563 TLA65563:TLF65563 TUW65563:TVB65563 UES65563:UEX65563 UOO65563:UOT65563 UYK65563:UYP65563 VIG65563:VIL65563 VSC65563:VSH65563 WBY65563:WCD65563 WLU65563:WLZ65563 WVQ65563:WVV65563 I131099:N131099 JE131099:JJ131099 TA131099:TF131099 ACW131099:ADB131099 AMS131099:AMX131099 AWO131099:AWT131099 BGK131099:BGP131099 BQG131099:BQL131099 CAC131099:CAH131099 CJY131099:CKD131099 CTU131099:CTZ131099 DDQ131099:DDV131099 DNM131099:DNR131099 DXI131099:DXN131099 EHE131099:EHJ131099 ERA131099:ERF131099 FAW131099:FBB131099 FKS131099:FKX131099 FUO131099:FUT131099 GEK131099:GEP131099 GOG131099:GOL131099 GYC131099:GYH131099 HHY131099:HID131099 HRU131099:HRZ131099 IBQ131099:IBV131099 ILM131099:ILR131099 IVI131099:IVN131099 JFE131099:JFJ131099 JPA131099:JPF131099 JYW131099:JZB131099 KIS131099:KIX131099 KSO131099:KST131099 LCK131099:LCP131099 LMG131099:LML131099 LWC131099:LWH131099 MFY131099:MGD131099 MPU131099:MPZ131099 MZQ131099:MZV131099 NJM131099:NJR131099 NTI131099:NTN131099 ODE131099:ODJ131099 ONA131099:ONF131099 OWW131099:OXB131099 PGS131099:PGX131099 PQO131099:PQT131099 QAK131099:QAP131099 QKG131099:QKL131099 QUC131099:QUH131099 RDY131099:RED131099 RNU131099:RNZ131099 RXQ131099:RXV131099 SHM131099:SHR131099 SRI131099:SRN131099 TBE131099:TBJ131099 TLA131099:TLF131099 TUW131099:TVB131099 UES131099:UEX131099 UOO131099:UOT131099 UYK131099:UYP131099 VIG131099:VIL131099 VSC131099:VSH131099 WBY131099:WCD131099 WLU131099:WLZ131099 WVQ131099:WVV131099 I196635:N196635 JE196635:JJ196635 TA196635:TF196635 ACW196635:ADB196635 AMS196635:AMX196635 AWO196635:AWT196635 BGK196635:BGP196635 BQG196635:BQL196635 CAC196635:CAH196635 CJY196635:CKD196635 CTU196635:CTZ196635 DDQ196635:DDV196635 DNM196635:DNR196635 DXI196635:DXN196635 EHE196635:EHJ196635 ERA196635:ERF196635 FAW196635:FBB196635 FKS196635:FKX196635 FUO196635:FUT196635 GEK196635:GEP196635 GOG196635:GOL196635 GYC196635:GYH196635 HHY196635:HID196635 HRU196635:HRZ196635 IBQ196635:IBV196635 ILM196635:ILR196635 IVI196635:IVN196635 JFE196635:JFJ196635 JPA196635:JPF196635 JYW196635:JZB196635 KIS196635:KIX196635 KSO196635:KST196635 LCK196635:LCP196635 LMG196635:LML196635 LWC196635:LWH196635 MFY196635:MGD196635 MPU196635:MPZ196635 MZQ196635:MZV196635 NJM196635:NJR196635 NTI196635:NTN196635 ODE196635:ODJ196635 ONA196635:ONF196635 OWW196635:OXB196635 PGS196635:PGX196635 PQO196635:PQT196635 QAK196635:QAP196635 QKG196635:QKL196635 QUC196635:QUH196635 RDY196635:RED196635 RNU196635:RNZ196635 RXQ196635:RXV196635 SHM196635:SHR196635 SRI196635:SRN196635 TBE196635:TBJ196635 TLA196635:TLF196635 TUW196635:TVB196635 UES196635:UEX196635 UOO196635:UOT196635 UYK196635:UYP196635 VIG196635:VIL196635 VSC196635:VSH196635 WBY196635:WCD196635 WLU196635:WLZ196635 WVQ196635:WVV196635 I262171:N262171 JE262171:JJ262171 TA262171:TF262171 ACW262171:ADB262171 AMS262171:AMX262171 AWO262171:AWT262171 BGK262171:BGP262171 BQG262171:BQL262171 CAC262171:CAH262171 CJY262171:CKD262171 CTU262171:CTZ262171 DDQ262171:DDV262171 DNM262171:DNR262171 DXI262171:DXN262171 EHE262171:EHJ262171 ERA262171:ERF262171 FAW262171:FBB262171 FKS262171:FKX262171 FUO262171:FUT262171 GEK262171:GEP262171 GOG262171:GOL262171 GYC262171:GYH262171 HHY262171:HID262171 HRU262171:HRZ262171 IBQ262171:IBV262171 ILM262171:ILR262171 IVI262171:IVN262171 JFE262171:JFJ262171 JPA262171:JPF262171 JYW262171:JZB262171 KIS262171:KIX262171 KSO262171:KST262171 LCK262171:LCP262171 LMG262171:LML262171 LWC262171:LWH262171 MFY262171:MGD262171 MPU262171:MPZ262171 MZQ262171:MZV262171 NJM262171:NJR262171 NTI262171:NTN262171 ODE262171:ODJ262171 ONA262171:ONF262171 OWW262171:OXB262171 PGS262171:PGX262171 PQO262171:PQT262171 QAK262171:QAP262171 QKG262171:QKL262171 QUC262171:QUH262171 RDY262171:RED262171 RNU262171:RNZ262171 RXQ262171:RXV262171 SHM262171:SHR262171 SRI262171:SRN262171 TBE262171:TBJ262171 TLA262171:TLF262171 TUW262171:TVB262171 UES262171:UEX262171 UOO262171:UOT262171 UYK262171:UYP262171 VIG262171:VIL262171 VSC262171:VSH262171 WBY262171:WCD262171 WLU262171:WLZ262171 WVQ262171:WVV262171 I327707:N327707 JE327707:JJ327707 TA327707:TF327707 ACW327707:ADB327707 AMS327707:AMX327707 AWO327707:AWT327707 BGK327707:BGP327707 BQG327707:BQL327707 CAC327707:CAH327707 CJY327707:CKD327707 CTU327707:CTZ327707 DDQ327707:DDV327707 DNM327707:DNR327707 DXI327707:DXN327707 EHE327707:EHJ327707 ERA327707:ERF327707 FAW327707:FBB327707 FKS327707:FKX327707 FUO327707:FUT327707 GEK327707:GEP327707 GOG327707:GOL327707 GYC327707:GYH327707 HHY327707:HID327707 HRU327707:HRZ327707 IBQ327707:IBV327707 ILM327707:ILR327707 IVI327707:IVN327707 JFE327707:JFJ327707 JPA327707:JPF327707 JYW327707:JZB327707 KIS327707:KIX327707 KSO327707:KST327707 LCK327707:LCP327707 LMG327707:LML327707 LWC327707:LWH327707 MFY327707:MGD327707 MPU327707:MPZ327707 MZQ327707:MZV327707 NJM327707:NJR327707 NTI327707:NTN327707 ODE327707:ODJ327707 ONA327707:ONF327707 OWW327707:OXB327707 PGS327707:PGX327707 PQO327707:PQT327707 QAK327707:QAP327707 QKG327707:QKL327707 QUC327707:QUH327707 RDY327707:RED327707 RNU327707:RNZ327707 RXQ327707:RXV327707 SHM327707:SHR327707 SRI327707:SRN327707 TBE327707:TBJ327707 TLA327707:TLF327707 TUW327707:TVB327707 UES327707:UEX327707 UOO327707:UOT327707 UYK327707:UYP327707 VIG327707:VIL327707 VSC327707:VSH327707 WBY327707:WCD327707 WLU327707:WLZ327707 WVQ327707:WVV327707 I393243:N393243 JE393243:JJ393243 TA393243:TF393243 ACW393243:ADB393243 AMS393243:AMX393243 AWO393243:AWT393243 BGK393243:BGP393243 BQG393243:BQL393243 CAC393243:CAH393243 CJY393243:CKD393243 CTU393243:CTZ393243 DDQ393243:DDV393243 DNM393243:DNR393243 DXI393243:DXN393243 EHE393243:EHJ393243 ERA393243:ERF393243 FAW393243:FBB393243 FKS393243:FKX393243 FUO393243:FUT393243 GEK393243:GEP393243 GOG393243:GOL393243 GYC393243:GYH393243 HHY393243:HID393243 HRU393243:HRZ393243 IBQ393243:IBV393243 ILM393243:ILR393243 IVI393243:IVN393243 JFE393243:JFJ393243 JPA393243:JPF393243 JYW393243:JZB393243 KIS393243:KIX393243 KSO393243:KST393243 LCK393243:LCP393243 LMG393243:LML393243 LWC393243:LWH393243 MFY393243:MGD393243 MPU393243:MPZ393243 MZQ393243:MZV393243 NJM393243:NJR393243 NTI393243:NTN393243 ODE393243:ODJ393243 ONA393243:ONF393243 OWW393243:OXB393243 PGS393243:PGX393243 PQO393243:PQT393243 QAK393243:QAP393243 QKG393243:QKL393243 QUC393243:QUH393243 RDY393243:RED393243 RNU393243:RNZ393243 RXQ393243:RXV393243 SHM393243:SHR393243 SRI393243:SRN393243 TBE393243:TBJ393243 TLA393243:TLF393243 TUW393243:TVB393243 UES393243:UEX393243 UOO393243:UOT393243 UYK393243:UYP393243 VIG393243:VIL393243 VSC393243:VSH393243 WBY393243:WCD393243 WLU393243:WLZ393243 WVQ393243:WVV393243 I458779:N458779 JE458779:JJ458779 TA458779:TF458779 ACW458779:ADB458779 AMS458779:AMX458779 AWO458779:AWT458779 BGK458779:BGP458779 BQG458779:BQL458779 CAC458779:CAH458779 CJY458779:CKD458779 CTU458779:CTZ458779 DDQ458779:DDV458779 DNM458779:DNR458779 DXI458779:DXN458779 EHE458779:EHJ458779 ERA458779:ERF458779 FAW458779:FBB458779 FKS458779:FKX458779 FUO458779:FUT458779 GEK458779:GEP458779 GOG458779:GOL458779 GYC458779:GYH458779 HHY458779:HID458779 HRU458779:HRZ458779 IBQ458779:IBV458779 ILM458779:ILR458779 IVI458779:IVN458779 JFE458779:JFJ458779 JPA458779:JPF458779 JYW458779:JZB458779 KIS458779:KIX458779 KSO458779:KST458779 LCK458779:LCP458779 LMG458779:LML458779 LWC458779:LWH458779 MFY458779:MGD458779 MPU458779:MPZ458779 MZQ458779:MZV458779 NJM458779:NJR458779 NTI458779:NTN458779 ODE458779:ODJ458779 ONA458779:ONF458779 OWW458779:OXB458779 PGS458779:PGX458779 PQO458779:PQT458779 QAK458779:QAP458779 QKG458779:QKL458779 QUC458779:QUH458779 RDY458779:RED458779 RNU458779:RNZ458779 RXQ458779:RXV458779 SHM458779:SHR458779 SRI458779:SRN458779 TBE458779:TBJ458779 TLA458779:TLF458779 TUW458779:TVB458779 UES458779:UEX458779 UOO458779:UOT458779 UYK458779:UYP458779 VIG458779:VIL458779 VSC458779:VSH458779 WBY458779:WCD458779 WLU458779:WLZ458779 WVQ458779:WVV458779 I524315:N524315 JE524315:JJ524315 TA524315:TF524315 ACW524315:ADB524315 AMS524315:AMX524315 AWO524315:AWT524315 BGK524315:BGP524315 BQG524315:BQL524315 CAC524315:CAH524315 CJY524315:CKD524315 CTU524315:CTZ524315 DDQ524315:DDV524315 DNM524315:DNR524315 DXI524315:DXN524315 EHE524315:EHJ524315 ERA524315:ERF524315 FAW524315:FBB524315 FKS524315:FKX524315 FUO524315:FUT524315 GEK524315:GEP524315 GOG524315:GOL524315 GYC524315:GYH524315 HHY524315:HID524315 HRU524315:HRZ524315 IBQ524315:IBV524315 ILM524315:ILR524315 IVI524315:IVN524315 JFE524315:JFJ524315 JPA524315:JPF524315 JYW524315:JZB524315 KIS524315:KIX524315 KSO524315:KST524315 LCK524315:LCP524315 LMG524315:LML524315 LWC524315:LWH524315 MFY524315:MGD524315 MPU524315:MPZ524315 MZQ524315:MZV524315 NJM524315:NJR524315 NTI524315:NTN524315 ODE524315:ODJ524315 ONA524315:ONF524315 OWW524315:OXB524315 PGS524315:PGX524315 PQO524315:PQT524315 QAK524315:QAP524315 QKG524315:QKL524315 QUC524315:QUH524315 RDY524315:RED524315 RNU524315:RNZ524315 RXQ524315:RXV524315 SHM524315:SHR524315 SRI524315:SRN524315 TBE524315:TBJ524315 TLA524315:TLF524315 TUW524315:TVB524315 UES524315:UEX524315 UOO524315:UOT524315 UYK524315:UYP524315 VIG524315:VIL524315 VSC524315:VSH524315 WBY524315:WCD524315 WLU524315:WLZ524315 WVQ524315:WVV524315 I589851:N589851 JE589851:JJ589851 TA589851:TF589851 ACW589851:ADB589851 AMS589851:AMX589851 AWO589851:AWT589851 BGK589851:BGP589851 BQG589851:BQL589851 CAC589851:CAH589851 CJY589851:CKD589851 CTU589851:CTZ589851 DDQ589851:DDV589851 DNM589851:DNR589851 DXI589851:DXN589851 EHE589851:EHJ589851 ERA589851:ERF589851 FAW589851:FBB589851 FKS589851:FKX589851 FUO589851:FUT589851 GEK589851:GEP589851 GOG589851:GOL589851 GYC589851:GYH589851 HHY589851:HID589851 HRU589851:HRZ589851 IBQ589851:IBV589851 ILM589851:ILR589851 IVI589851:IVN589851 JFE589851:JFJ589851 JPA589851:JPF589851 JYW589851:JZB589851 KIS589851:KIX589851 KSO589851:KST589851 LCK589851:LCP589851 LMG589851:LML589851 LWC589851:LWH589851 MFY589851:MGD589851 MPU589851:MPZ589851 MZQ589851:MZV589851 NJM589851:NJR589851 NTI589851:NTN589851 ODE589851:ODJ589851 ONA589851:ONF589851 OWW589851:OXB589851 PGS589851:PGX589851 PQO589851:PQT589851 QAK589851:QAP589851 QKG589851:QKL589851 QUC589851:QUH589851 RDY589851:RED589851 RNU589851:RNZ589851 RXQ589851:RXV589851 SHM589851:SHR589851 SRI589851:SRN589851 TBE589851:TBJ589851 TLA589851:TLF589851 TUW589851:TVB589851 UES589851:UEX589851 UOO589851:UOT589851 UYK589851:UYP589851 VIG589851:VIL589851 VSC589851:VSH589851 WBY589851:WCD589851 WLU589851:WLZ589851 WVQ589851:WVV589851 I655387:N655387 JE655387:JJ655387 TA655387:TF655387 ACW655387:ADB655387 AMS655387:AMX655387 AWO655387:AWT655387 BGK655387:BGP655387 BQG655387:BQL655387 CAC655387:CAH655387 CJY655387:CKD655387 CTU655387:CTZ655387 DDQ655387:DDV655387 DNM655387:DNR655387 DXI655387:DXN655387 EHE655387:EHJ655387 ERA655387:ERF655387 FAW655387:FBB655387 FKS655387:FKX655387 FUO655387:FUT655387 GEK655387:GEP655387 GOG655387:GOL655387 GYC655387:GYH655387 HHY655387:HID655387 HRU655387:HRZ655387 IBQ655387:IBV655387 ILM655387:ILR655387 IVI655387:IVN655387 JFE655387:JFJ655387 JPA655387:JPF655387 JYW655387:JZB655387 KIS655387:KIX655387 KSO655387:KST655387 LCK655387:LCP655387 LMG655387:LML655387 LWC655387:LWH655387 MFY655387:MGD655387 MPU655387:MPZ655387 MZQ655387:MZV655387 NJM655387:NJR655387 NTI655387:NTN655387 ODE655387:ODJ655387 ONA655387:ONF655387 OWW655387:OXB655387 PGS655387:PGX655387 PQO655387:PQT655387 QAK655387:QAP655387 QKG655387:QKL655387 QUC655387:QUH655387 RDY655387:RED655387 RNU655387:RNZ655387 RXQ655387:RXV655387 SHM655387:SHR655387 SRI655387:SRN655387 TBE655387:TBJ655387 TLA655387:TLF655387 TUW655387:TVB655387 UES655387:UEX655387 UOO655387:UOT655387 UYK655387:UYP655387 VIG655387:VIL655387 VSC655387:VSH655387 WBY655387:WCD655387 WLU655387:WLZ655387 WVQ655387:WVV655387 I720923:N720923 JE720923:JJ720923 TA720923:TF720923 ACW720923:ADB720923 AMS720923:AMX720923 AWO720923:AWT720923 BGK720923:BGP720923 BQG720923:BQL720923 CAC720923:CAH720923 CJY720923:CKD720923 CTU720923:CTZ720923 DDQ720923:DDV720923 DNM720923:DNR720923 DXI720923:DXN720923 EHE720923:EHJ720923 ERA720923:ERF720923 FAW720923:FBB720923 FKS720923:FKX720923 FUO720923:FUT720923 GEK720923:GEP720923 GOG720923:GOL720923 GYC720923:GYH720923 HHY720923:HID720923 HRU720923:HRZ720923 IBQ720923:IBV720923 ILM720923:ILR720923 IVI720923:IVN720923 JFE720923:JFJ720923 JPA720923:JPF720923 JYW720923:JZB720923 KIS720923:KIX720923 KSO720923:KST720923 LCK720923:LCP720923 LMG720923:LML720923 LWC720923:LWH720923 MFY720923:MGD720923 MPU720923:MPZ720923 MZQ720923:MZV720923 NJM720923:NJR720923 NTI720923:NTN720923 ODE720923:ODJ720923 ONA720923:ONF720923 OWW720923:OXB720923 PGS720923:PGX720923 PQO720923:PQT720923 QAK720923:QAP720923 QKG720923:QKL720923 QUC720923:QUH720923 RDY720923:RED720923 RNU720923:RNZ720923 RXQ720923:RXV720923 SHM720923:SHR720923 SRI720923:SRN720923 TBE720923:TBJ720923 TLA720923:TLF720923 TUW720923:TVB720923 UES720923:UEX720923 UOO720923:UOT720923 UYK720923:UYP720923 VIG720923:VIL720923 VSC720923:VSH720923 WBY720923:WCD720923 WLU720923:WLZ720923 WVQ720923:WVV720923 I786459:N786459 JE786459:JJ786459 TA786459:TF786459 ACW786459:ADB786459 AMS786459:AMX786459 AWO786459:AWT786459 BGK786459:BGP786459 BQG786459:BQL786459 CAC786459:CAH786459 CJY786459:CKD786459 CTU786459:CTZ786459 DDQ786459:DDV786459 DNM786459:DNR786459 DXI786459:DXN786459 EHE786459:EHJ786459 ERA786459:ERF786459 FAW786459:FBB786459 FKS786459:FKX786459 FUO786459:FUT786459 GEK786459:GEP786459 GOG786459:GOL786459 GYC786459:GYH786459 HHY786459:HID786459 HRU786459:HRZ786459 IBQ786459:IBV786459 ILM786459:ILR786459 IVI786459:IVN786459 JFE786459:JFJ786459 JPA786459:JPF786459 JYW786459:JZB786459 KIS786459:KIX786459 KSO786459:KST786459 LCK786459:LCP786459 LMG786459:LML786459 LWC786459:LWH786459 MFY786459:MGD786459 MPU786459:MPZ786459 MZQ786459:MZV786459 NJM786459:NJR786459 NTI786459:NTN786459 ODE786459:ODJ786459 ONA786459:ONF786459 OWW786459:OXB786459 PGS786459:PGX786459 PQO786459:PQT786459 QAK786459:QAP786459 QKG786459:QKL786459 QUC786459:QUH786459 RDY786459:RED786459 RNU786459:RNZ786459 RXQ786459:RXV786459 SHM786459:SHR786459 SRI786459:SRN786459 TBE786459:TBJ786459 TLA786459:TLF786459 TUW786459:TVB786459 UES786459:UEX786459 UOO786459:UOT786459 UYK786459:UYP786459 VIG786459:VIL786459 VSC786459:VSH786459 WBY786459:WCD786459 WLU786459:WLZ786459 WVQ786459:WVV786459 I851995:N851995 JE851995:JJ851995 TA851995:TF851995 ACW851995:ADB851995 AMS851995:AMX851995 AWO851995:AWT851995 BGK851995:BGP851995 BQG851995:BQL851995 CAC851995:CAH851995 CJY851995:CKD851995 CTU851995:CTZ851995 DDQ851995:DDV851995 DNM851995:DNR851995 DXI851995:DXN851995 EHE851995:EHJ851995 ERA851995:ERF851995 FAW851995:FBB851995 FKS851995:FKX851995 FUO851995:FUT851995 GEK851995:GEP851995 GOG851995:GOL851995 GYC851995:GYH851995 HHY851995:HID851995 HRU851995:HRZ851995 IBQ851995:IBV851995 ILM851995:ILR851995 IVI851995:IVN851995 JFE851995:JFJ851995 JPA851995:JPF851995 JYW851995:JZB851995 KIS851995:KIX851995 KSO851995:KST851995 LCK851995:LCP851995 LMG851995:LML851995 LWC851995:LWH851995 MFY851995:MGD851995 MPU851995:MPZ851995 MZQ851995:MZV851995 NJM851995:NJR851995 NTI851995:NTN851995 ODE851995:ODJ851995 ONA851995:ONF851995 OWW851995:OXB851995 PGS851995:PGX851995 PQO851995:PQT851995 QAK851995:QAP851995 QKG851995:QKL851995 QUC851995:QUH851995 RDY851995:RED851995 RNU851995:RNZ851995 RXQ851995:RXV851995 SHM851995:SHR851995 SRI851995:SRN851995 TBE851995:TBJ851995 TLA851995:TLF851995 TUW851995:TVB851995 UES851995:UEX851995 UOO851995:UOT851995 UYK851995:UYP851995 VIG851995:VIL851995 VSC851995:VSH851995 WBY851995:WCD851995 WLU851995:WLZ851995 WVQ851995:WVV851995 I917531:N917531 JE917531:JJ917531 TA917531:TF917531 ACW917531:ADB917531 AMS917531:AMX917531 AWO917531:AWT917531 BGK917531:BGP917531 BQG917531:BQL917531 CAC917531:CAH917531 CJY917531:CKD917531 CTU917531:CTZ917531 DDQ917531:DDV917531 DNM917531:DNR917531 DXI917531:DXN917531 EHE917531:EHJ917531 ERA917531:ERF917531 FAW917531:FBB917531 FKS917531:FKX917531 FUO917531:FUT917531 GEK917531:GEP917531 GOG917531:GOL917531 GYC917531:GYH917531 HHY917531:HID917531 HRU917531:HRZ917531 IBQ917531:IBV917531 ILM917531:ILR917531 IVI917531:IVN917531 JFE917531:JFJ917531 JPA917531:JPF917531 JYW917531:JZB917531 KIS917531:KIX917531 KSO917531:KST917531 LCK917531:LCP917531 LMG917531:LML917531 LWC917531:LWH917531 MFY917531:MGD917531 MPU917531:MPZ917531 MZQ917531:MZV917531 NJM917531:NJR917531 NTI917531:NTN917531 ODE917531:ODJ917531 ONA917531:ONF917531 OWW917531:OXB917531 PGS917531:PGX917531 PQO917531:PQT917531 QAK917531:QAP917531 QKG917531:QKL917531 QUC917531:QUH917531 RDY917531:RED917531 RNU917531:RNZ917531 RXQ917531:RXV917531 SHM917531:SHR917531 SRI917531:SRN917531 TBE917531:TBJ917531 TLA917531:TLF917531 TUW917531:TVB917531 UES917531:UEX917531 UOO917531:UOT917531 UYK917531:UYP917531 VIG917531:VIL917531 VSC917531:VSH917531 WBY917531:WCD917531 WLU917531:WLZ917531 WVQ917531:WVV917531 I983067:N983067 JE983067:JJ983067 TA983067:TF983067 ACW983067:ADB983067 AMS983067:AMX983067 AWO983067:AWT983067 BGK983067:BGP983067 BQG983067:BQL983067 CAC983067:CAH983067 CJY983067:CKD983067 CTU983067:CTZ983067 DDQ983067:DDV983067 DNM983067:DNR983067 DXI983067:DXN983067 EHE983067:EHJ983067 ERA983067:ERF983067 FAW983067:FBB983067 FKS983067:FKX983067 FUO983067:FUT983067 GEK983067:GEP983067 GOG983067:GOL983067 GYC983067:GYH983067 HHY983067:HID983067 HRU983067:HRZ983067 IBQ983067:IBV983067 ILM983067:ILR983067 IVI983067:IVN983067 JFE983067:JFJ983067 JPA983067:JPF983067 JYW983067:JZB983067 KIS983067:KIX983067 KSO983067:KST983067 LCK983067:LCP983067 LMG983067:LML983067 LWC983067:LWH983067 MFY983067:MGD983067 MPU983067:MPZ983067 MZQ983067:MZV983067 NJM983067:NJR983067 NTI983067:NTN983067 ODE983067:ODJ983067 ONA983067:ONF983067 OWW983067:OXB983067 PGS983067:PGX983067 PQO983067:PQT983067 QAK983067:QAP983067 QKG983067:QKL983067 QUC983067:QUH983067 RDY983067:RED983067 RNU983067:RNZ983067 RXQ983067:RXV983067 SHM983067:SHR983067 SRI983067:SRN983067 TBE983067:TBJ983067 TLA983067:TLF983067 TUW983067:TVB983067 UES983067:UEX983067 UOO983067:UOT983067 UYK983067:UYP983067 VIG983067:VIL983067 VSC983067:VSH983067 WBY983067:WCD983067 WLU983067:WLZ983067 WVQ983067:WVV983067 I32:N32 JE32:JJ32 TA32:TF32 ACW32:ADB32 AMS32:AMX32 AWO32:AWT32 BGK32:BGP32 BQG32:BQL32 CAC32:CAH32 CJY32:CKD32 CTU32:CTZ32 DDQ32:DDV32 DNM32:DNR32 DXI32:DXN32 EHE32:EHJ32 ERA32:ERF32 FAW32:FBB32 FKS32:FKX32 FUO32:FUT32 GEK32:GEP32 GOG32:GOL32 GYC32:GYH32 HHY32:HID32 HRU32:HRZ32 IBQ32:IBV32 ILM32:ILR32 IVI32:IVN32 JFE32:JFJ32 JPA32:JPF32 JYW32:JZB32 KIS32:KIX32 KSO32:KST32 LCK32:LCP32 LMG32:LML32 LWC32:LWH32 MFY32:MGD32 MPU32:MPZ32 MZQ32:MZV32 NJM32:NJR32 NTI32:NTN32 ODE32:ODJ32 ONA32:ONF32 OWW32:OXB32 PGS32:PGX32 PQO32:PQT32 QAK32:QAP32 QKG32:QKL32 QUC32:QUH32 RDY32:RED32 RNU32:RNZ32 RXQ32:RXV32 SHM32:SHR32 SRI32:SRN32 TBE32:TBJ32 TLA32:TLF32 TUW32:TVB32 UES32:UEX32 UOO32:UOT32 UYK32:UYP32 VIG32:VIL32 VSC32:VSH32 WBY32:WCD32 WLU32:WLZ32 WVQ32:WVV32 I65568:N65568 JE65568:JJ65568 TA65568:TF65568 ACW65568:ADB65568 AMS65568:AMX65568 AWO65568:AWT65568 BGK65568:BGP65568 BQG65568:BQL65568 CAC65568:CAH65568 CJY65568:CKD65568 CTU65568:CTZ65568 DDQ65568:DDV65568 DNM65568:DNR65568 DXI65568:DXN65568 EHE65568:EHJ65568 ERA65568:ERF65568 FAW65568:FBB65568 FKS65568:FKX65568 FUO65568:FUT65568 GEK65568:GEP65568 GOG65568:GOL65568 GYC65568:GYH65568 HHY65568:HID65568 HRU65568:HRZ65568 IBQ65568:IBV65568 ILM65568:ILR65568 IVI65568:IVN65568 JFE65568:JFJ65568 JPA65568:JPF65568 JYW65568:JZB65568 KIS65568:KIX65568 KSO65568:KST65568 LCK65568:LCP65568 LMG65568:LML65568 LWC65568:LWH65568 MFY65568:MGD65568 MPU65568:MPZ65568 MZQ65568:MZV65568 NJM65568:NJR65568 NTI65568:NTN65568 ODE65568:ODJ65568 ONA65568:ONF65568 OWW65568:OXB65568 PGS65568:PGX65568 PQO65568:PQT65568 QAK65568:QAP65568 QKG65568:QKL65568 QUC65568:QUH65568 RDY65568:RED65568 RNU65568:RNZ65568 RXQ65568:RXV65568 SHM65568:SHR65568 SRI65568:SRN65568 TBE65568:TBJ65568 TLA65568:TLF65568 TUW65568:TVB65568 UES65568:UEX65568 UOO65568:UOT65568 UYK65568:UYP65568 VIG65568:VIL65568 VSC65568:VSH65568 WBY65568:WCD65568 WLU65568:WLZ65568 WVQ65568:WVV65568 I131104:N131104 JE131104:JJ131104 TA131104:TF131104 ACW131104:ADB131104 AMS131104:AMX131104 AWO131104:AWT131104 BGK131104:BGP131104 BQG131104:BQL131104 CAC131104:CAH131104 CJY131104:CKD131104 CTU131104:CTZ131104 DDQ131104:DDV131104 DNM131104:DNR131104 DXI131104:DXN131104 EHE131104:EHJ131104 ERA131104:ERF131104 FAW131104:FBB131104 FKS131104:FKX131104 FUO131104:FUT131104 GEK131104:GEP131104 GOG131104:GOL131104 GYC131104:GYH131104 HHY131104:HID131104 HRU131104:HRZ131104 IBQ131104:IBV131104 ILM131104:ILR131104 IVI131104:IVN131104 JFE131104:JFJ131104 JPA131104:JPF131104 JYW131104:JZB131104 KIS131104:KIX131104 KSO131104:KST131104 LCK131104:LCP131104 LMG131104:LML131104 LWC131104:LWH131104 MFY131104:MGD131104 MPU131104:MPZ131104 MZQ131104:MZV131104 NJM131104:NJR131104 NTI131104:NTN131104 ODE131104:ODJ131104 ONA131104:ONF131104 OWW131104:OXB131104 PGS131104:PGX131104 PQO131104:PQT131104 QAK131104:QAP131104 QKG131104:QKL131104 QUC131104:QUH131104 RDY131104:RED131104 RNU131104:RNZ131104 RXQ131104:RXV131104 SHM131104:SHR131104 SRI131104:SRN131104 TBE131104:TBJ131104 TLA131104:TLF131104 TUW131104:TVB131104 UES131104:UEX131104 UOO131104:UOT131104 UYK131104:UYP131104 VIG131104:VIL131104 VSC131104:VSH131104 WBY131104:WCD131104 WLU131104:WLZ131104 WVQ131104:WVV131104 I196640:N196640 JE196640:JJ196640 TA196640:TF196640 ACW196640:ADB196640 AMS196640:AMX196640 AWO196640:AWT196640 BGK196640:BGP196640 BQG196640:BQL196640 CAC196640:CAH196640 CJY196640:CKD196640 CTU196640:CTZ196640 DDQ196640:DDV196640 DNM196640:DNR196640 DXI196640:DXN196640 EHE196640:EHJ196640 ERA196640:ERF196640 FAW196640:FBB196640 FKS196640:FKX196640 FUO196640:FUT196640 GEK196640:GEP196640 GOG196640:GOL196640 GYC196640:GYH196640 HHY196640:HID196640 HRU196640:HRZ196640 IBQ196640:IBV196640 ILM196640:ILR196640 IVI196640:IVN196640 JFE196640:JFJ196640 JPA196640:JPF196640 JYW196640:JZB196640 KIS196640:KIX196640 KSO196640:KST196640 LCK196640:LCP196640 LMG196640:LML196640 LWC196640:LWH196640 MFY196640:MGD196640 MPU196640:MPZ196640 MZQ196640:MZV196640 NJM196640:NJR196640 NTI196640:NTN196640 ODE196640:ODJ196640 ONA196640:ONF196640 OWW196640:OXB196640 PGS196640:PGX196640 PQO196640:PQT196640 QAK196640:QAP196640 QKG196640:QKL196640 QUC196640:QUH196640 RDY196640:RED196640 RNU196640:RNZ196640 RXQ196640:RXV196640 SHM196640:SHR196640 SRI196640:SRN196640 TBE196640:TBJ196640 TLA196640:TLF196640 TUW196640:TVB196640 UES196640:UEX196640 UOO196640:UOT196640 UYK196640:UYP196640 VIG196640:VIL196640 VSC196640:VSH196640 WBY196640:WCD196640 WLU196640:WLZ196640 WVQ196640:WVV196640 I262176:N262176 JE262176:JJ262176 TA262176:TF262176 ACW262176:ADB262176 AMS262176:AMX262176 AWO262176:AWT262176 BGK262176:BGP262176 BQG262176:BQL262176 CAC262176:CAH262176 CJY262176:CKD262176 CTU262176:CTZ262176 DDQ262176:DDV262176 DNM262176:DNR262176 DXI262176:DXN262176 EHE262176:EHJ262176 ERA262176:ERF262176 FAW262176:FBB262176 FKS262176:FKX262176 FUO262176:FUT262176 GEK262176:GEP262176 GOG262176:GOL262176 GYC262176:GYH262176 HHY262176:HID262176 HRU262176:HRZ262176 IBQ262176:IBV262176 ILM262176:ILR262176 IVI262176:IVN262176 JFE262176:JFJ262176 JPA262176:JPF262176 JYW262176:JZB262176 KIS262176:KIX262176 KSO262176:KST262176 LCK262176:LCP262176 LMG262176:LML262176 LWC262176:LWH262176 MFY262176:MGD262176 MPU262176:MPZ262176 MZQ262176:MZV262176 NJM262176:NJR262176 NTI262176:NTN262176 ODE262176:ODJ262176 ONA262176:ONF262176 OWW262176:OXB262176 PGS262176:PGX262176 PQO262176:PQT262176 QAK262176:QAP262176 QKG262176:QKL262176 QUC262176:QUH262176 RDY262176:RED262176 RNU262176:RNZ262176 RXQ262176:RXV262176 SHM262176:SHR262176 SRI262176:SRN262176 TBE262176:TBJ262176 TLA262176:TLF262176 TUW262176:TVB262176 UES262176:UEX262176 UOO262176:UOT262176 UYK262176:UYP262176 VIG262176:VIL262176 VSC262176:VSH262176 WBY262176:WCD262176 WLU262176:WLZ262176 WVQ262176:WVV262176 I327712:N327712 JE327712:JJ327712 TA327712:TF327712 ACW327712:ADB327712 AMS327712:AMX327712 AWO327712:AWT327712 BGK327712:BGP327712 BQG327712:BQL327712 CAC327712:CAH327712 CJY327712:CKD327712 CTU327712:CTZ327712 DDQ327712:DDV327712 DNM327712:DNR327712 DXI327712:DXN327712 EHE327712:EHJ327712 ERA327712:ERF327712 FAW327712:FBB327712 FKS327712:FKX327712 FUO327712:FUT327712 GEK327712:GEP327712 GOG327712:GOL327712 GYC327712:GYH327712 HHY327712:HID327712 HRU327712:HRZ327712 IBQ327712:IBV327712 ILM327712:ILR327712 IVI327712:IVN327712 JFE327712:JFJ327712 JPA327712:JPF327712 JYW327712:JZB327712 KIS327712:KIX327712 KSO327712:KST327712 LCK327712:LCP327712 LMG327712:LML327712 LWC327712:LWH327712 MFY327712:MGD327712 MPU327712:MPZ327712 MZQ327712:MZV327712 NJM327712:NJR327712 NTI327712:NTN327712 ODE327712:ODJ327712 ONA327712:ONF327712 OWW327712:OXB327712 PGS327712:PGX327712 PQO327712:PQT327712 QAK327712:QAP327712 QKG327712:QKL327712 QUC327712:QUH327712 RDY327712:RED327712 RNU327712:RNZ327712 RXQ327712:RXV327712 SHM327712:SHR327712 SRI327712:SRN327712 TBE327712:TBJ327712 TLA327712:TLF327712 TUW327712:TVB327712 UES327712:UEX327712 UOO327712:UOT327712 UYK327712:UYP327712 VIG327712:VIL327712 VSC327712:VSH327712 WBY327712:WCD327712 WLU327712:WLZ327712 WVQ327712:WVV327712 I393248:N393248 JE393248:JJ393248 TA393248:TF393248 ACW393248:ADB393248 AMS393248:AMX393248 AWO393248:AWT393248 BGK393248:BGP393248 BQG393248:BQL393248 CAC393248:CAH393248 CJY393248:CKD393248 CTU393248:CTZ393248 DDQ393248:DDV393248 DNM393248:DNR393248 DXI393248:DXN393248 EHE393248:EHJ393248 ERA393248:ERF393248 FAW393248:FBB393248 FKS393248:FKX393248 FUO393248:FUT393248 GEK393248:GEP393248 GOG393248:GOL393248 GYC393248:GYH393248 HHY393248:HID393248 HRU393248:HRZ393248 IBQ393248:IBV393248 ILM393248:ILR393248 IVI393248:IVN393248 JFE393248:JFJ393248 JPA393248:JPF393248 JYW393248:JZB393248 KIS393248:KIX393248 KSO393248:KST393248 LCK393248:LCP393248 LMG393248:LML393248 LWC393248:LWH393248 MFY393248:MGD393248 MPU393248:MPZ393248 MZQ393248:MZV393248 NJM393248:NJR393248 NTI393248:NTN393248 ODE393248:ODJ393248 ONA393248:ONF393248 OWW393248:OXB393248 PGS393248:PGX393248 PQO393248:PQT393248 QAK393248:QAP393248 QKG393248:QKL393248 QUC393248:QUH393248 RDY393248:RED393248 RNU393248:RNZ393248 RXQ393248:RXV393248 SHM393248:SHR393248 SRI393248:SRN393248 TBE393248:TBJ393248 TLA393248:TLF393248 TUW393248:TVB393248 UES393248:UEX393248 UOO393248:UOT393248 UYK393248:UYP393248 VIG393248:VIL393248 VSC393248:VSH393248 WBY393248:WCD393248 WLU393248:WLZ393248 WVQ393248:WVV393248 I458784:N458784 JE458784:JJ458784 TA458784:TF458784 ACW458784:ADB458784 AMS458784:AMX458784 AWO458784:AWT458784 BGK458784:BGP458784 BQG458784:BQL458784 CAC458784:CAH458784 CJY458784:CKD458784 CTU458784:CTZ458784 DDQ458784:DDV458784 DNM458784:DNR458784 DXI458784:DXN458784 EHE458784:EHJ458784 ERA458784:ERF458784 FAW458784:FBB458784 FKS458784:FKX458784 FUO458784:FUT458784 GEK458784:GEP458784 GOG458784:GOL458784 GYC458784:GYH458784 HHY458784:HID458784 HRU458784:HRZ458784 IBQ458784:IBV458784 ILM458784:ILR458784 IVI458784:IVN458784 JFE458784:JFJ458784 JPA458784:JPF458784 JYW458784:JZB458784 KIS458784:KIX458784 KSO458784:KST458784 LCK458784:LCP458784 LMG458784:LML458784 LWC458784:LWH458784 MFY458784:MGD458784 MPU458784:MPZ458784 MZQ458784:MZV458784 NJM458784:NJR458784 NTI458784:NTN458784 ODE458784:ODJ458784 ONA458784:ONF458784 OWW458784:OXB458784 PGS458784:PGX458784 PQO458784:PQT458784 QAK458784:QAP458784 QKG458784:QKL458784 QUC458784:QUH458784 RDY458784:RED458784 RNU458784:RNZ458784 RXQ458784:RXV458784 SHM458784:SHR458784 SRI458784:SRN458784 TBE458784:TBJ458784 TLA458784:TLF458784 TUW458784:TVB458784 UES458784:UEX458784 UOO458784:UOT458784 UYK458784:UYP458784 VIG458784:VIL458784 VSC458784:VSH458784 WBY458784:WCD458784 WLU458784:WLZ458784 WVQ458784:WVV458784 I524320:N524320 JE524320:JJ524320 TA524320:TF524320 ACW524320:ADB524320 AMS524320:AMX524320 AWO524320:AWT524320 BGK524320:BGP524320 BQG524320:BQL524320 CAC524320:CAH524320 CJY524320:CKD524320 CTU524320:CTZ524320 DDQ524320:DDV524320 DNM524320:DNR524320 DXI524320:DXN524320 EHE524320:EHJ524320 ERA524320:ERF524320 FAW524320:FBB524320 FKS524320:FKX524320 FUO524320:FUT524320 GEK524320:GEP524320 GOG524320:GOL524320 GYC524320:GYH524320 HHY524320:HID524320 HRU524320:HRZ524320 IBQ524320:IBV524320 ILM524320:ILR524320 IVI524320:IVN524320 JFE524320:JFJ524320 JPA524320:JPF524320 JYW524320:JZB524320 KIS524320:KIX524320 KSO524320:KST524320 LCK524320:LCP524320 LMG524320:LML524320 LWC524320:LWH524320 MFY524320:MGD524320 MPU524320:MPZ524320 MZQ524320:MZV524320 NJM524320:NJR524320 NTI524320:NTN524320 ODE524320:ODJ524320 ONA524320:ONF524320 OWW524320:OXB524320 PGS524320:PGX524320 PQO524320:PQT524320 QAK524320:QAP524320 QKG524320:QKL524320 QUC524320:QUH524320 RDY524320:RED524320 RNU524320:RNZ524320 RXQ524320:RXV524320 SHM524320:SHR524320 SRI524320:SRN524320 TBE524320:TBJ524320 TLA524320:TLF524320 TUW524320:TVB524320 UES524320:UEX524320 UOO524320:UOT524320 UYK524320:UYP524320 VIG524320:VIL524320 VSC524320:VSH524320 WBY524320:WCD524320 WLU524320:WLZ524320 WVQ524320:WVV524320 I589856:N589856 JE589856:JJ589856 TA589856:TF589856 ACW589856:ADB589856 AMS589856:AMX589856 AWO589856:AWT589856 BGK589856:BGP589856 BQG589856:BQL589856 CAC589856:CAH589856 CJY589856:CKD589856 CTU589856:CTZ589856 DDQ589856:DDV589856 DNM589856:DNR589856 DXI589856:DXN589856 EHE589856:EHJ589856 ERA589856:ERF589856 FAW589856:FBB589856 FKS589856:FKX589856 FUO589856:FUT589856 GEK589856:GEP589856 GOG589856:GOL589856 GYC589856:GYH589856 HHY589856:HID589856 HRU589856:HRZ589856 IBQ589856:IBV589856 ILM589856:ILR589856 IVI589856:IVN589856 JFE589856:JFJ589856 JPA589856:JPF589856 JYW589856:JZB589856 KIS589856:KIX589856 KSO589856:KST589856 LCK589856:LCP589856 LMG589856:LML589856 LWC589856:LWH589856 MFY589856:MGD589856 MPU589856:MPZ589856 MZQ589856:MZV589856 NJM589856:NJR589856 NTI589856:NTN589856 ODE589856:ODJ589856 ONA589856:ONF589856 OWW589856:OXB589856 PGS589856:PGX589856 PQO589856:PQT589856 QAK589856:QAP589856 QKG589856:QKL589856 QUC589856:QUH589856 RDY589856:RED589856 RNU589856:RNZ589856 RXQ589856:RXV589856 SHM589856:SHR589856 SRI589856:SRN589856 TBE589856:TBJ589856 TLA589856:TLF589856 TUW589856:TVB589856 UES589856:UEX589856 UOO589856:UOT589856 UYK589856:UYP589856 VIG589856:VIL589856 VSC589856:VSH589856 WBY589856:WCD589856 WLU589856:WLZ589856 WVQ589856:WVV589856 I655392:N655392 JE655392:JJ655392 TA655392:TF655392 ACW655392:ADB655392 AMS655392:AMX655392 AWO655392:AWT655392 BGK655392:BGP655392 BQG655392:BQL655392 CAC655392:CAH655392 CJY655392:CKD655392 CTU655392:CTZ655392 DDQ655392:DDV655392 DNM655392:DNR655392 DXI655392:DXN655392 EHE655392:EHJ655392 ERA655392:ERF655392 FAW655392:FBB655392 FKS655392:FKX655392 FUO655392:FUT655392 GEK655392:GEP655392 GOG655392:GOL655392 GYC655392:GYH655392 HHY655392:HID655392 HRU655392:HRZ655392 IBQ655392:IBV655392 ILM655392:ILR655392 IVI655392:IVN655392 JFE655392:JFJ655392 JPA655392:JPF655392 JYW655392:JZB655392 KIS655392:KIX655392 KSO655392:KST655392 LCK655392:LCP655392 LMG655392:LML655392 LWC655392:LWH655392 MFY655392:MGD655392 MPU655392:MPZ655392 MZQ655392:MZV655392 NJM655392:NJR655392 NTI655392:NTN655392 ODE655392:ODJ655392 ONA655392:ONF655392 OWW655392:OXB655392 PGS655392:PGX655392 PQO655392:PQT655392 QAK655392:QAP655392 QKG655392:QKL655392 QUC655392:QUH655392 RDY655392:RED655392 RNU655392:RNZ655392 RXQ655392:RXV655392 SHM655392:SHR655392 SRI655392:SRN655392 TBE655392:TBJ655392 TLA655392:TLF655392 TUW655392:TVB655392 UES655392:UEX655392 UOO655392:UOT655392 UYK655392:UYP655392 VIG655392:VIL655392 VSC655392:VSH655392 WBY655392:WCD655392 WLU655392:WLZ655392 WVQ655392:WVV655392 I720928:N720928 JE720928:JJ720928 TA720928:TF720928 ACW720928:ADB720928 AMS720928:AMX720928 AWO720928:AWT720928 BGK720928:BGP720928 BQG720928:BQL720928 CAC720928:CAH720928 CJY720928:CKD720928 CTU720928:CTZ720928 DDQ720928:DDV720928 DNM720928:DNR720928 DXI720928:DXN720928 EHE720928:EHJ720928 ERA720928:ERF720928 FAW720928:FBB720928 FKS720928:FKX720928 FUO720928:FUT720928 GEK720928:GEP720928 GOG720928:GOL720928 GYC720928:GYH720928 HHY720928:HID720928 HRU720928:HRZ720928 IBQ720928:IBV720928 ILM720928:ILR720928 IVI720928:IVN720928 JFE720928:JFJ720928 JPA720928:JPF720928 JYW720928:JZB720928 KIS720928:KIX720928 KSO720928:KST720928 LCK720928:LCP720928 LMG720928:LML720928 LWC720928:LWH720928 MFY720928:MGD720928 MPU720928:MPZ720928 MZQ720928:MZV720928 NJM720928:NJR720928 NTI720928:NTN720928 ODE720928:ODJ720928 ONA720928:ONF720928 OWW720928:OXB720928 PGS720928:PGX720928 PQO720928:PQT720928 QAK720928:QAP720928 QKG720928:QKL720928 QUC720928:QUH720928 RDY720928:RED720928 RNU720928:RNZ720928 RXQ720928:RXV720928 SHM720928:SHR720928 SRI720928:SRN720928 TBE720928:TBJ720928 TLA720928:TLF720928 TUW720928:TVB720928 UES720928:UEX720928 UOO720928:UOT720928 UYK720928:UYP720928 VIG720928:VIL720928 VSC720928:VSH720928 WBY720928:WCD720928 WLU720928:WLZ720928 WVQ720928:WVV720928 I786464:N786464 JE786464:JJ786464 TA786464:TF786464 ACW786464:ADB786464 AMS786464:AMX786464 AWO786464:AWT786464 BGK786464:BGP786464 BQG786464:BQL786464 CAC786464:CAH786464 CJY786464:CKD786464 CTU786464:CTZ786464 DDQ786464:DDV786464 DNM786464:DNR786464 DXI786464:DXN786464 EHE786464:EHJ786464 ERA786464:ERF786464 FAW786464:FBB786464 FKS786464:FKX786464 FUO786464:FUT786464 GEK786464:GEP786464 GOG786464:GOL786464 GYC786464:GYH786464 HHY786464:HID786464 HRU786464:HRZ786464 IBQ786464:IBV786464 ILM786464:ILR786464 IVI786464:IVN786464 JFE786464:JFJ786464 JPA786464:JPF786464 JYW786464:JZB786464 KIS786464:KIX786464 KSO786464:KST786464 LCK786464:LCP786464 LMG786464:LML786464 LWC786464:LWH786464 MFY786464:MGD786464 MPU786464:MPZ786464 MZQ786464:MZV786464 NJM786464:NJR786464 NTI786464:NTN786464 ODE786464:ODJ786464 ONA786464:ONF786464 OWW786464:OXB786464 PGS786464:PGX786464 PQO786464:PQT786464 QAK786464:QAP786464 QKG786464:QKL786464 QUC786464:QUH786464 RDY786464:RED786464 RNU786464:RNZ786464 RXQ786464:RXV786464 SHM786464:SHR786464 SRI786464:SRN786464 TBE786464:TBJ786464 TLA786464:TLF786464 TUW786464:TVB786464 UES786464:UEX786464 UOO786464:UOT786464 UYK786464:UYP786464 VIG786464:VIL786464 VSC786464:VSH786464 WBY786464:WCD786464 WLU786464:WLZ786464 WVQ786464:WVV786464 I852000:N852000 JE852000:JJ852000 TA852000:TF852000 ACW852000:ADB852000 AMS852000:AMX852000 AWO852000:AWT852000 BGK852000:BGP852000 BQG852000:BQL852000 CAC852000:CAH852000 CJY852000:CKD852000 CTU852000:CTZ852000 DDQ852000:DDV852000 DNM852000:DNR852000 DXI852000:DXN852000 EHE852000:EHJ852000 ERA852000:ERF852000 FAW852000:FBB852000 FKS852000:FKX852000 FUO852000:FUT852000 GEK852000:GEP852000 GOG852000:GOL852000 GYC852000:GYH852000 HHY852000:HID852000 HRU852000:HRZ852000 IBQ852000:IBV852000 ILM852000:ILR852000 IVI852000:IVN852000 JFE852000:JFJ852000 JPA852000:JPF852000 JYW852000:JZB852000 KIS852000:KIX852000 KSO852000:KST852000 LCK852000:LCP852000 LMG852000:LML852000 LWC852000:LWH852000 MFY852000:MGD852000 MPU852000:MPZ852000 MZQ852000:MZV852000 NJM852000:NJR852000 NTI852000:NTN852000 ODE852000:ODJ852000 ONA852000:ONF852000 OWW852000:OXB852000 PGS852000:PGX852000 PQO852000:PQT852000 QAK852000:QAP852000 QKG852000:QKL852000 QUC852000:QUH852000 RDY852000:RED852000 RNU852000:RNZ852000 RXQ852000:RXV852000 SHM852000:SHR852000 SRI852000:SRN852000 TBE852000:TBJ852000 TLA852000:TLF852000 TUW852000:TVB852000 UES852000:UEX852000 UOO852000:UOT852000 UYK852000:UYP852000 VIG852000:VIL852000 VSC852000:VSH852000 WBY852000:WCD852000 WLU852000:WLZ852000 WVQ852000:WVV852000 I917536:N917536 JE917536:JJ917536 TA917536:TF917536 ACW917536:ADB917536 AMS917536:AMX917536 AWO917536:AWT917536 BGK917536:BGP917536 BQG917536:BQL917536 CAC917536:CAH917536 CJY917536:CKD917536 CTU917536:CTZ917536 DDQ917536:DDV917536 DNM917536:DNR917536 DXI917536:DXN917536 EHE917536:EHJ917536 ERA917536:ERF917536 FAW917536:FBB917536 FKS917536:FKX917536 FUO917536:FUT917536 GEK917536:GEP917536 GOG917536:GOL917536 GYC917536:GYH917536 HHY917536:HID917536 HRU917536:HRZ917536 IBQ917536:IBV917536 ILM917536:ILR917536 IVI917536:IVN917536 JFE917536:JFJ917536 JPA917536:JPF917536 JYW917536:JZB917536 KIS917536:KIX917536 KSO917536:KST917536 LCK917536:LCP917536 LMG917536:LML917536 LWC917536:LWH917536 MFY917536:MGD917536 MPU917536:MPZ917536 MZQ917536:MZV917536 NJM917536:NJR917536 NTI917536:NTN917536 ODE917536:ODJ917536 ONA917536:ONF917536 OWW917536:OXB917536 PGS917536:PGX917536 PQO917536:PQT917536 QAK917536:QAP917536 QKG917536:QKL917536 QUC917536:QUH917536 RDY917536:RED917536 RNU917536:RNZ917536 RXQ917536:RXV917536 SHM917536:SHR917536 SRI917536:SRN917536 TBE917536:TBJ917536 TLA917536:TLF917536 TUW917536:TVB917536 UES917536:UEX917536 UOO917536:UOT917536 UYK917536:UYP917536 VIG917536:VIL917536 VSC917536:VSH917536 WBY917536:WCD917536 WLU917536:WLZ917536 WVQ917536:WVV917536 I983072:N983072 JE983072:JJ983072 TA983072:TF983072 ACW983072:ADB983072 AMS983072:AMX983072 AWO983072:AWT983072 BGK983072:BGP983072 BQG983072:BQL983072 CAC983072:CAH983072 CJY983072:CKD983072 CTU983072:CTZ983072 DDQ983072:DDV983072 DNM983072:DNR983072 DXI983072:DXN983072 EHE983072:EHJ983072 ERA983072:ERF983072 FAW983072:FBB983072 FKS983072:FKX983072 FUO983072:FUT983072 GEK983072:GEP983072 GOG983072:GOL983072 GYC983072:GYH983072 HHY983072:HID983072 HRU983072:HRZ983072 IBQ983072:IBV983072 ILM983072:ILR983072 IVI983072:IVN983072 JFE983072:JFJ983072 JPA983072:JPF983072 JYW983072:JZB983072 KIS983072:KIX983072 KSO983072:KST983072 LCK983072:LCP983072 LMG983072:LML983072 LWC983072:LWH983072 MFY983072:MGD983072 MPU983072:MPZ983072 MZQ983072:MZV983072 NJM983072:NJR983072 NTI983072:NTN983072 ODE983072:ODJ983072 ONA983072:ONF983072 OWW983072:OXB983072 PGS983072:PGX983072 PQO983072:PQT983072 QAK983072:QAP983072 QKG983072:QKL983072 QUC983072:QUH983072 RDY983072:RED983072 RNU983072:RNZ983072 RXQ983072:RXV983072 SHM983072:SHR983072 SRI983072:SRN983072 TBE983072:TBJ983072 TLA983072:TLF983072 TUW983072:TVB983072 UES983072:UEX983072 UOO983072:UOT983072 UYK983072:UYP983072 VIG983072:VIL983072 VSC983072:VSH983072 WBY983072:WCD983072 WLU983072:WLZ983072 WVQ983072:WVV983072" xr:uid="{875580BD-7C8B-4EFC-AD86-F654419D3532}">
      <formula1>$A$71:$A$101</formula1>
    </dataValidation>
  </dataValidations>
  <hyperlinks>
    <hyperlink ref="S48" r:id="rId1" display="EEM Website" xr:uid="{8F799A3A-9CDB-49F3-9F47-E0E5DE73A41C}"/>
    <hyperlink ref="S48:W50" r:id="rId2" display="visit MBCM Web page for the latest update factors" xr:uid="{39F22102-E64A-41BC-B0C6-EC096DBA00AE}"/>
  </hyperlinks>
  <printOptions horizontalCentered="1"/>
  <pageMargins left="0.74803149606299213" right="0.70866141732283472" top="0.74803149606299213" bottom="0.9055118110236221" header="0.39370078740157483" footer="0.39370078740157483"/>
  <pageSetup paperSize="9" scale="90" orientation="portrait" r:id="rId3"/>
  <headerFooter scaleWithDoc="0" alignWithMargins="0">
    <oddHeader xml:space="preserve">&amp;L&amp;"-,Regular"&amp;8&amp;F&amp;R&amp;"-,Regular"&amp;8&amp;A
___________________________________________________________________________________________________
</oddHeader>
    <oddFooter>&amp;L&amp;"-,Regular"&amp;8___________________________________________________________________________________________________
NZ Transport Agency’s Economic evaluation manual
Effective Jul 2013</oddFooter>
  </headerFooter>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E8C7F-535B-4C56-9BB1-D0923FD5B99A}">
  <sheetPr>
    <pageSetUpPr fitToPage="1"/>
  </sheetPr>
  <dimension ref="A1:Z94"/>
  <sheetViews>
    <sheetView zoomScaleNormal="100" workbookViewId="0">
      <selection activeCell="O12" sqref="O12:P12"/>
    </sheetView>
  </sheetViews>
  <sheetFormatPr defaultColWidth="7.75" defaultRowHeight="13.5"/>
  <cols>
    <col min="1" max="1" width="2.08203125" style="55" customWidth="1"/>
    <col min="2" max="2" width="0.83203125" style="55" customWidth="1"/>
    <col min="3" max="3" width="7.08203125" style="55" customWidth="1"/>
    <col min="4" max="7" width="3.25" style="55" customWidth="1"/>
    <col min="8" max="8" width="3.33203125" style="55" customWidth="1"/>
    <col min="9" max="11" width="3.25" style="55" customWidth="1"/>
    <col min="12" max="12" width="4.58203125" style="55" customWidth="1"/>
    <col min="13" max="13" width="4.33203125" style="55" customWidth="1"/>
    <col min="14" max="20" width="4.58203125" style="55" customWidth="1"/>
    <col min="21" max="21" width="3.08203125" style="258" customWidth="1"/>
    <col min="22" max="256" width="7.75" style="55"/>
    <col min="257" max="257" width="2.08203125" style="55" customWidth="1"/>
    <col min="258" max="258" width="0.83203125" style="55" customWidth="1"/>
    <col min="259" max="259" width="7.08203125" style="55" customWidth="1"/>
    <col min="260" max="263" width="3.25" style="55" customWidth="1"/>
    <col min="264" max="264" width="3.33203125" style="55" customWidth="1"/>
    <col min="265" max="267" width="3.25" style="55" customWidth="1"/>
    <col min="268" max="268" width="4.58203125" style="55" customWidth="1"/>
    <col min="269" max="269" width="4.33203125" style="55" customWidth="1"/>
    <col min="270" max="276" width="4.58203125" style="55" customWidth="1"/>
    <col min="277" max="277" width="3.08203125" style="55" customWidth="1"/>
    <col min="278" max="512" width="7.75" style="55"/>
    <col min="513" max="513" width="2.08203125" style="55" customWidth="1"/>
    <col min="514" max="514" width="0.83203125" style="55" customWidth="1"/>
    <col min="515" max="515" width="7.08203125" style="55" customWidth="1"/>
    <col min="516" max="519" width="3.25" style="55" customWidth="1"/>
    <col min="520" max="520" width="3.33203125" style="55" customWidth="1"/>
    <col min="521" max="523" width="3.25" style="55" customWidth="1"/>
    <col min="524" max="524" width="4.58203125" style="55" customWidth="1"/>
    <col min="525" max="525" width="4.33203125" style="55" customWidth="1"/>
    <col min="526" max="532" width="4.58203125" style="55" customWidth="1"/>
    <col min="533" max="533" width="3.08203125" style="55" customWidth="1"/>
    <col min="534" max="768" width="7.75" style="55"/>
    <col min="769" max="769" width="2.08203125" style="55" customWidth="1"/>
    <col min="770" max="770" width="0.83203125" style="55" customWidth="1"/>
    <col min="771" max="771" width="7.08203125" style="55" customWidth="1"/>
    <col min="772" max="775" width="3.25" style="55" customWidth="1"/>
    <col min="776" max="776" width="3.33203125" style="55" customWidth="1"/>
    <col min="777" max="779" width="3.25" style="55" customWidth="1"/>
    <col min="780" max="780" width="4.58203125" style="55" customWidth="1"/>
    <col min="781" max="781" width="4.33203125" style="55" customWidth="1"/>
    <col min="782" max="788" width="4.58203125" style="55" customWidth="1"/>
    <col min="789" max="789" width="3.08203125" style="55" customWidth="1"/>
    <col min="790" max="1024" width="7.75" style="55"/>
    <col min="1025" max="1025" width="2.08203125" style="55" customWidth="1"/>
    <col min="1026" max="1026" width="0.83203125" style="55" customWidth="1"/>
    <col min="1027" max="1027" width="7.08203125" style="55" customWidth="1"/>
    <col min="1028" max="1031" width="3.25" style="55" customWidth="1"/>
    <col min="1032" max="1032" width="3.33203125" style="55" customWidth="1"/>
    <col min="1033" max="1035" width="3.25" style="55" customWidth="1"/>
    <col min="1036" max="1036" width="4.58203125" style="55" customWidth="1"/>
    <col min="1037" max="1037" width="4.33203125" style="55" customWidth="1"/>
    <col min="1038" max="1044" width="4.58203125" style="55" customWidth="1"/>
    <col min="1045" max="1045" width="3.08203125" style="55" customWidth="1"/>
    <col min="1046" max="1280" width="7.75" style="55"/>
    <col min="1281" max="1281" width="2.08203125" style="55" customWidth="1"/>
    <col min="1282" max="1282" width="0.83203125" style="55" customWidth="1"/>
    <col min="1283" max="1283" width="7.08203125" style="55" customWidth="1"/>
    <col min="1284" max="1287" width="3.25" style="55" customWidth="1"/>
    <col min="1288" max="1288" width="3.33203125" style="55" customWidth="1"/>
    <col min="1289" max="1291" width="3.25" style="55" customWidth="1"/>
    <col min="1292" max="1292" width="4.58203125" style="55" customWidth="1"/>
    <col min="1293" max="1293" width="4.33203125" style="55" customWidth="1"/>
    <col min="1294" max="1300" width="4.58203125" style="55" customWidth="1"/>
    <col min="1301" max="1301" width="3.08203125" style="55" customWidth="1"/>
    <col min="1302" max="1536" width="7.75" style="55"/>
    <col min="1537" max="1537" width="2.08203125" style="55" customWidth="1"/>
    <col min="1538" max="1538" width="0.83203125" style="55" customWidth="1"/>
    <col min="1539" max="1539" width="7.08203125" style="55" customWidth="1"/>
    <col min="1540" max="1543" width="3.25" style="55" customWidth="1"/>
    <col min="1544" max="1544" width="3.33203125" style="55" customWidth="1"/>
    <col min="1545" max="1547" width="3.25" style="55" customWidth="1"/>
    <col min="1548" max="1548" width="4.58203125" style="55" customWidth="1"/>
    <col min="1549" max="1549" width="4.33203125" style="55" customWidth="1"/>
    <col min="1550" max="1556" width="4.58203125" style="55" customWidth="1"/>
    <col min="1557" max="1557" width="3.08203125" style="55" customWidth="1"/>
    <col min="1558" max="1792" width="7.75" style="55"/>
    <col min="1793" max="1793" width="2.08203125" style="55" customWidth="1"/>
    <col min="1794" max="1794" width="0.83203125" style="55" customWidth="1"/>
    <col min="1795" max="1795" width="7.08203125" style="55" customWidth="1"/>
    <col min="1796" max="1799" width="3.25" style="55" customWidth="1"/>
    <col min="1800" max="1800" width="3.33203125" style="55" customWidth="1"/>
    <col min="1801" max="1803" width="3.25" style="55" customWidth="1"/>
    <col min="1804" max="1804" width="4.58203125" style="55" customWidth="1"/>
    <col min="1805" max="1805" width="4.33203125" style="55" customWidth="1"/>
    <col min="1806" max="1812" width="4.58203125" style="55" customWidth="1"/>
    <col min="1813" max="1813" width="3.08203125" style="55" customWidth="1"/>
    <col min="1814" max="2048" width="7.75" style="55"/>
    <col min="2049" max="2049" width="2.08203125" style="55" customWidth="1"/>
    <col min="2050" max="2050" width="0.83203125" style="55" customWidth="1"/>
    <col min="2051" max="2051" width="7.08203125" style="55" customWidth="1"/>
    <col min="2052" max="2055" width="3.25" style="55" customWidth="1"/>
    <col min="2056" max="2056" width="3.33203125" style="55" customWidth="1"/>
    <col min="2057" max="2059" width="3.25" style="55" customWidth="1"/>
    <col min="2060" max="2060" width="4.58203125" style="55" customWidth="1"/>
    <col min="2061" max="2061" width="4.33203125" style="55" customWidth="1"/>
    <col min="2062" max="2068" width="4.58203125" style="55" customWidth="1"/>
    <col min="2069" max="2069" width="3.08203125" style="55" customWidth="1"/>
    <col min="2070" max="2304" width="7.75" style="55"/>
    <col min="2305" max="2305" width="2.08203125" style="55" customWidth="1"/>
    <col min="2306" max="2306" width="0.83203125" style="55" customWidth="1"/>
    <col min="2307" max="2307" width="7.08203125" style="55" customWidth="1"/>
    <col min="2308" max="2311" width="3.25" style="55" customWidth="1"/>
    <col min="2312" max="2312" width="3.33203125" style="55" customWidth="1"/>
    <col min="2313" max="2315" width="3.25" style="55" customWidth="1"/>
    <col min="2316" max="2316" width="4.58203125" style="55" customWidth="1"/>
    <col min="2317" max="2317" width="4.33203125" style="55" customWidth="1"/>
    <col min="2318" max="2324" width="4.58203125" style="55" customWidth="1"/>
    <col min="2325" max="2325" width="3.08203125" style="55" customWidth="1"/>
    <col min="2326" max="2560" width="7.75" style="55"/>
    <col min="2561" max="2561" width="2.08203125" style="55" customWidth="1"/>
    <col min="2562" max="2562" width="0.83203125" style="55" customWidth="1"/>
    <col min="2563" max="2563" width="7.08203125" style="55" customWidth="1"/>
    <col min="2564" max="2567" width="3.25" style="55" customWidth="1"/>
    <col min="2568" max="2568" width="3.33203125" style="55" customWidth="1"/>
    <col min="2569" max="2571" width="3.25" style="55" customWidth="1"/>
    <col min="2572" max="2572" width="4.58203125" style="55" customWidth="1"/>
    <col min="2573" max="2573" width="4.33203125" style="55" customWidth="1"/>
    <col min="2574" max="2580" width="4.58203125" style="55" customWidth="1"/>
    <col min="2581" max="2581" width="3.08203125" style="55" customWidth="1"/>
    <col min="2582" max="2816" width="7.75" style="55"/>
    <col min="2817" max="2817" width="2.08203125" style="55" customWidth="1"/>
    <col min="2818" max="2818" width="0.83203125" style="55" customWidth="1"/>
    <col min="2819" max="2819" width="7.08203125" style="55" customWidth="1"/>
    <col min="2820" max="2823" width="3.25" style="55" customWidth="1"/>
    <col min="2824" max="2824" width="3.33203125" style="55" customWidth="1"/>
    <col min="2825" max="2827" width="3.25" style="55" customWidth="1"/>
    <col min="2828" max="2828" width="4.58203125" style="55" customWidth="1"/>
    <col min="2829" max="2829" width="4.33203125" style="55" customWidth="1"/>
    <col min="2830" max="2836" width="4.58203125" style="55" customWidth="1"/>
    <col min="2837" max="2837" width="3.08203125" style="55" customWidth="1"/>
    <col min="2838" max="3072" width="7.75" style="55"/>
    <col min="3073" max="3073" width="2.08203125" style="55" customWidth="1"/>
    <col min="3074" max="3074" width="0.83203125" style="55" customWidth="1"/>
    <col min="3075" max="3075" width="7.08203125" style="55" customWidth="1"/>
    <col min="3076" max="3079" width="3.25" style="55" customWidth="1"/>
    <col min="3080" max="3080" width="3.33203125" style="55" customWidth="1"/>
    <col min="3081" max="3083" width="3.25" style="55" customWidth="1"/>
    <col min="3084" max="3084" width="4.58203125" style="55" customWidth="1"/>
    <col min="3085" max="3085" width="4.33203125" style="55" customWidth="1"/>
    <col min="3086" max="3092" width="4.58203125" style="55" customWidth="1"/>
    <col min="3093" max="3093" width="3.08203125" style="55" customWidth="1"/>
    <col min="3094" max="3328" width="7.75" style="55"/>
    <col min="3329" max="3329" width="2.08203125" style="55" customWidth="1"/>
    <col min="3330" max="3330" width="0.83203125" style="55" customWidth="1"/>
    <col min="3331" max="3331" width="7.08203125" style="55" customWidth="1"/>
    <col min="3332" max="3335" width="3.25" style="55" customWidth="1"/>
    <col min="3336" max="3336" width="3.33203125" style="55" customWidth="1"/>
    <col min="3337" max="3339" width="3.25" style="55" customWidth="1"/>
    <col min="3340" max="3340" width="4.58203125" style="55" customWidth="1"/>
    <col min="3341" max="3341" width="4.33203125" style="55" customWidth="1"/>
    <col min="3342" max="3348" width="4.58203125" style="55" customWidth="1"/>
    <col min="3349" max="3349" width="3.08203125" style="55" customWidth="1"/>
    <col min="3350" max="3584" width="7.75" style="55"/>
    <col min="3585" max="3585" width="2.08203125" style="55" customWidth="1"/>
    <col min="3586" max="3586" width="0.83203125" style="55" customWidth="1"/>
    <col min="3587" max="3587" width="7.08203125" style="55" customWidth="1"/>
    <col min="3588" max="3591" width="3.25" style="55" customWidth="1"/>
    <col min="3592" max="3592" width="3.33203125" style="55" customWidth="1"/>
    <col min="3593" max="3595" width="3.25" style="55" customWidth="1"/>
    <col min="3596" max="3596" width="4.58203125" style="55" customWidth="1"/>
    <col min="3597" max="3597" width="4.33203125" style="55" customWidth="1"/>
    <col min="3598" max="3604" width="4.58203125" style="55" customWidth="1"/>
    <col min="3605" max="3605" width="3.08203125" style="55" customWidth="1"/>
    <col min="3606" max="3840" width="7.75" style="55"/>
    <col min="3841" max="3841" width="2.08203125" style="55" customWidth="1"/>
    <col min="3842" max="3842" width="0.83203125" style="55" customWidth="1"/>
    <col min="3843" max="3843" width="7.08203125" style="55" customWidth="1"/>
    <col min="3844" max="3847" width="3.25" style="55" customWidth="1"/>
    <col min="3848" max="3848" width="3.33203125" style="55" customWidth="1"/>
    <col min="3849" max="3851" width="3.25" style="55" customWidth="1"/>
    <col min="3852" max="3852" width="4.58203125" style="55" customWidth="1"/>
    <col min="3853" max="3853" width="4.33203125" style="55" customWidth="1"/>
    <col min="3854" max="3860" width="4.58203125" style="55" customWidth="1"/>
    <col min="3861" max="3861" width="3.08203125" style="55" customWidth="1"/>
    <col min="3862" max="4096" width="7.75" style="55"/>
    <col min="4097" max="4097" width="2.08203125" style="55" customWidth="1"/>
    <col min="4098" max="4098" width="0.83203125" style="55" customWidth="1"/>
    <col min="4099" max="4099" width="7.08203125" style="55" customWidth="1"/>
    <col min="4100" max="4103" width="3.25" style="55" customWidth="1"/>
    <col min="4104" max="4104" width="3.33203125" style="55" customWidth="1"/>
    <col min="4105" max="4107" width="3.25" style="55" customWidth="1"/>
    <col min="4108" max="4108" width="4.58203125" style="55" customWidth="1"/>
    <col min="4109" max="4109" width="4.33203125" style="55" customWidth="1"/>
    <col min="4110" max="4116" width="4.58203125" style="55" customWidth="1"/>
    <col min="4117" max="4117" width="3.08203125" style="55" customWidth="1"/>
    <col min="4118" max="4352" width="7.75" style="55"/>
    <col min="4353" max="4353" width="2.08203125" style="55" customWidth="1"/>
    <col min="4354" max="4354" width="0.83203125" style="55" customWidth="1"/>
    <col min="4355" max="4355" width="7.08203125" style="55" customWidth="1"/>
    <col min="4356" max="4359" width="3.25" style="55" customWidth="1"/>
    <col min="4360" max="4360" width="3.33203125" style="55" customWidth="1"/>
    <col min="4361" max="4363" width="3.25" style="55" customWidth="1"/>
    <col min="4364" max="4364" width="4.58203125" style="55" customWidth="1"/>
    <col min="4365" max="4365" width="4.33203125" style="55" customWidth="1"/>
    <col min="4366" max="4372" width="4.58203125" style="55" customWidth="1"/>
    <col min="4373" max="4373" width="3.08203125" style="55" customWidth="1"/>
    <col min="4374" max="4608" width="7.75" style="55"/>
    <col min="4609" max="4609" width="2.08203125" style="55" customWidth="1"/>
    <col min="4610" max="4610" width="0.83203125" style="55" customWidth="1"/>
    <col min="4611" max="4611" width="7.08203125" style="55" customWidth="1"/>
    <col min="4612" max="4615" width="3.25" style="55" customWidth="1"/>
    <col min="4616" max="4616" width="3.33203125" style="55" customWidth="1"/>
    <col min="4617" max="4619" width="3.25" style="55" customWidth="1"/>
    <col min="4620" max="4620" width="4.58203125" style="55" customWidth="1"/>
    <col min="4621" max="4621" width="4.33203125" style="55" customWidth="1"/>
    <col min="4622" max="4628" width="4.58203125" style="55" customWidth="1"/>
    <col min="4629" max="4629" width="3.08203125" style="55" customWidth="1"/>
    <col min="4630" max="4864" width="7.75" style="55"/>
    <col min="4865" max="4865" width="2.08203125" style="55" customWidth="1"/>
    <col min="4866" max="4866" width="0.83203125" style="55" customWidth="1"/>
    <col min="4867" max="4867" width="7.08203125" style="55" customWidth="1"/>
    <col min="4868" max="4871" width="3.25" style="55" customWidth="1"/>
    <col min="4872" max="4872" width="3.33203125" style="55" customWidth="1"/>
    <col min="4873" max="4875" width="3.25" style="55" customWidth="1"/>
    <col min="4876" max="4876" width="4.58203125" style="55" customWidth="1"/>
    <col min="4877" max="4877" width="4.33203125" style="55" customWidth="1"/>
    <col min="4878" max="4884" width="4.58203125" style="55" customWidth="1"/>
    <col min="4885" max="4885" width="3.08203125" style="55" customWidth="1"/>
    <col min="4886" max="5120" width="7.75" style="55"/>
    <col min="5121" max="5121" width="2.08203125" style="55" customWidth="1"/>
    <col min="5122" max="5122" width="0.83203125" style="55" customWidth="1"/>
    <col min="5123" max="5123" width="7.08203125" style="55" customWidth="1"/>
    <col min="5124" max="5127" width="3.25" style="55" customWidth="1"/>
    <col min="5128" max="5128" width="3.33203125" style="55" customWidth="1"/>
    <col min="5129" max="5131" width="3.25" style="55" customWidth="1"/>
    <col min="5132" max="5132" width="4.58203125" style="55" customWidth="1"/>
    <col min="5133" max="5133" width="4.33203125" style="55" customWidth="1"/>
    <col min="5134" max="5140" width="4.58203125" style="55" customWidth="1"/>
    <col min="5141" max="5141" width="3.08203125" style="55" customWidth="1"/>
    <col min="5142" max="5376" width="7.75" style="55"/>
    <col min="5377" max="5377" width="2.08203125" style="55" customWidth="1"/>
    <col min="5378" max="5378" width="0.83203125" style="55" customWidth="1"/>
    <col min="5379" max="5379" width="7.08203125" style="55" customWidth="1"/>
    <col min="5380" max="5383" width="3.25" style="55" customWidth="1"/>
    <col min="5384" max="5384" width="3.33203125" style="55" customWidth="1"/>
    <col min="5385" max="5387" width="3.25" style="55" customWidth="1"/>
    <col min="5388" max="5388" width="4.58203125" style="55" customWidth="1"/>
    <col min="5389" max="5389" width="4.33203125" style="55" customWidth="1"/>
    <col min="5390" max="5396" width="4.58203125" style="55" customWidth="1"/>
    <col min="5397" max="5397" width="3.08203125" style="55" customWidth="1"/>
    <col min="5398" max="5632" width="7.75" style="55"/>
    <col min="5633" max="5633" width="2.08203125" style="55" customWidth="1"/>
    <col min="5634" max="5634" width="0.83203125" style="55" customWidth="1"/>
    <col min="5635" max="5635" width="7.08203125" style="55" customWidth="1"/>
    <col min="5636" max="5639" width="3.25" style="55" customWidth="1"/>
    <col min="5640" max="5640" width="3.33203125" style="55" customWidth="1"/>
    <col min="5641" max="5643" width="3.25" style="55" customWidth="1"/>
    <col min="5644" max="5644" width="4.58203125" style="55" customWidth="1"/>
    <col min="5645" max="5645" width="4.33203125" style="55" customWidth="1"/>
    <col min="5646" max="5652" width="4.58203125" style="55" customWidth="1"/>
    <col min="5653" max="5653" width="3.08203125" style="55" customWidth="1"/>
    <col min="5654" max="5888" width="7.75" style="55"/>
    <col min="5889" max="5889" width="2.08203125" style="55" customWidth="1"/>
    <col min="5890" max="5890" width="0.83203125" style="55" customWidth="1"/>
    <col min="5891" max="5891" width="7.08203125" style="55" customWidth="1"/>
    <col min="5892" max="5895" width="3.25" style="55" customWidth="1"/>
    <col min="5896" max="5896" width="3.33203125" style="55" customWidth="1"/>
    <col min="5897" max="5899" width="3.25" style="55" customWidth="1"/>
    <col min="5900" max="5900" width="4.58203125" style="55" customWidth="1"/>
    <col min="5901" max="5901" width="4.33203125" style="55" customWidth="1"/>
    <col min="5902" max="5908" width="4.58203125" style="55" customWidth="1"/>
    <col min="5909" max="5909" width="3.08203125" style="55" customWidth="1"/>
    <col min="5910" max="6144" width="7.75" style="55"/>
    <col min="6145" max="6145" width="2.08203125" style="55" customWidth="1"/>
    <col min="6146" max="6146" width="0.83203125" style="55" customWidth="1"/>
    <col min="6147" max="6147" width="7.08203125" style="55" customWidth="1"/>
    <col min="6148" max="6151" width="3.25" style="55" customWidth="1"/>
    <col min="6152" max="6152" width="3.33203125" style="55" customWidth="1"/>
    <col min="6153" max="6155" width="3.25" style="55" customWidth="1"/>
    <col min="6156" max="6156" width="4.58203125" style="55" customWidth="1"/>
    <col min="6157" max="6157" width="4.33203125" style="55" customWidth="1"/>
    <col min="6158" max="6164" width="4.58203125" style="55" customWidth="1"/>
    <col min="6165" max="6165" width="3.08203125" style="55" customWidth="1"/>
    <col min="6166" max="6400" width="7.75" style="55"/>
    <col min="6401" max="6401" width="2.08203125" style="55" customWidth="1"/>
    <col min="6402" max="6402" width="0.83203125" style="55" customWidth="1"/>
    <col min="6403" max="6403" width="7.08203125" style="55" customWidth="1"/>
    <col min="6404" max="6407" width="3.25" style="55" customWidth="1"/>
    <col min="6408" max="6408" width="3.33203125" style="55" customWidth="1"/>
    <col min="6409" max="6411" width="3.25" style="55" customWidth="1"/>
    <col min="6412" max="6412" width="4.58203125" style="55" customWidth="1"/>
    <col min="6413" max="6413" width="4.33203125" style="55" customWidth="1"/>
    <col min="6414" max="6420" width="4.58203125" style="55" customWidth="1"/>
    <col min="6421" max="6421" width="3.08203125" style="55" customWidth="1"/>
    <col min="6422" max="6656" width="7.75" style="55"/>
    <col min="6657" max="6657" width="2.08203125" style="55" customWidth="1"/>
    <col min="6658" max="6658" width="0.83203125" style="55" customWidth="1"/>
    <col min="6659" max="6659" width="7.08203125" style="55" customWidth="1"/>
    <col min="6660" max="6663" width="3.25" style="55" customWidth="1"/>
    <col min="6664" max="6664" width="3.33203125" style="55" customWidth="1"/>
    <col min="6665" max="6667" width="3.25" style="55" customWidth="1"/>
    <col min="6668" max="6668" width="4.58203125" style="55" customWidth="1"/>
    <col min="6669" max="6669" width="4.33203125" style="55" customWidth="1"/>
    <col min="6670" max="6676" width="4.58203125" style="55" customWidth="1"/>
    <col min="6677" max="6677" width="3.08203125" style="55" customWidth="1"/>
    <col min="6678" max="6912" width="7.75" style="55"/>
    <col min="6913" max="6913" width="2.08203125" style="55" customWidth="1"/>
    <col min="6914" max="6914" width="0.83203125" style="55" customWidth="1"/>
    <col min="6915" max="6915" width="7.08203125" style="55" customWidth="1"/>
    <col min="6916" max="6919" width="3.25" style="55" customWidth="1"/>
    <col min="6920" max="6920" width="3.33203125" style="55" customWidth="1"/>
    <col min="6921" max="6923" width="3.25" style="55" customWidth="1"/>
    <col min="6924" max="6924" width="4.58203125" style="55" customWidth="1"/>
    <col min="6925" max="6925" width="4.33203125" style="55" customWidth="1"/>
    <col min="6926" max="6932" width="4.58203125" style="55" customWidth="1"/>
    <col min="6933" max="6933" width="3.08203125" style="55" customWidth="1"/>
    <col min="6934" max="7168" width="7.75" style="55"/>
    <col min="7169" max="7169" width="2.08203125" style="55" customWidth="1"/>
    <col min="7170" max="7170" width="0.83203125" style="55" customWidth="1"/>
    <col min="7171" max="7171" width="7.08203125" style="55" customWidth="1"/>
    <col min="7172" max="7175" width="3.25" style="55" customWidth="1"/>
    <col min="7176" max="7176" width="3.33203125" style="55" customWidth="1"/>
    <col min="7177" max="7179" width="3.25" style="55" customWidth="1"/>
    <col min="7180" max="7180" width="4.58203125" style="55" customWidth="1"/>
    <col min="7181" max="7181" width="4.33203125" style="55" customWidth="1"/>
    <col min="7182" max="7188" width="4.58203125" style="55" customWidth="1"/>
    <col min="7189" max="7189" width="3.08203125" style="55" customWidth="1"/>
    <col min="7190" max="7424" width="7.75" style="55"/>
    <col min="7425" max="7425" width="2.08203125" style="55" customWidth="1"/>
    <col min="7426" max="7426" width="0.83203125" style="55" customWidth="1"/>
    <col min="7427" max="7427" width="7.08203125" style="55" customWidth="1"/>
    <col min="7428" max="7431" width="3.25" style="55" customWidth="1"/>
    <col min="7432" max="7432" width="3.33203125" style="55" customWidth="1"/>
    <col min="7433" max="7435" width="3.25" style="55" customWidth="1"/>
    <col min="7436" max="7436" width="4.58203125" style="55" customWidth="1"/>
    <col min="7437" max="7437" width="4.33203125" style="55" customWidth="1"/>
    <col min="7438" max="7444" width="4.58203125" style="55" customWidth="1"/>
    <col min="7445" max="7445" width="3.08203125" style="55" customWidth="1"/>
    <col min="7446" max="7680" width="7.75" style="55"/>
    <col min="7681" max="7681" width="2.08203125" style="55" customWidth="1"/>
    <col min="7682" max="7682" width="0.83203125" style="55" customWidth="1"/>
    <col min="7683" max="7683" width="7.08203125" style="55" customWidth="1"/>
    <col min="7684" max="7687" width="3.25" style="55" customWidth="1"/>
    <col min="7688" max="7688" width="3.33203125" style="55" customWidth="1"/>
    <col min="7689" max="7691" width="3.25" style="55" customWidth="1"/>
    <col min="7692" max="7692" width="4.58203125" style="55" customWidth="1"/>
    <col min="7693" max="7693" width="4.33203125" style="55" customWidth="1"/>
    <col min="7694" max="7700" width="4.58203125" style="55" customWidth="1"/>
    <col min="7701" max="7701" width="3.08203125" style="55" customWidth="1"/>
    <col min="7702" max="7936" width="7.75" style="55"/>
    <col min="7937" max="7937" width="2.08203125" style="55" customWidth="1"/>
    <col min="7938" max="7938" width="0.83203125" style="55" customWidth="1"/>
    <col min="7939" max="7939" width="7.08203125" style="55" customWidth="1"/>
    <col min="7940" max="7943" width="3.25" style="55" customWidth="1"/>
    <col min="7944" max="7944" width="3.33203125" style="55" customWidth="1"/>
    <col min="7945" max="7947" width="3.25" style="55" customWidth="1"/>
    <col min="7948" max="7948" width="4.58203125" style="55" customWidth="1"/>
    <col min="7949" max="7949" width="4.33203125" style="55" customWidth="1"/>
    <col min="7950" max="7956" width="4.58203125" style="55" customWidth="1"/>
    <col min="7957" max="7957" width="3.08203125" style="55" customWidth="1"/>
    <col min="7958" max="8192" width="7.75" style="55"/>
    <col min="8193" max="8193" width="2.08203125" style="55" customWidth="1"/>
    <col min="8194" max="8194" width="0.83203125" style="55" customWidth="1"/>
    <col min="8195" max="8195" width="7.08203125" style="55" customWidth="1"/>
    <col min="8196" max="8199" width="3.25" style="55" customWidth="1"/>
    <col min="8200" max="8200" width="3.33203125" style="55" customWidth="1"/>
    <col min="8201" max="8203" width="3.25" style="55" customWidth="1"/>
    <col min="8204" max="8204" width="4.58203125" style="55" customWidth="1"/>
    <col min="8205" max="8205" width="4.33203125" style="55" customWidth="1"/>
    <col min="8206" max="8212" width="4.58203125" style="55" customWidth="1"/>
    <col min="8213" max="8213" width="3.08203125" style="55" customWidth="1"/>
    <col min="8214" max="8448" width="7.75" style="55"/>
    <col min="8449" max="8449" width="2.08203125" style="55" customWidth="1"/>
    <col min="8450" max="8450" width="0.83203125" style="55" customWidth="1"/>
    <col min="8451" max="8451" width="7.08203125" style="55" customWidth="1"/>
    <col min="8452" max="8455" width="3.25" style="55" customWidth="1"/>
    <col min="8456" max="8456" width="3.33203125" style="55" customWidth="1"/>
    <col min="8457" max="8459" width="3.25" style="55" customWidth="1"/>
    <col min="8460" max="8460" width="4.58203125" style="55" customWidth="1"/>
    <col min="8461" max="8461" width="4.33203125" style="55" customWidth="1"/>
    <col min="8462" max="8468" width="4.58203125" style="55" customWidth="1"/>
    <col min="8469" max="8469" width="3.08203125" style="55" customWidth="1"/>
    <col min="8470" max="8704" width="7.75" style="55"/>
    <col min="8705" max="8705" width="2.08203125" style="55" customWidth="1"/>
    <col min="8706" max="8706" width="0.83203125" style="55" customWidth="1"/>
    <col min="8707" max="8707" width="7.08203125" style="55" customWidth="1"/>
    <col min="8708" max="8711" width="3.25" style="55" customWidth="1"/>
    <col min="8712" max="8712" width="3.33203125" style="55" customWidth="1"/>
    <col min="8713" max="8715" width="3.25" style="55" customWidth="1"/>
    <col min="8716" max="8716" width="4.58203125" style="55" customWidth="1"/>
    <col min="8717" max="8717" width="4.33203125" style="55" customWidth="1"/>
    <col min="8718" max="8724" width="4.58203125" style="55" customWidth="1"/>
    <col min="8725" max="8725" width="3.08203125" style="55" customWidth="1"/>
    <col min="8726" max="8960" width="7.75" style="55"/>
    <col min="8961" max="8961" width="2.08203125" style="55" customWidth="1"/>
    <col min="8962" max="8962" width="0.83203125" style="55" customWidth="1"/>
    <col min="8963" max="8963" width="7.08203125" style="55" customWidth="1"/>
    <col min="8964" max="8967" width="3.25" style="55" customWidth="1"/>
    <col min="8968" max="8968" width="3.33203125" style="55" customWidth="1"/>
    <col min="8969" max="8971" width="3.25" style="55" customWidth="1"/>
    <col min="8972" max="8972" width="4.58203125" style="55" customWidth="1"/>
    <col min="8973" max="8973" width="4.33203125" style="55" customWidth="1"/>
    <col min="8974" max="8980" width="4.58203125" style="55" customWidth="1"/>
    <col min="8981" max="8981" width="3.08203125" style="55" customWidth="1"/>
    <col min="8982" max="9216" width="7.75" style="55"/>
    <col min="9217" max="9217" width="2.08203125" style="55" customWidth="1"/>
    <col min="9218" max="9218" width="0.83203125" style="55" customWidth="1"/>
    <col min="9219" max="9219" width="7.08203125" style="55" customWidth="1"/>
    <col min="9220" max="9223" width="3.25" style="55" customWidth="1"/>
    <col min="9224" max="9224" width="3.33203125" style="55" customWidth="1"/>
    <col min="9225" max="9227" width="3.25" style="55" customWidth="1"/>
    <col min="9228" max="9228" width="4.58203125" style="55" customWidth="1"/>
    <col min="9229" max="9229" width="4.33203125" style="55" customWidth="1"/>
    <col min="9230" max="9236" width="4.58203125" style="55" customWidth="1"/>
    <col min="9237" max="9237" width="3.08203125" style="55" customWidth="1"/>
    <col min="9238" max="9472" width="7.75" style="55"/>
    <col min="9473" max="9473" width="2.08203125" style="55" customWidth="1"/>
    <col min="9474" max="9474" width="0.83203125" style="55" customWidth="1"/>
    <col min="9475" max="9475" width="7.08203125" style="55" customWidth="1"/>
    <col min="9476" max="9479" width="3.25" style="55" customWidth="1"/>
    <col min="9480" max="9480" width="3.33203125" style="55" customWidth="1"/>
    <col min="9481" max="9483" width="3.25" style="55" customWidth="1"/>
    <col min="9484" max="9484" width="4.58203125" style="55" customWidth="1"/>
    <col min="9485" max="9485" width="4.33203125" style="55" customWidth="1"/>
    <col min="9486" max="9492" width="4.58203125" style="55" customWidth="1"/>
    <col min="9493" max="9493" width="3.08203125" style="55" customWidth="1"/>
    <col min="9494" max="9728" width="7.75" style="55"/>
    <col min="9729" max="9729" width="2.08203125" style="55" customWidth="1"/>
    <col min="9730" max="9730" width="0.83203125" style="55" customWidth="1"/>
    <col min="9731" max="9731" width="7.08203125" style="55" customWidth="1"/>
    <col min="9732" max="9735" width="3.25" style="55" customWidth="1"/>
    <col min="9736" max="9736" width="3.33203125" style="55" customWidth="1"/>
    <col min="9737" max="9739" width="3.25" style="55" customWidth="1"/>
    <col min="9740" max="9740" width="4.58203125" style="55" customWidth="1"/>
    <col min="9741" max="9741" width="4.33203125" style="55" customWidth="1"/>
    <col min="9742" max="9748" width="4.58203125" style="55" customWidth="1"/>
    <col min="9749" max="9749" width="3.08203125" style="55" customWidth="1"/>
    <col min="9750" max="9984" width="7.75" style="55"/>
    <col min="9985" max="9985" width="2.08203125" style="55" customWidth="1"/>
    <col min="9986" max="9986" width="0.83203125" style="55" customWidth="1"/>
    <col min="9987" max="9987" width="7.08203125" style="55" customWidth="1"/>
    <col min="9988" max="9991" width="3.25" style="55" customWidth="1"/>
    <col min="9992" max="9992" width="3.33203125" style="55" customWidth="1"/>
    <col min="9993" max="9995" width="3.25" style="55" customWidth="1"/>
    <col min="9996" max="9996" width="4.58203125" style="55" customWidth="1"/>
    <col min="9997" max="9997" width="4.33203125" style="55" customWidth="1"/>
    <col min="9998" max="10004" width="4.58203125" style="55" customWidth="1"/>
    <col min="10005" max="10005" width="3.08203125" style="55" customWidth="1"/>
    <col min="10006" max="10240" width="7.75" style="55"/>
    <col min="10241" max="10241" width="2.08203125" style="55" customWidth="1"/>
    <col min="10242" max="10242" width="0.83203125" style="55" customWidth="1"/>
    <col min="10243" max="10243" width="7.08203125" style="55" customWidth="1"/>
    <col min="10244" max="10247" width="3.25" style="55" customWidth="1"/>
    <col min="10248" max="10248" width="3.33203125" style="55" customWidth="1"/>
    <col min="10249" max="10251" width="3.25" style="55" customWidth="1"/>
    <col min="10252" max="10252" width="4.58203125" style="55" customWidth="1"/>
    <col min="10253" max="10253" width="4.33203125" style="55" customWidth="1"/>
    <col min="10254" max="10260" width="4.58203125" style="55" customWidth="1"/>
    <col min="10261" max="10261" width="3.08203125" style="55" customWidth="1"/>
    <col min="10262" max="10496" width="7.75" style="55"/>
    <col min="10497" max="10497" width="2.08203125" style="55" customWidth="1"/>
    <col min="10498" max="10498" width="0.83203125" style="55" customWidth="1"/>
    <col min="10499" max="10499" width="7.08203125" style="55" customWidth="1"/>
    <col min="10500" max="10503" width="3.25" style="55" customWidth="1"/>
    <col min="10504" max="10504" width="3.33203125" style="55" customWidth="1"/>
    <col min="10505" max="10507" width="3.25" style="55" customWidth="1"/>
    <col min="10508" max="10508" width="4.58203125" style="55" customWidth="1"/>
    <col min="10509" max="10509" width="4.33203125" style="55" customWidth="1"/>
    <col min="10510" max="10516" width="4.58203125" style="55" customWidth="1"/>
    <col min="10517" max="10517" width="3.08203125" style="55" customWidth="1"/>
    <col min="10518" max="10752" width="7.75" style="55"/>
    <col min="10753" max="10753" width="2.08203125" style="55" customWidth="1"/>
    <col min="10754" max="10754" width="0.83203125" style="55" customWidth="1"/>
    <col min="10755" max="10755" width="7.08203125" style="55" customWidth="1"/>
    <col min="10756" max="10759" width="3.25" style="55" customWidth="1"/>
    <col min="10760" max="10760" width="3.33203125" style="55" customWidth="1"/>
    <col min="10761" max="10763" width="3.25" style="55" customWidth="1"/>
    <col min="10764" max="10764" width="4.58203125" style="55" customWidth="1"/>
    <col min="10765" max="10765" width="4.33203125" style="55" customWidth="1"/>
    <col min="10766" max="10772" width="4.58203125" style="55" customWidth="1"/>
    <col min="10773" max="10773" width="3.08203125" style="55" customWidth="1"/>
    <col min="10774" max="11008" width="7.75" style="55"/>
    <col min="11009" max="11009" width="2.08203125" style="55" customWidth="1"/>
    <col min="11010" max="11010" width="0.83203125" style="55" customWidth="1"/>
    <col min="11011" max="11011" width="7.08203125" style="55" customWidth="1"/>
    <col min="11012" max="11015" width="3.25" style="55" customWidth="1"/>
    <col min="11016" max="11016" width="3.33203125" style="55" customWidth="1"/>
    <col min="11017" max="11019" width="3.25" style="55" customWidth="1"/>
    <col min="11020" max="11020" width="4.58203125" style="55" customWidth="1"/>
    <col min="11021" max="11021" width="4.33203125" style="55" customWidth="1"/>
    <col min="11022" max="11028" width="4.58203125" style="55" customWidth="1"/>
    <col min="11029" max="11029" width="3.08203125" style="55" customWidth="1"/>
    <col min="11030" max="11264" width="7.75" style="55"/>
    <col min="11265" max="11265" width="2.08203125" style="55" customWidth="1"/>
    <col min="11266" max="11266" width="0.83203125" style="55" customWidth="1"/>
    <col min="11267" max="11267" width="7.08203125" style="55" customWidth="1"/>
    <col min="11268" max="11271" width="3.25" style="55" customWidth="1"/>
    <col min="11272" max="11272" width="3.33203125" style="55" customWidth="1"/>
    <col min="11273" max="11275" width="3.25" style="55" customWidth="1"/>
    <col min="11276" max="11276" width="4.58203125" style="55" customWidth="1"/>
    <col min="11277" max="11277" width="4.33203125" style="55" customWidth="1"/>
    <col min="11278" max="11284" width="4.58203125" style="55" customWidth="1"/>
    <col min="11285" max="11285" width="3.08203125" style="55" customWidth="1"/>
    <col min="11286" max="11520" width="7.75" style="55"/>
    <col min="11521" max="11521" width="2.08203125" style="55" customWidth="1"/>
    <col min="11522" max="11522" width="0.83203125" style="55" customWidth="1"/>
    <col min="11523" max="11523" width="7.08203125" style="55" customWidth="1"/>
    <col min="11524" max="11527" width="3.25" style="55" customWidth="1"/>
    <col min="11528" max="11528" width="3.33203125" style="55" customWidth="1"/>
    <col min="11529" max="11531" width="3.25" style="55" customWidth="1"/>
    <col min="11532" max="11532" width="4.58203125" style="55" customWidth="1"/>
    <col min="11533" max="11533" width="4.33203125" style="55" customWidth="1"/>
    <col min="11534" max="11540" width="4.58203125" style="55" customWidth="1"/>
    <col min="11541" max="11541" width="3.08203125" style="55" customWidth="1"/>
    <col min="11542" max="11776" width="7.75" style="55"/>
    <col min="11777" max="11777" width="2.08203125" style="55" customWidth="1"/>
    <col min="11778" max="11778" width="0.83203125" style="55" customWidth="1"/>
    <col min="11779" max="11779" width="7.08203125" style="55" customWidth="1"/>
    <col min="11780" max="11783" width="3.25" style="55" customWidth="1"/>
    <col min="11784" max="11784" width="3.33203125" style="55" customWidth="1"/>
    <col min="11785" max="11787" width="3.25" style="55" customWidth="1"/>
    <col min="11788" max="11788" width="4.58203125" style="55" customWidth="1"/>
    <col min="11789" max="11789" width="4.33203125" style="55" customWidth="1"/>
    <col min="11790" max="11796" width="4.58203125" style="55" customWidth="1"/>
    <col min="11797" max="11797" width="3.08203125" style="55" customWidth="1"/>
    <col min="11798" max="12032" width="7.75" style="55"/>
    <col min="12033" max="12033" width="2.08203125" style="55" customWidth="1"/>
    <col min="12034" max="12034" width="0.83203125" style="55" customWidth="1"/>
    <col min="12035" max="12035" width="7.08203125" style="55" customWidth="1"/>
    <col min="12036" max="12039" width="3.25" style="55" customWidth="1"/>
    <col min="12040" max="12040" width="3.33203125" style="55" customWidth="1"/>
    <col min="12041" max="12043" width="3.25" style="55" customWidth="1"/>
    <col min="12044" max="12044" width="4.58203125" style="55" customWidth="1"/>
    <col min="12045" max="12045" width="4.33203125" style="55" customWidth="1"/>
    <col min="12046" max="12052" width="4.58203125" style="55" customWidth="1"/>
    <col min="12053" max="12053" width="3.08203125" style="55" customWidth="1"/>
    <col min="12054" max="12288" width="7.75" style="55"/>
    <col min="12289" max="12289" width="2.08203125" style="55" customWidth="1"/>
    <col min="12290" max="12290" width="0.83203125" style="55" customWidth="1"/>
    <col min="12291" max="12291" width="7.08203125" style="55" customWidth="1"/>
    <col min="12292" max="12295" width="3.25" style="55" customWidth="1"/>
    <col min="12296" max="12296" width="3.33203125" style="55" customWidth="1"/>
    <col min="12297" max="12299" width="3.25" style="55" customWidth="1"/>
    <col min="12300" max="12300" width="4.58203125" style="55" customWidth="1"/>
    <col min="12301" max="12301" width="4.33203125" style="55" customWidth="1"/>
    <col min="12302" max="12308" width="4.58203125" style="55" customWidth="1"/>
    <col min="12309" max="12309" width="3.08203125" style="55" customWidth="1"/>
    <col min="12310" max="12544" width="7.75" style="55"/>
    <col min="12545" max="12545" width="2.08203125" style="55" customWidth="1"/>
    <col min="12546" max="12546" width="0.83203125" style="55" customWidth="1"/>
    <col min="12547" max="12547" width="7.08203125" style="55" customWidth="1"/>
    <col min="12548" max="12551" width="3.25" style="55" customWidth="1"/>
    <col min="12552" max="12552" width="3.33203125" style="55" customWidth="1"/>
    <col min="12553" max="12555" width="3.25" style="55" customWidth="1"/>
    <col min="12556" max="12556" width="4.58203125" style="55" customWidth="1"/>
    <col min="12557" max="12557" width="4.33203125" style="55" customWidth="1"/>
    <col min="12558" max="12564" width="4.58203125" style="55" customWidth="1"/>
    <col min="12565" max="12565" width="3.08203125" style="55" customWidth="1"/>
    <col min="12566" max="12800" width="7.75" style="55"/>
    <col min="12801" max="12801" width="2.08203125" style="55" customWidth="1"/>
    <col min="12802" max="12802" width="0.83203125" style="55" customWidth="1"/>
    <col min="12803" max="12803" width="7.08203125" style="55" customWidth="1"/>
    <col min="12804" max="12807" width="3.25" style="55" customWidth="1"/>
    <col min="12808" max="12808" width="3.33203125" style="55" customWidth="1"/>
    <col min="12809" max="12811" width="3.25" style="55" customWidth="1"/>
    <col min="12812" max="12812" width="4.58203125" style="55" customWidth="1"/>
    <col min="12813" max="12813" width="4.33203125" style="55" customWidth="1"/>
    <col min="12814" max="12820" width="4.58203125" style="55" customWidth="1"/>
    <col min="12821" max="12821" width="3.08203125" style="55" customWidth="1"/>
    <col min="12822" max="13056" width="7.75" style="55"/>
    <col min="13057" max="13057" width="2.08203125" style="55" customWidth="1"/>
    <col min="13058" max="13058" width="0.83203125" style="55" customWidth="1"/>
    <col min="13059" max="13059" width="7.08203125" style="55" customWidth="1"/>
    <col min="13060" max="13063" width="3.25" style="55" customWidth="1"/>
    <col min="13064" max="13064" width="3.33203125" style="55" customWidth="1"/>
    <col min="13065" max="13067" width="3.25" style="55" customWidth="1"/>
    <col min="13068" max="13068" width="4.58203125" style="55" customWidth="1"/>
    <col min="13069" max="13069" width="4.33203125" style="55" customWidth="1"/>
    <col min="13070" max="13076" width="4.58203125" style="55" customWidth="1"/>
    <col min="13077" max="13077" width="3.08203125" style="55" customWidth="1"/>
    <col min="13078" max="13312" width="7.75" style="55"/>
    <col min="13313" max="13313" width="2.08203125" style="55" customWidth="1"/>
    <col min="13314" max="13314" width="0.83203125" style="55" customWidth="1"/>
    <col min="13315" max="13315" width="7.08203125" style="55" customWidth="1"/>
    <col min="13316" max="13319" width="3.25" style="55" customWidth="1"/>
    <col min="13320" max="13320" width="3.33203125" style="55" customWidth="1"/>
    <col min="13321" max="13323" width="3.25" style="55" customWidth="1"/>
    <col min="13324" max="13324" width="4.58203125" style="55" customWidth="1"/>
    <col min="13325" max="13325" width="4.33203125" style="55" customWidth="1"/>
    <col min="13326" max="13332" width="4.58203125" style="55" customWidth="1"/>
    <col min="13333" max="13333" width="3.08203125" style="55" customWidth="1"/>
    <col min="13334" max="13568" width="7.75" style="55"/>
    <col min="13569" max="13569" width="2.08203125" style="55" customWidth="1"/>
    <col min="13570" max="13570" width="0.83203125" style="55" customWidth="1"/>
    <col min="13571" max="13571" width="7.08203125" style="55" customWidth="1"/>
    <col min="13572" max="13575" width="3.25" style="55" customWidth="1"/>
    <col min="13576" max="13576" width="3.33203125" style="55" customWidth="1"/>
    <col min="13577" max="13579" width="3.25" style="55" customWidth="1"/>
    <col min="13580" max="13580" width="4.58203125" style="55" customWidth="1"/>
    <col min="13581" max="13581" width="4.33203125" style="55" customWidth="1"/>
    <col min="13582" max="13588" width="4.58203125" style="55" customWidth="1"/>
    <col min="13589" max="13589" width="3.08203125" style="55" customWidth="1"/>
    <col min="13590" max="13824" width="7.75" style="55"/>
    <col min="13825" max="13825" width="2.08203125" style="55" customWidth="1"/>
    <col min="13826" max="13826" width="0.83203125" style="55" customWidth="1"/>
    <col min="13827" max="13827" width="7.08203125" style="55" customWidth="1"/>
    <col min="13828" max="13831" width="3.25" style="55" customWidth="1"/>
    <col min="13832" max="13832" width="3.33203125" style="55" customWidth="1"/>
    <col min="13833" max="13835" width="3.25" style="55" customWidth="1"/>
    <col min="13836" max="13836" width="4.58203125" style="55" customWidth="1"/>
    <col min="13837" max="13837" width="4.33203125" style="55" customWidth="1"/>
    <col min="13838" max="13844" width="4.58203125" style="55" customWidth="1"/>
    <col min="13845" max="13845" width="3.08203125" style="55" customWidth="1"/>
    <col min="13846" max="14080" width="7.75" style="55"/>
    <col min="14081" max="14081" width="2.08203125" style="55" customWidth="1"/>
    <col min="14082" max="14082" width="0.83203125" style="55" customWidth="1"/>
    <col min="14083" max="14083" width="7.08203125" style="55" customWidth="1"/>
    <col min="14084" max="14087" width="3.25" style="55" customWidth="1"/>
    <col min="14088" max="14088" width="3.33203125" style="55" customWidth="1"/>
    <col min="14089" max="14091" width="3.25" style="55" customWidth="1"/>
    <col min="14092" max="14092" width="4.58203125" style="55" customWidth="1"/>
    <col min="14093" max="14093" width="4.33203125" style="55" customWidth="1"/>
    <col min="14094" max="14100" width="4.58203125" style="55" customWidth="1"/>
    <col min="14101" max="14101" width="3.08203125" style="55" customWidth="1"/>
    <col min="14102" max="14336" width="7.75" style="55"/>
    <col min="14337" max="14337" width="2.08203125" style="55" customWidth="1"/>
    <col min="14338" max="14338" width="0.83203125" style="55" customWidth="1"/>
    <col min="14339" max="14339" width="7.08203125" style="55" customWidth="1"/>
    <col min="14340" max="14343" width="3.25" style="55" customWidth="1"/>
    <col min="14344" max="14344" width="3.33203125" style="55" customWidth="1"/>
    <col min="14345" max="14347" width="3.25" style="55" customWidth="1"/>
    <col min="14348" max="14348" width="4.58203125" style="55" customWidth="1"/>
    <col min="14349" max="14349" width="4.33203125" style="55" customWidth="1"/>
    <col min="14350" max="14356" width="4.58203125" style="55" customWidth="1"/>
    <col min="14357" max="14357" width="3.08203125" style="55" customWidth="1"/>
    <col min="14358" max="14592" width="7.75" style="55"/>
    <col min="14593" max="14593" width="2.08203125" style="55" customWidth="1"/>
    <col min="14594" max="14594" width="0.83203125" style="55" customWidth="1"/>
    <col min="14595" max="14595" width="7.08203125" style="55" customWidth="1"/>
    <col min="14596" max="14599" width="3.25" style="55" customWidth="1"/>
    <col min="14600" max="14600" width="3.33203125" style="55" customWidth="1"/>
    <col min="14601" max="14603" width="3.25" style="55" customWidth="1"/>
    <col min="14604" max="14604" width="4.58203125" style="55" customWidth="1"/>
    <col min="14605" max="14605" width="4.33203125" style="55" customWidth="1"/>
    <col min="14606" max="14612" width="4.58203125" style="55" customWidth="1"/>
    <col min="14613" max="14613" width="3.08203125" style="55" customWidth="1"/>
    <col min="14614" max="14848" width="7.75" style="55"/>
    <col min="14849" max="14849" width="2.08203125" style="55" customWidth="1"/>
    <col min="14850" max="14850" width="0.83203125" style="55" customWidth="1"/>
    <col min="14851" max="14851" width="7.08203125" style="55" customWidth="1"/>
    <col min="14852" max="14855" width="3.25" style="55" customWidth="1"/>
    <col min="14856" max="14856" width="3.33203125" style="55" customWidth="1"/>
    <col min="14857" max="14859" width="3.25" style="55" customWidth="1"/>
    <col min="14860" max="14860" width="4.58203125" style="55" customWidth="1"/>
    <col min="14861" max="14861" width="4.33203125" style="55" customWidth="1"/>
    <col min="14862" max="14868" width="4.58203125" style="55" customWidth="1"/>
    <col min="14869" max="14869" width="3.08203125" style="55" customWidth="1"/>
    <col min="14870" max="15104" width="7.75" style="55"/>
    <col min="15105" max="15105" width="2.08203125" style="55" customWidth="1"/>
    <col min="15106" max="15106" width="0.83203125" style="55" customWidth="1"/>
    <col min="15107" max="15107" width="7.08203125" style="55" customWidth="1"/>
    <col min="15108" max="15111" width="3.25" style="55" customWidth="1"/>
    <col min="15112" max="15112" width="3.33203125" style="55" customWidth="1"/>
    <col min="15113" max="15115" width="3.25" style="55" customWidth="1"/>
    <col min="15116" max="15116" width="4.58203125" style="55" customWidth="1"/>
    <col min="15117" max="15117" width="4.33203125" style="55" customWidth="1"/>
    <col min="15118" max="15124" width="4.58203125" style="55" customWidth="1"/>
    <col min="15125" max="15125" width="3.08203125" style="55" customWidth="1"/>
    <col min="15126" max="15360" width="7.75" style="55"/>
    <col min="15361" max="15361" width="2.08203125" style="55" customWidth="1"/>
    <col min="15362" max="15362" width="0.83203125" style="55" customWidth="1"/>
    <col min="15363" max="15363" width="7.08203125" style="55" customWidth="1"/>
    <col min="15364" max="15367" width="3.25" style="55" customWidth="1"/>
    <col min="15368" max="15368" width="3.33203125" style="55" customWidth="1"/>
    <col min="15369" max="15371" width="3.25" style="55" customWidth="1"/>
    <col min="15372" max="15372" width="4.58203125" style="55" customWidth="1"/>
    <col min="15373" max="15373" width="4.33203125" style="55" customWidth="1"/>
    <col min="15374" max="15380" width="4.58203125" style="55" customWidth="1"/>
    <col min="15381" max="15381" width="3.08203125" style="55" customWidth="1"/>
    <col min="15382" max="15616" width="7.75" style="55"/>
    <col min="15617" max="15617" width="2.08203125" style="55" customWidth="1"/>
    <col min="15618" max="15618" width="0.83203125" style="55" customWidth="1"/>
    <col min="15619" max="15619" width="7.08203125" style="55" customWidth="1"/>
    <col min="15620" max="15623" width="3.25" style="55" customWidth="1"/>
    <col min="15624" max="15624" width="3.33203125" style="55" customWidth="1"/>
    <col min="15625" max="15627" width="3.25" style="55" customWidth="1"/>
    <col min="15628" max="15628" width="4.58203125" style="55" customWidth="1"/>
    <col min="15629" max="15629" width="4.33203125" style="55" customWidth="1"/>
    <col min="15630" max="15636" width="4.58203125" style="55" customWidth="1"/>
    <col min="15637" max="15637" width="3.08203125" style="55" customWidth="1"/>
    <col min="15638" max="15872" width="7.75" style="55"/>
    <col min="15873" max="15873" width="2.08203125" style="55" customWidth="1"/>
    <col min="15874" max="15874" width="0.83203125" style="55" customWidth="1"/>
    <col min="15875" max="15875" width="7.08203125" style="55" customWidth="1"/>
    <col min="15876" max="15879" width="3.25" style="55" customWidth="1"/>
    <col min="15880" max="15880" width="3.33203125" style="55" customWidth="1"/>
    <col min="15881" max="15883" width="3.25" style="55" customWidth="1"/>
    <col min="15884" max="15884" width="4.58203125" style="55" customWidth="1"/>
    <col min="15885" max="15885" width="4.33203125" style="55" customWidth="1"/>
    <col min="15886" max="15892" width="4.58203125" style="55" customWidth="1"/>
    <col min="15893" max="15893" width="3.08203125" style="55" customWidth="1"/>
    <col min="15894" max="16128" width="7.75" style="55"/>
    <col min="16129" max="16129" width="2.08203125" style="55" customWidth="1"/>
    <col min="16130" max="16130" width="0.83203125" style="55" customWidth="1"/>
    <col min="16131" max="16131" width="7.08203125" style="55" customWidth="1"/>
    <col min="16132" max="16135" width="3.25" style="55" customWidth="1"/>
    <col min="16136" max="16136" width="3.33203125" style="55" customWidth="1"/>
    <col min="16137" max="16139" width="3.25" style="55" customWidth="1"/>
    <col min="16140" max="16140" width="4.58203125" style="55" customWidth="1"/>
    <col min="16141" max="16141" width="4.33203125" style="55" customWidth="1"/>
    <col min="16142" max="16148" width="4.58203125" style="55" customWidth="1"/>
    <col min="16149" max="16149" width="3.08203125" style="55" customWidth="1"/>
    <col min="16150" max="16384" width="7.75" style="55"/>
  </cols>
  <sheetData>
    <row r="1" spans="1:26" s="60" customFormat="1" ht="16.5" customHeight="1">
      <c r="B1" s="181"/>
      <c r="V1" s="59" t="s">
        <v>341</v>
      </c>
    </row>
    <row r="2" spans="1:26" s="66" customFormat="1" ht="19.5" customHeight="1">
      <c r="A2" s="67" t="s">
        <v>783</v>
      </c>
      <c r="B2" s="65"/>
      <c r="C2" s="59"/>
      <c r="D2" s="59"/>
      <c r="E2" s="59"/>
      <c r="F2" s="59"/>
      <c r="G2" s="59"/>
      <c r="H2" s="59"/>
      <c r="I2" s="59"/>
      <c r="J2" s="59"/>
      <c r="K2" s="59"/>
      <c r="L2" s="59"/>
      <c r="M2" s="59"/>
      <c r="N2" s="59"/>
      <c r="O2" s="59"/>
      <c r="P2" s="59"/>
      <c r="Q2" s="59"/>
      <c r="R2" s="178" t="str">
        <f>'SP4-1'!L2</f>
        <v>Spreadsheet released: 14-Apr-2023</v>
      </c>
      <c r="S2" s="59"/>
      <c r="T2" s="59"/>
      <c r="U2" s="59"/>
      <c r="V2" s="243" t="s">
        <v>342</v>
      </c>
      <c r="W2" s="59"/>
      <c r="X2" s="59"/>
      <c r="Y2" s="59"/>
      <c r="Z2" s="59"/>
    </row>
    <row r="3" spans="1:26" s="60" customFormat="1" ht="11.25" customHeight="1">
      <c r="A3" s="65" t="s">
        <v>801</v>
      </c>
      <c r="B3" s="65"/>
      <c r="C3" s="59"/>
      <c r="D3" s="59"/>
      <c r="E3" s="59"/>
      <c r="F3" s="59"/>
      <c r="G3" s="59"/>
      <c r="H3" s="59"/>
      <c r="I3" s="59"/>
      <c r="J3" s="59"/>
      <c r="K3" s="59"/>
      <c r="L3" s="59"/>
      <c r="M3" s="59"/>
      <c r="N3" s="59"/>
      <c r="O3" s="59"/>
      <c r="P3" s="59"/>
      <c r="Q3" s="59"/>
      <c r="R3" s="59"/>
      <c r="S3" s="59"/>
      <c r="T3" s="59"/>
      <c r="U3" s="59"/>
      <c r="V3" s="59"/>
      <c r="W3" s="59"/>
      <c r="X3" s="59"/>
      <c r="Y3" s="59"/>
      <c r="Z3" s="59"/>
    </row>
    <row r="4" spans="1:26" s="60" customFormat="1" ht="34.5" customHeight="1">
      <c r="A4" s="65"/>
      <c r="B4" s="65"/>
      <c r="C4" s="519" t="s">
        <v>802</v>
      </c>
      <c r="D4" s="519"/>
      <c r="E4" s="519"/>
      <c r="F4" s="519"/>
      <c r="G4" s="519"/>
      <c r="H4" s="519"/>
      <c r="I4" s="519"/>
      <c r="J4" s="519"/>
      <c r="K4" s="519"/>
      <c r="L4" s="519"/>
      <c r="M4" s="519"/>
      <c r="N4" s="519"/>
      <c r="O4" s="519"/>
      <c r="P4" s="519"/>
      <c r="Q4" s="519"/>
      <c r="R4" s="519"/>
      <c r="S4" s="519"/>
      <c r="T4" s="519"/>
      <c r="U4" s="59"/>
      <c r="V4" s="59"/>
      <c r="W4" s="59"/>
      <c r="X4" s="59"/>
      <c r="Y4" s="59"/>
      <c r="Z4" s="59"/>
    </row>
    <row r="5" spans="1:26" s="60" customFormat="1" ht="18" customHeight="1">
      <c r="A5" s="123"/>
      <c r="B5" s="123"/>
      <c r="C5" s="59"/>
      <c r="D5" s="59"/>
      <c r="E5" s="59"/>
      <c r="F5" s="59"/>
      <c r="G5" s="59"/>
      <c r="H5" s="59"/>
      <c r="I5" s="59"/>
      <c r="J5" s="59"/>
      <c r="K5" s="59"/>
      <c r="L5" s="59"/>
      <c r="M5" s="59"/>
      <c r="N5" s="59"/>
      <c r="O5" s="59"/>
      <c r="P5" s="59"/>
      <c r="Q5" s="59"/>
      <c r="R5" s="59"/>
      <c r="S5" s="59"/>
      <c r="T5" s="59"/>
      <c r="U5" s="59"/>
      <c r="V5" s="59"/>
      <c r="W5" s="507"/>
      <c r="X5" s="507"/>
      <c r="Y5" s="507"/>
      <c r="Z5" s="59"/>
    </row>
    <row r="6" spans="1:26" s="59" customFormat="1" ht="3.75" customHeight="1">
      <c r="A6" s="310"/>
      <c r="B6" s="310"/>
      <c r="C6" s="311"/>
      <c r="D6" s="311"/>
      <c r="E6" s="311"/>
      <c r="F6" s="311"/>
      <c r="G6" s="311"/>
      <c r="H6" s="311"/>
      <c r="I6" s="311"/>
      <c r="J6" s="311"/>
      <c r="K6" s="311"/>
      <c r="L6" s="311"/>
      <c r="M6" s="311"/>
      <c r="N6" s="311"/>
      <c r="O6" s="311"/>
      <c r="P6" s="311"/>
      <c r="Q6" s="311"/>
      <c r="R6" s="311"/>
      <c r="S6" s="311"/>
      <c r="T6" s="311"/>
      <c r="U6" s="311"/>
    </row>
    <row r="7" spans="1:26" s="132" customFormat="1" ht="19.5" customHeight="1">
      <c r="A7" s="326">
        <v>1</v>
      </c>
      <c r="B7" s="326"/>
      <c r="C7" s="457" t="s">
        <v>803</v>
      </c>
      <c r="D7" s="457"/>
      <c r="E7" s="457"/>
      <c r="F7" s="457"/>
      <c r="G7" s="457"/>
      <c r="H7" s="457"/>
      <c r="I7" s="311"/>
      <c r="J7" s="311"/>
      <c r="K7" s="311"/>
      <c r="L7" s="311"/>
      <c r="M7" s="311"/>
      <c r="N7" s="311"/>
      <c r="O7" s="311"/>
      <c r="P7" s="311"/>
      <c r="Q7" s="311"/>
      <c r="R7" s="311"/>
      <c r="S7" s="311"/>
      <c r="T7" s="311"/>
      <c r="U7" s="325"/>
      <c r="V7" s="57"/>
      <c r="W7" s="57"/>
      <c r="X7" s="57"/>
      <c r="Y7" s="57"/>
      <c r="Z7" s="57"/>
    </row>
    <row r="8" spans="1:26" s="132" customFormat="1" ht="19.5" customHeight="1">
      <c r="A8" s="326"/>
      <c r="B8" s="326"/>
      <c r="C8" s="321" t="s">
        <v>804</v>
      </c>
      <c r="D8" s="321"/>
      <c r="E8" s="321"/>
      <c r="F8" s="321"/>
      <c r="G8" s="321"/>
      <c r="H8" s="328"/>
      <c r="I8" s="520"/>
      <c r="J8" s="520"/>
      <c r="K8" s="520"/>
      <c r="L8" s="520"/>
      <c r="M8" s="520"/>
      <c r="N8" s="520"/>
      <c r="O8" s="321" t="s">
        <v>212</v>
      </c>
      <c r="P8" s="311"/>
      <c r="Q8" s="321"/>
      <c r="R8" s="321"/>
      <c r="S8" s="311"/>
      <c r="T8" s="321"/>
      <c r="U8" s="325"/>
      <c r="V8" s="57"/>
      <c r="W8" s="57"/>
      <c r="X8" s="57"/>
      <c r="Y8" s="57"/>
      <c r="Z8" s="57"/>
    </row>
    <row r="9" spans="1:26" s="132" customFormat="1" ht="19.5" customHeight="1">
      <c r="A9" s="326"/>
      <c r="B9" s="326"/>
      <c r="C9" s="321" t="s">
        <v>805</v>
      </c>
      <c r="D9" s="321"/>
      <c r="E9" s="321"/>
      <c r="F9" s="321"/>
      <c r="G9" s="321"/>
      <c r="H9" s="328"/>
      <c r="I9" s="521"/>
      <c r="J9" s="521"/>
      <c r="K9" s="521"/>
      <c r="L9" s="521"/>
      <c r="M9" s="521"/>
      <c r="N9" s="521"/>
      <c r="O9" s="321"/>
      <c r="P9" s="321"/>
      <c r="Q9" s="321"/>
      <c r="R9" s="321"/>
      <c r="S9" s="321"/>
      <c r="T9" s="321"/>
      <c r="U9" s="325"/>
      <c r="V9" s="57"/>
      <c r="W9" s="57"/>
      <c r="X9" s="57"/>
      <c r="Y9" s="57"/>
      <c r="Z9" s="57"/>
    </row>
    <row r="10" spans="1:26" s="256" customFormat="1" ht="3.75" customHeight="1">
      <c r="A10" s="312"/>
      <c r="B10" s="312"/>
      <c r="C10" s="315"/>
      <c r="D10" s="315"/>
      <c r="E10" s="315"/>
      <c r="F10" s="315"/>
      <c r="G10" s="315"/>
      <c r="H10" s="332"/>
      <c r="I10" s="314"/>
      <c r="J10" s="314"/>
      <c r="K10" s="314"/>
      <c r="L10" s="313"/>
      <c r="M10" s="315"/>
      <c r="N10" s="315"/>
      <c r="O10" s="315"/>
      <c r="P10" s="315"/>
      <c r="Q10" s="315"/>
      <c r="R10" s="315"/>
      <c r="S10" s="315"/>
      <c r="T10" s="315"/>
      <c r="U10" s="327"/>
      <c r="V10" s="255"/>
      <c r="W10" s="255"/>
      <c r="X10" s="255"/>
      <c r="Y10" s="255"/>
      <c r="Z10" s="255"/>
    </row>
    <row r="11" spans="1:26" s="132" customFormat="1" ht="19.5" customHeight="1">
      <c r="A11" s="326">
        <v>2</v>
      </c>
      <c r="B11" s="326"/>
      <c r="C11" s="502" t="s">
        <v>806</v>
      </c>
      <c r="D11" s="502"/>
      <c r="E11" s="502"/>
      <c r="F11" s="502"/>
      <c r="G11" s="502"/>
      <c r="H11" s="502"/>
      <c r="I11" s="502"/>
      <c r="J11" s="502"/>
      <c r="K11" s="310"/>
      <c r="L11" s="310"/>
      <c r="M11" s="321"/>
      <c r="N11" s="321"/>
      <c r="O11" s="321"/>
      <c r="P11" s="321"/>
      <c r="Q11" s="321"/>
      <c r="R11" s="321"/>
      <c r="S11" s="321"/>
      <c r="T11" s="321"/>
      <c r="U11" s="325"/>
      <c r="V11" s="57"/>
      <c r="W11" s="57"/>
      <c r="X11" s="57"/>
      <c r="Y11" s="57"/>
      <c r="Z11" s="57"/>
    </row>
    <row r="12" spans="1:26" s="132" customFormat="1" ht="19.5" customHeight="1">
      <c r="A12" s="326"/>
      <c r="B12" s="326"/>
      <c r="C12" s="321" t="s">
        <v>807</v>
      </c>
      <c r="D12" s="516">
        <f>I8</f>
        <v>0</v>
      </c>
      <c r="E12" s="516"/>
      <c r="F12" s="516"/>
      <c r="G12" s="321" t="s">
        <v>808</v>
      </c>
      <c r="H12" s="328"/>
      <c r="I12" s="310"/>
      <c r="J12" s="516">
        <f>I9</f>
        <v>0</v>
      </c>
      <c r="K12" s="516"/>
      <c r="L12" s="516"/>
      <c r="M12" s="321"/>
      <c r="N12" s="325" t="s">
        <v>809</v>
      </c>
      <c r="O12" s="518"/>
      <c r="P12" s="518"/>
      <c r="Q12" s="325" t="s">
        <v>810</v>
      </c>
      <c r="R12" s="508">
        <f>D12*J12*O12</f>
        <v>0</v>
      </c>
      <c r="S12" s="508"/>
      <c r="T12" s="321" t="s">
        <v>811</v>
      </c>
      <c r="U12" s="326" t="s">
        <v>379</v>
      </c>
      <c r="V12" s="57"/>
      <c r="W12" s="57"/>
      <c r="X12" s="57"/>
      <c r="Y12" s="57"/>
      <c r="Z12" s="57"/>
    </row>
    <row r="13" spans="1:26" s="256" customFormat="1" ht="3.75" customHeight="1">
      <c r="A13" s="312"/>
      <c r="B13" s="312"/>
      <c r="C13" s="315"/>
      <c r="D13" s="314"/>
      <c r="E13" s="314"/>
      <c r="F13" s="314"/>
      <c r="G13" s="315"/>
      <c r="H13" s="332"/>
      <c r="I13" s="314"/>
      <c r="J13" s="314"/>
      <c r="K13" s="314"/>
      <c r="L13" s="314"/>
      <c r="M13" s="315"/>
      <c r="N13" s="315"/>
      <c r="O13" s="314"/>
      <c r="P13" s="314"/>
      <c r="Q13" s="327"/>
      <c r="R13" s="330"/>
      <c r="S13" s="330"/>
      <c r="T13" s="315"/>
      <c r="U13" s="312"/>
      <c r="V13" s="255"/>
      <c r="W13" s="255"/>
      <c r="X13" s="255"/>
      <c r="Y13" s="255"/>
      <c r="Z13" s="255"/>
    </row>
    <row r="14" spans="1:26" s="132" customFormat="1" ht="19.5" customHeight="1">
      <c r="A14" s="326">
        <v>3</v>
      </c>
      <c r="B14" s="326"/>
      <c r="C14" s="502" t="s">
        <v>812</v>
      </c>
      <c r="D14" s="502"/>
      <c r="E14" s="502"/>
      <c r="F14" s="502"/>
      <c r="G14" s="502"/>
      <c r="H14" s="502"/>
      <c r="I14" s="502"/>
      <c r="J14" s="310"/>
      <c r="K14" s="310"/>
      <c r="L14" s="310"/>
      <c r="M14" s="321"/>
      <c r="N14" s="321"/>
      <c r="O14" s="321"/>
      <c r="P14" s="321"/>
      <c r="Q14" s="321"/>
      <c r="R14" s="321"/>
      <c r="S14" s="321"/>
      <c r="T14" s="321"/>
      <c r="U14" s="310"/>
      <c r="V14" s="57"/>
      <c r="W14" s="57"/>
      <c r="X14" s="57"/>
      <c r="Y14" s="57"/>
      <c r="Z14" s="57"/>
    </row>
    <row r="15" spans="1:26" s="132" customFormat="1" ht="19.5" customHeight="1">
      <c r="A15" s="326"/>
      <c r="B15" s="326"/>
      <c r="C15" s="321"/>
      <c r="D15" s="458"/>
      <c r="E15" s="458"/>
      <c r="F15" s="458"/>
      <c r="G15" s="311"/>
      <c r="H15" s="321" t="s">
        <v>813</v>
      </c>
      <c r="I15" s="310"/>
      <c r="J15" s="518"/>
      <c r="K15" s="518"/>
      <c r="L15" s="518"/>
      <c r="M15" s="321" t="s">
        <v>814</v>
      </c>
      <c r="N15" s="321"/>
      <c r="O15" s="518"/>
      <c r="P15" s="518"/>
      <c r="Q15" s="325" t="s">
        <v>810</v>
      </c>
      <c r="R15" s="508">
        <f>J15*O15</f>
        <v>0</v>
      </c>
      <c r="S15" s="508"/>
      <c r="T15" s="321" t="s">
        <v>811</v>
      </c>
      <c r="U15" s="326" t="s">
        <v>389</v>
      </c>
      <c r="V15" s="57"/>
      <c r="W15" s="57"/>
      <c r="X15" s="57"/>
      <c r="Y15" s="57"/>
      <c r="Z15" s="57"/>
    </row>
    <row r="16" spans="1:26" s="256" customFormat="1" ht="3.75" customHeight="1">
      <c r="A16" s="312"/>
      <c r="B16" s="312"/>
      <c r="C16" s="315"/>
      <c r="D16" s="314"/>
      <c r="E16" s="314"/>
      <c r="F16" s="314"/>
      <c r="G16" s="313"/>
      <c r="H16" s="315"/>
      <c r="I16" s="314"/>
      <c r="J16" s="314"/>
      <c r="K16" s="314"/>
      <c r="L16" s="314"/>
      <c r="M16" s="315"/>
      <c r="N16" s="315"/>
      <c r="O16" s="314"/>
      <c r="P16" s="314"/>
      <c r="Q16" s="327"/>
      <c r="R16" s="330"/>
      <c r="S16" s="330"/>
      <c r="T16" s="315"/>
      <c r="U16" s="312"/>
      <c r="V16" s="255"/>
      <c r="W16" s="255"/>
      <c r="X16" s="255"/>
      <c r="Y16" s="255"/>
      <c r="Z16" s="255"/>
    </row>
    <row r="17" spans="1:26" s="132" customFormat="1" ht="19.5" customHeight="1">
      <c r="A17" s="326">
        <v>4</v>
      </c>
      <c r="B17" s="326"/>
      <c r="C17" s="502" t="s">
        <v>815</v>
      </c>
      <c r="D17" s="502"/>
      <c r="E17" s="502"/>
      <c r="F17" s="502"/>
      <c r="G17" s="502"/>
      <c r="H17" s="502"/>
      <c r="I17" s="502"/>
      <c r="J17" s="502"/>
      <c r="K17" s="502"/>
      <c r="L17" s="502"/>
      <c r="M17" s="321"/>
      <c r="N17" s="321"/>
      <c r="O17" s="321"/>
      <c r="P17" s="325"/>
      <c r="Q17" s="321"/>
      <c r="R17" s="321"/>
      <c r="S17" s="321"/>
      <c r="T17" s="321"/>
      <c r="U17" s="326"/>
      <c r="V17" s="57"/>
      <c r="W17" s="57"/>
      <c r="X17" s="57"/>
      <c r="Y17" s="57"/>
      <c r="Z17" s="57"/>
    </row>
    <row r="18" spans="1:26" s="132" customFormat="1" ht="19.5" customHeight="1">
      <c r="A18" s="310"/>
      <c r="B18" s="310"/>
      <c r="C18" s="311"/>
      <c r="D18" s="311"/>
      <c r="E18" s="311"/>
      <c r="F18" s="311"/>
      <c r="G18" s="311"/>
      <c r="H18" s="325"/>
      <c r="I18" s="331"/>
      <c r="J18" s="331"/>
      <c r="K18" s="331"/>
      <c r="L18" s="331"/>
      <c r="M18" s="311"/>
      <c r="N18" s="311" t="s">
        <v>816</v>
      </c>
      <c r="O18" s="311"/>
      <c r="P18" s="331">
        <f>Tables!K320</f>
        <v>0</v>
      </c>
      <c r="Q18" s="325" t="s">
        <v>391</v>
      </c>
      <c r="R18" s="508">
        <f>(R12+R15)*P18</f>
        <v>0</v>
      </c>
      <c r="S18" s="508"/>
      <c r="T18" s="508"/>
      <c r="U18" s="326" t="s">
        <v>390</v>
      </c>
      <c r="V18" s="57"/>
      <c r="W18" s="57"/>
      <c r="X18" s="57"/>
      <c r="Y18" s="57"/>
      <c r="Z18" s="57"/>
    </row>
    <row r="19" spans="1:26" s="256" customFormat="1" ht="3.75" customHeight="1">
      <c r="A19" s="314"/>
      <c r="B19" s="314"/>
      <c r="C19" s="313"/>
      <c r="D19" s="313"/>
      <c r="E19" s="313"/>
      <c r="F19" s="313"/>
      <c r="G19" s="313"/>
      <c r="H19" s="327"/>
      <c r="I19" s="329"/>
      <c r="J19" s="329"/>
      <c r="K19" s="329"/>
      <c r="L19" s="329"/>
      <c r="M19" s="313"/>
      <c r="N19" s="313"/>
      <c r="O19" s="313"/>
      <c r="P19" s="327"/>
      <c r="Q19" s="313"/>
      <c r="R19" s="330"/>
      <c r="S19" s="330"/>
      <c r="T19" s="330"/>
      <c r="U19" s="312"/>
      <c r="V19" s="255"/>
      <c r="W19" s="255"/>
      <c r="X19" s="255"/>
      <c r="Y19" s="255"/>
      <c r="Z19" s="255"/>
    </row>
    <row r="20" spans="1:26" s="132" customFormat="1" ht="19.5" customHeight="1">
      <c r="A20" s="326">
        <v>5</v>
      </c>
      <c r="B20" s="326"/>
      <c r="C20" s="502" t="s">
        <v>394</v>
      </c>
      <c r="D20" s="502"/>
      <c r="E20" s="502"/>
      <c r="F20" s="502"/>
      <c r="G20" s="502"/>
      <c r="H20" s="502"/>
      <c r="I20" s="502"/>
      <c r="J20" s="311"/>
      <c r="K20" s="311"/>
      <c r="L20" s="311"/>
      <c r="M20" s="311"/>
      <c r="N20" s="311"/>
      <c r="O20" s="311"/>
      <c r="P20" s="311"/>
      <c r="Q20" s="311"/>
      <c r="R20" s="311"/>
      <c r="S20" s="311"/>
      <c r="T20" s="311"/>
      <c r="U20" s="310"/>
      <c r="V20" s="57"/>
      <c r="W20" s="57"/>
      <c r="X20" s="57"/>
      <c r="Y20" s="57"/>
      <c r="Z20" s="57"/>
    </row>
    <row r="21" spans="1:26" s="132" customFormat="1" ht="19.5" customHeight="1">
      <c r="A21" s="326"/>
      <c r="B21" s="326"/>
      <c r="C21" s="311" t="s">
        <v>380</v>
      </c>
      <c r="D21" s="311"/>
      <c r="E21" s="311"/>
      <c r="F21" s="311"/>
      <c r="G21" s="311"/>
      <c r="H21" s="311"/>
      <c r="I21" s="311"/>
      <c r="J21" s="311"/>
      <c r="K21" s="311"/>
      <c r="L21" s="311"/>
      <c r="M21" s="311"/>
      <c r="N21" s="311"/>
      <c r="O21" s="311"/>
      <c r="P21" s="311"/>
      <c r="Q21" s="325" t="s">
        <v>381</v>
      </c>
      <c r="R21" s="516">
        <f>'SP4-1'!I25</f>
        <v>0</v>
      </c>
      <c r="S21" s="516"/>
      <c r="T21" s="516"/>
      <c r="U21" s="310"/>
      <c r="V21" s="57"/>
      <c r="W21" s="57"/>
      <c r="X21" s="57"/>
      <c r="Y21" s="57"/>
      <c r="Z21" s="57"/>
    </row>
    <row r="22" spans="1:26" s="132" customFormat="1" ht="19.5" customHeight="1">
      <c r="A22" s="310"/>
      <c r="B22" s="310"/>
      <c r="C22" s="311" t="s">
        <v>382</v>
      </c>
      <c r="D22" s="311"/>
      <c r="E22" s="311"/>
      <c r="F22" s="311"/>
      <c r="G22" s="311"/>
      <c r="H22" s="311"/>
      <c r="I22" s="311"/>
      <c r="J22" s="311"/>
      <c r="K22" s="311"/>
      <c r="L22" s="311"/>
      <c r="M22" s="311"/>
      <c r="N22" s="311"/>
      <c r="O22" s="311"/>
      <c r="P22" s="311"/>
      <c r="Q22" s="311"/>
      <c r="R22" s="311"/>
      <c r="S22" s="311"/>
      <c r="T22" s="311"/>
      <c r="U22" s="310"/>
      <c r="V22" s="57"/>
      <c r="W22" s="57"/>
      <c r="X22" s="57"/>
      <c r="Y22" s="57"/>
      <c r="Z22" s="57"/>
    </row>
    <row r="23" spans="1:26" s="132" customFormat="1" ht="19.5" customHeight="1">
      <c r="A23" s="310"/>
      <c r="B23" s="310"/>
      <c r="C23" s="333" t="s">
        <v>383</v>
      </c>
      <c r="D23" s="517" t="s">
        <v>384</v>
      </c>
      <c r="E23" s="517"/>
      <c r="F23" s="517"/>
      <c r="G23" s="517"/>
      <c r="H23" s="517"/>
      <c r="I23" s="517"/>
      <c r="J23" s="517"/>
      <c r="K23" s="517"/>
      <c r="L23" s="517" t="s">
        <v>385</v>
      </c>
      <c r="M23" s="517"/>
      <c r="N23" s="517"/>
      <c r="O23" s="517" t="s">
        <v>386</v>
      </c>
      <c r="P23" s="517"/>
      <c r="Q23" s="517"/>
      <c r="R23" s="517" t="s">
        <v>387</v>
      </c>
      <c r="S23" s="517"/>
      <c r="T23" s="517"/>
      <c r="U23" s="310"/>
      <c r="V23" s="57"/>
      <c r="W23" s="57"/>
      <c r="X23" s="57"/>
      <c r="Y23" s="57"/>
      <c r="Z23" s="57"/>
    </row>
    <row r="24" spans="1:26" s="132" customFormat="1" ht="19.5" customHeight="1">
      <c r="A24" s="310"/>
      <c r="B24" s="310"/>
      <c r="C24" s="334"/>
      <c r="D24" s="509"/>
      <c r="E24" s="509"/>
      <c r="F24" s="509"/>
      <c r="G24" s="509"/>
      <c r="H24" s="509"/>
      <c r="I24" s="509"/>
      <c r="J24" s="509"/>
      <c r="K24" s="509"/>
      <c r="L24" s="510"/>
      <c r="M24" s="510"/>
      <c r="N24" s="510"/>
      <c r="O24" s="511" t="str">
        <f>Tables!H323</f>
        <v/>
      </c>
      <c r="P24" s="511"/>
      <c r="Q24" s="511"/>
      <c r="R24" s="512" t="str">
        <f>IF(O24="","",L24*O24)</f>
        <v/>
      </c>
      <c r="S24" s="512"/>
      <c r="T24" s="512"/>
      <c r="U24" s="310"/>
      <c r="V24" s="57"/>
      <c r="W24" s="57"/>
      <c r="X24" s="57"/>
      <c r="Y24" s="57"/>
      <c r="Z24" s="57"/>
    </row>
    <row r="25" spans="1:26" s="132" customFormat="1" ht="19.5" customHeight="1">
      <c r="A25" s="310"/>
      <c r="B25" s="310"/>
      <c r="C25" s="334"/>
      <c r="D25" s="509"/>
      <c r="E25" s="509"/>
      <c r="F25" s="509"/>
      <c r="G25" s="509"/>
      <c r="H25" s="509"/>
      <c r="I25" s="509"/>
      <c r="J25" s="509"/>
      <c r="K25" s="509"/>
      <c r="L25" s="510"/>
      <c r="M25" s="510"/>
      <c r="N25" s="510"/>
      <c r="O25" s="511" t="str">
        <f>Tables!H324</f>
        <v/>
      </c>
      <c r="P25" s="511"/>
      <c r="Q25" s="511"/>
      <c r="R25" s="512" t="str">
        <f t="shared" ref="R25:R32" si="0">IF(O25="","",L25*O25)</f>
        <v/>
      </c>
      <c r="S25" s="512"/>
      <c r="T25" s="512"/>
      <c r="U25" s="310"/>
      <c r="V25" s="57"/>
      <c r="W25" s="57"/>
      <c r="X25" s="57"/>
      <c r="Y25" s="57"/>
      <c r="Z25" s="57"/>
    </row>
    <row r="26" spans="1:26" s="132" customFormat="1" ht="19.5" customHeight="1">
      <c r="A26" s="310"/>
      <c r="B26" s="310"/>
      <c r="C26" s="380"/>
      <c r="D26" s="509"/>
      <c r="E26" s="509"/>
      <c r="F26" s="509"/>
      <c r="G26" s="509"/>
      <c r="H26" s="509"/>
      <c r="I26" s="509"/>
      <c r="J26" s="509"/>
      <c r="K26" s="509"/>
      <c r="L26" s="510"/>
      <c r="M26" s="510"/>
      <c r="N26" s="510"/>
      <c r="O26" s="511" t="str">
        <f>Tables!H325</f>
        <v/>
      </c>
      <c r="P26" s="511"/>
      <c r="Q26" s="511"/>
      <c r="R26" s="512" t="str">
        <f t="shared" si="0"/>
        <v/>
      </c>
      <c r="S26" s="512"/>
      <c r="T26" s="512"/>
      <c r="U26" s="310"/>
      <c r="V26" s="57"/>
      <c r="W26" s="57"/>
      <c r="X26" s="57"/>
      <c r="Y26" s="57"/>
      <c r="Z26" s="57"/>
    </row>
    <row r="27" spans="1:26" s="132" customFormat="1" ht="19.5" customHeight="1">
      <c r="A27" s="310"/>
      <c r="B27" s="310"/>
      <c r="C27" s="380"/>
      <c r="D27" s="509"/>
      <c r="E27" s="509"/>
      <c r="F27" s="509"/>
      <c r="G27" s="509"/>
      <c r="H27" s="509"/>
      <c r="I27" s="509"/>
      <c r="J27" s="509"/>
      <c r="K27" s="509"/>
      <c r="L27" s="510"/>
      <c r="M27" s="510"/>
      <c r="N27" s="510"/>
      <c r="O27" s="511" t="str">
        <f>Tables!H326</f>
        <v/>
      </c>
      <c r="P27" s="511"/>
      <c r="Q27" s="511"/>
      <c r="R27" s="512" t="str">
        <f t="shared" si="0"/>
        <v/>
      </c>
      <c r="S27" s="512"/>
      <c r="T27" s="512"/>
      <c r="U27" s="310"/>
      <c r="V27" s="57"/>
      <c r="W27" s="57"/>
      <c r="X27" s="57"/>
      <c r="Y27" s="57"/>
      <c r="Z27" s="57"/>
    </row>
    <row r="28" spans="1:26" s="132" customFormat="1" ht="19.5" customHeight="1">
      <c r="A28" s="310"/>
      <c r="B28" s="310"/>
      <c r="C28" s="380"/>
      <c r="D28" s="509"/>
      <c r="E28" s="509"/>
      <c r="F28" s="509"/>
      <c r="G28" s="509"/>
      <c r="H28" s="509"/>
      <c r="I28" s="509"/>
      <c r="J28" s="509"/>
      <c r="K28" s="509"/>
      <c r="L28" s="510"/>
      <c r="M28" s="510"/>
      <c r="N28" s="510"/>
      <c r="O28" s="511" t="str">
        <f>Tables!H327</f>
        <v/>
      </c>
      <c r="P28" s="511"/>
      <c r="Q28" s="511"/>
      <c r="R28" s="512" t="str">
        <f t="shared" si="0"/>
        <v/>
      </c>
      <c r="S28" s="512"/>
      <c r="T28" s="512"/>
      <c r="U28" s="310"/>
      <c r="V28" s="57"/>
      <c r="W28" s="57"/>
      <c r="X28" s="57"/>
      <c r="Y28" s="57"/>
      <c r="Z28" s="57"/>
    </row>
    <row r="29" spans="1:26" s="132" customFormat="1" ht="19.5" customHeight="1">
      <c r="A29" s="310"/>
      <c r="B29" s="310"/>
      <c r="C29" s="380"/>
      <c r="D29" s="509"/>
      <c r="E29" s="509"/>
      <c r="F29" s="509"/>
      <c r="G29" s="509"/>
      <c r="H29" s="509"/>
      <c r="I29" s="509"/>
      <c r="J29" s="509"/>
      <c r="K29" s="509"/>
      <c r="L29" s="510"/>
      <c r="M29" s="510"/>
      <c r="N29" s="510"/>
      <c r="O29" s="511" t="str">
        <f>Tables!H328</f>
        <v/>
      </c>
      <c r="P29" s="511"/>
      <c r="Q29" s="511"/>
      <c r="R29" s="512" t="str">
        <f t="shared" si="0"/>
        <v/>
      </c>
      <c r="S29" s="512"/>
      <c r="T29" s="512"/>
      <c r="U29" s="310"/>
      <c r="V29" s="57"/>
      <c r="W29" s="57"/>
      <c r="X29" s="57"/>
      <c r="Y29" s="57"/>
      <c r="Z29" s="57"/>
    </row>
    <row r="30" spans="1:26" s="132" customFormat="1" ht="19.5" customHeight="1">
      <c r="A30" s="310"/>
      <c r="B30" s="310"/>
      <c r="C30" s="380"/>
      <c r="D30" s="509"/>
      <c r="E30" s="509"/>
      <c r="F30" s="509"/>
      <c r="G30" s="509"/>
      <c r="H30" s="509"/>
      <c r="I30" s="509"/>
      <c r="J30" s="509"/>
      <c r="K30" s="509"/>
      <c r="L30" s="510"/>
      <c r="M30" s="510"/>
      <c r="N30" s="510"/>
      <c r="O30" s="511" t="str">
        <f>Tables!H329</f>
        <v/>
      </c>
      <c r="P30" s="511"/>
      <c r="Q30" s="511"/>
      <c r="R30" s="512" t="str">
        <f t="shared" si="0"/>
        <v/>
      </c>
      <c r="S30" s="512"/>
      <c r="T30" s="512"/>
      <c r="U30" s="310"/>
      <c r="V30" s="57"/>
      <c r="W30" s="57"/>
      <c r="X30" s="57"/>
      <c r="Y30" s="57"/>
      <c r="Z30" s="57"/>
    </row>
    <row r="31" spans="1:26" s="132" customFormat="1" ht="19.5" customHeight="1">
      <c r="A31" s="310"/>
      <c r="B31" s="310"/>
      <c r="C31" s="380"/>
      <c r="D31" s="509"/>
      <c r="E31" s="509"/>
      <c r="F31" s="509"/>
      <c r="G31" s="509"/>
      <c r="H31" s="509"/>
      <c r="I31" s="509"/>
      <c r="J31" s="509"/>
      <c r="K31" s="509"/>
      <c r="L31" s="510"/>
      <c r="M31" s="510"/>
      <c r="N31" s="510"/>
      <c r="O31" s="511" t="str">
        <f>Tables!H330</f>
        <v/>
      </c>
      <c r="P31" s="511"/>
      <c r="Q31" s="511"/>
      <c r="R31" s="512" t="str">
        <f t="shared" si="0"/>
        <v/>
      </c>
      <c r="S31" s="512"/>
      <c r="T31" s="512"/>
      <c r="U31" s="310"/>
      <c r="V31" s="57"/>
      <c r="W31" s="57"/>
      <c r="X31" s="57"/>
      <c r="Y31" s="57"/>
      <c r="Z31" s="57"/>
    </row>
    <row r="32" spans="1:26" s="132" customFormat="1" ht="19.5" customHeight="1">
      <c r="A32" s="310"/>
      <c r="B32" s="310"/>
      <c r="C32" s="380"/>
      <c r="D32" s="509"/>
      <c r="E32" s="509"/>
      <c r="F32" s="509"/>
      <c r="G32" s="509"/>
      <c r="H32" s="509"/>
      <c r="I32" s="509"/>
      <c r="J32" s="509"/>
      <c r="K32" s="509"/>
      <c r="L32" s="510"/>
      <c r="M32" s="510"/>
      <c r="N32" s="510"/>
      <c r="O32" s="511" t="str">
        <f>Tables!H331</f>
        <v/>
      </c>
      <c r="P32" s="511"/>
      <c r="Q32" s="511"/>
      <c r="R32" s="512" t="str">
        <f t="shared" si="0"/>
        <v/>
      </c>
      <c r="S32" s="512"/>
      <c r="T32" s="512"/>
      <c r="U32" s="310"/>
      <c r="V32" s="57"/>
      <c r="W32" s="57"/>
      <c r="X32" s="57"/>
      <c r="Y32" s="57"/>
      <c r="Z32" s="57"/>
    </row>
    <row r="33" spans="1:26" s="132" customFormat="1" ht="19.5" customHeight="1">
      <c r="A33" s="310"/>
      <c r="B33" s="310"/>
      <c r="C33" s="311"/>
      <c r="D33" s="311"/>
      <c r="E33" s="311"/>
      <c r="F33" s="311"/>
      <c r="G33" s="311"/>
      <c r="H33" s="311"/>
      <c r="I33" s="311"/>
      <c r="J33" s="311"/>
      <c r="K33" s="311"/>
      <c r="L33" s="311"/>
      <c r="M33" s="311"/>
      <c r="N33" s="311"/>
      <c r="O33" s="311"/>
      <c r="P33" s="311"/>
      <c r="Q33" s="325" t="s">
        <v>395</v>
      </c>
      <c r="R33" s="513">
        <f>SUM(R24:T32)</f>
        <v>0</v>
      </c>
      <c r="S33" s="514"/>
      <c r="T33" s="515"/>
      <c r="U33" s="326" t="s">
        <v>396</v>
      </c>
      <c r="V33" s="57"/>
      <c r="W33" s="57"/>
      <c r="X33" s="57"/>
      <c r="Y33" s="57"/>
      <c r="Z33" s="57"/>
    </row>
    <row r="34" spans="1:26" s="132" customFormat="1" ht="19.5" customHeight="1">
      <c r="A34" s="310"/>
      <c r="B34" s="310"/>
      <c r="C34" s="311"/>
      <c r="D34" s="311"/>
      <c r="E34" s="311"/>
      <c r="F34" s="311"/>
      <c r="G34" s="311"/>
      <c r="H34" s="311"/>
      <c r="I34" s="311"/>
      <c r="J34" s="311"/>
      <c r="K34" s="311"/>
      <c r="L34" s="311"/>
      <c r="M34" s="311"/>
      <c r="N34" s="311"/>
      <c r="O34" s="311"/>
      <c r="P34" s="311"/>
      <c r="Q34" s="311"/>
      <c r="R34" s="311"/>
      <c r="S34" s="311"/>
      <c r="T34" s="311"/>
      <c r="U34" s="310"/>
      <c r="V34" s="57"/>
      <c r="W34" s="57"/>
      <c r="X34" s="57"/>
      <c r="Y34" s="57"/>
      <c r="Z34" s="57"/>
    </row>
    <row r="35" spans="1:26" s="132" customFormat="1" ht="19.5" customHeight="1">
      <c r="A35" s="326">
        <v>6</v>
      </c>
      <c r="B35" s="326"/>
      <c r="C35" s="457" t="s">
        <v>361</v>
      </c>
      <c r="D35" s="457"/>
      <c r="E35" s="457"/>
      <c r="F35" s="457"/>
      <c r="G35" s="457"/>
      <c r="H35" s="311"/>
      <c r="I35" s="311"/>
      <c r="J35" s="311"/>
      <c r="K35" s="311"/>
      <c r="L35" s="311"/>
      <c r="M35" s="311"/>
      <c r="N35" s="311"/>
      <c r="O35" s="311"/>
      <c r="P35" s="311"/>
      <c r="Q35" s="311"/>
      <c r="R35" s="311"/>
      <c r="S35" s="311"/>
      <c r="T35" s="311"/>
      <c r="U35" s="310"/>
      <c r="V35" s="57"/>
      <c r="W35" s="57"/>
      <c r="X35" s="57"/>
      <c r="Y35" s="57"/>
      <c r="Z35" s="57"/>
    </row>
    <row r="36" spans="1:26" s="132" customFormat="1" ht="19.5" customHeight="1">
      <c r="A36" s="310"/>
      <c r="B36" s="310"/>
      <c r="C36" s="311"/>
      <c r="D36" s="311"/>
      <c r="E36" s="311"/>
      <c r="F36" s="311"/>
      <c r="G36" s="311"/>
      <c r="H36" s="311"/>
      <c r="I36" s="311"/>
      <c r="J36" s="311"/>
      <c r="K36" s="311"/>
      <c r="L36" s="311"/>
      <c r="M36" s="311"/>
      <c r="N36" s="311"/>
      <c r="O36" s="311"/>
      <c r="P36" s="311"/>
      <c r="Q36" s="328" t="s">
        <v>817</v>
      </c>
      <c r="R36" s="508">
        <f>R18+R33</f>
        <v>0</v>
      </c>
      <c r="S36" s="508"/>
      <c r="T36" s="508"/>
      <c r="U36" s="326" t="s">
        <v>362</v>
      </c>
      <c r="V36" s="57"/>
      <c r="W36" s="57"/>
      <c r="X36" s="57"/>
      <c r="Y36" s="57"/>
      <c r="Z36" s="57"/>
    </row>
    <row r="37" spans="1:26" s="132" customFormat="1" ht="19.5" customHeight="1">
      <c r="A37" s="310"/>
      <c r="B37" s="310"/>
      <c r="C37" s="311"/>
      <c r="D37" s="311"/>
      <c r="E37" s="311"/>
      <c r="F37" s="311"/>
      <c r="G37" s="311"/>
      <c r="H37" s="311"/>
      <c r="I37" s="311"/>
      <c r="J37" s="311"/>
      <c r="K37" s="311"/>
      <c r="L37" s="311"/>
      <c r="M37" s="311"/>
      <c r="N37" s="311"/>
      <c r="O37" s="311"/>
      <c r="P37" s="311"/>
      <c r="Q37" s="311"/>
      <c r="R37" s="311"/>
      <c r="S37" s="311"/>
      <c r="T37" s="325" t="s">
        <v>818</v>
      </c>
      <c r="U37" s="325"/>
      <c r="V37" s="57"/>
      <c r="W37" s="57"/>
      <c r="X37" s="57"/>
      <c r="Y37" s="57"/>
      <c r="Z37" s="57"/>
    </row>
    <row r="38" spans="1:26">
      <c r="A38" s="57"/>
      <c r="B38" s="57"/>
      <c r="C38" s="57"/>
      <c r="D38" s="57"/>
      <c r="E38" s="57"/>
      <c r="F38" s="57"/>
      <c r="G38" s="57"/>
      <c r="H38" s="57"/>
      <c r="I38" s="57"/>
      <c r="J38" s="57"/>
      <c r="K38" s="57"/>
      <c r="L38" s="57"/>
      <c r="M38" s="57"/>
      <c r="N38" s="57"/>
      <c r="O38" s="57"/>
      <c r="P38" s="57"/>
      <c r="Q38" s="57"/>
      <c r="R38" s="57"/>
      <c r="S38" s="57"/>
      <c r="T38" s="57"/>
      <c r="U38" s="257"/>
      <c r="V38" s="57"/>
      <c r="W38" s="57"/>
      <c r="X38" s="57"/>
      <c r="Y38" s="57"/>
      <c r="Z38" s="57"/>
    </row>
    <row r="39" spans="1:26">
      <c r="A39" s="57"/>
      <c r="B39" s="57"/>
      <c r="C39" s="57"/>
      <c r="D39" s="57"/>
      <c r="E39" s="57"/>
      <c r="F39" s="57"/>
      <c r="G39" s="57"/>
      <c r="H39" s="57"/>
      <c r="I39" s="57"/>
      <c r="J39" s="57"/>
      <c r="K39" s="57"/>
      <c r="L39" s="57"/>
      <c r="M39" s="57"/>
      <c r="N39" s="57"/>
      <c r="O39" s="57"/>
      <c r="P39" s="57"/>
      <c r="Q39" s="57"/>
      <c r="R39" s="57"/>
      <c r="S39" s="57"/>
      <c r="T39" s="57"/>
      <c r="U39" s="257"/>
      <c r="V39" s="57"/>
      <c r="W39" s="57"/>
      <c r="X39" s="57"/>
      <c r="Y39" s="57"/>
      <c r="Z39" s="57"/>
    </row>
    <row r="40" spans="1:26">
      <c r="A40" s="57"/>
      <c r="B40" s="57"/>
      <c r="C40" s="57"/>
      <c r="D40" s="57"/>
      <c r="E40" s="57"/>
      <c r="F40" s="57"/>
      <c r="G40" s="57"/>
      <c r="H40" s="57"/>
      <c r="I40" s="57"/>
      <c r="J40" s="57"/>
      <c r="K40" s="57"/>
      <c r="L40" s="57"/>
      <c r="M40" s="57"/>
      <c r="N40" s="57"/>
      <c r="O40" s="57"/>
      <c r="P40" s="57"/>
      <c r="Q40" s="57"/>
      <c r="R40" s="57"/>
      <c r="S40" s="57"/>
      <c r="T40" s="57"/>
      <c r="U40" s="257"/>
      <c r="V40" s="57"/>
      <c r="W40" s="57"/>
      <c r="X40" s="57"/>
      <c r="Y40" s="57"/>
      <c r="Z40" s="57"/>
    </row>
    <row r="41" spans="1:26">
      <c r="A41" s="57"/>
      <c r="B41" s="57"/>
      <c r="C41" s="57"/>
      <c r="D41" s="57"/>
      <c r="E41" s="57"/>
      <c r="F41" s="57"/>
      <c r="G41" s="57"/>
      <c r="H41" s="57"/>
      <c r="I41" s="57"/>
      <c r="J41" s="57"/>
      <c r="K41" s="57"/>
      <c r="L41" s="57"/>
      <c r="M41" s="57"/>
      <c r="N41" s="57"/>
      <c r="O41" s="57"/>
      <c r="P41" s="57"/>
      <c r="Q41" s="57"/>
      <c r="R41" s="57"/>
      <c r="S41" s="57"/>
      <c r="T41" s="57"/>
      <c r="U41" s="257"/>
      <c r="V41" s="57"/>
      <c r="W41" s="57"/>
      <c r="X41" s="57"/>
      <c r="Y41" s="57"/>
      <c r="Z41" s="57"/>
    </row>
    <row r="42" spans="1:26">
      <c r="A42" s="57"/>
      <c r="B42" s="57"/>
      <c r="C42" s="57"/>
      <c r="D42" s="57"/>
      <c r="E42" s="57"/>
      <c r="F42" s="57"/>
      <c r="G42" s="57"/>
      <c r="H42" s="57"/>
      <c r="I42" s="57"/>
      <c r="J42" s="57"/>
      <c r="K42" s="57"/>
      <c r="L42" s="57"/>
      <c r="M42" s="57"/>
      <c r="N42" s="57"/>
      <c r="O42" s="57"/>
      <c r="P42" s="57"/>
      <c r="Q42" s="57"/>
      <c r="R42" s="57"/>
      <c r="S42" s="57"/>
      <c r="T42" s="57"/>
      <c r="U42" s="257"/>
      <c r="V42" s="57"/>
      <c r="W42" s="57"/>
      <c r="X42" s="57"/>
      <c r="Y42" s="57"/>
      <c r="Z42" s="57"/>
    </row>
    <row r="43" spans="1:26" ht="12.65" hidden="1" customHeight="1">
      <c r="A43" s="57"/>
      <c r="B43" s="57"/>
      <c r="C43" s="57"/>
      <c r="D43" s="57"/>
      <c r="E43" s="57"/>
      <c r="F43" s="57"/>
      <c r="G43" s="57"/>
      <c r="H43" s="57"/>
      <c r="I43" s="57"/>
      <c r="J43" s="57"/>
      <c r="K43" s="57"/>
      <c r="L43" s="57"/>
      <c r="M43" s="57"/>
      <c r="N43" s="57"/>
      <c r="O43" s="57"/>
      <c r="P43" s="57"/>
      <c r="Q43" s="57"/>
      <c r="R43" s="57"/>
      <c r="S43" s="57"/>
      <c r="T43" s="57"/>
      <c r="U43" s="257"/>
      <c r="V43" s="57"/>
      <c r="W43" s="57"/>
      <c r="X43" s="57"/>
      <c r="Y43" s="57"/>
      <c r="Z43" s="57"/>
    </row>
    <row r="44" spans="1:26" hidden="1">
      <c r="A44" s="59">
        <v>0</v>
      </c>
      <c r="B44" s="57"/>
      <c r="C44" s="57"/>
      <c r="D44" s="57"/>
      <c r="E44" s="57"/>
      <c r="F44" s="57"/>
      <c r="G44" s="57"/>
      <c r="H44" s="57"/>
      <c r="I44" s="57"/>
      <c r="J44" s="57"/>
      <c r="K44" s="57"/>
      <c r="L44" s="57"/>
      <c r="M44" s="57"/>
      <c r="N44" s="57"/>
      <c r="O44" s="57"/>
      <c r="P44" s="57"/>
      <c r="Q44" s="57"/>
      <c r="R44" s="57"/>
      <c r="S44" s="57"/>
      <c r="T44" s="57"/>
      <c r="U44" s="257"/>
      <c r="V44" s="57"/>
      <c r="W44" s="57"/>
      <c r="X44" s="57"/>
      <c r="Y44" s="57"/>
      <c r="Z44" s="57"/>
    </row>
    <row r="45" spans="1:26" hidden="1">
      <c r="A45" s="59">
        <v>1</v>
      </c>
      <c r="B45" s="57"/>
      <c r="C45" s="57"/>
      <c r="D45" s="57"/>
      <c r="E45" s="57"/>
      <c r="F45" s="57"/>
      <c r="G45" s="57"/>
      <c r="H45" s="57"/>
      <c r="I45" s="57"/>
      <c r="J45" s="57"/>
      <c r="K45" s="57"/>
      <c r="L45" s="57"/>
      <c r="M45" s="57"/>
      <c r="N45" s="57"/>
      <c r="O45" s="57"/>
      <c r="P45" s="57"/>
      <c r="Q45" s="57"/>
      <c r="R45" s="57"/>
      <c r="S45" s="57"/>
      <c r="T45" s="57"/>
      <c r="U45" s="257"/>
      <c r="V45" s="57"/>
      <c r="W45" s="57"/>
      <c r="X45" s="57"/>
      <c r="Y45" s="57"/>
      <c r="Z45" s="57"/>
    </row>
    <row r="46" spans="1:26" hidden="1">
      <c r="A46" s="59">
        <v>2</v>
      </c>
      <c r="B46" s="57"/>
      <c r="C46" s="57"/>
      <c r="D46" s="57"/>
      <c r="E46" s="57"/>
      <c r="F46" s="57"/>
      <c r="G46" s="57"/>
      <c r="H46" s="57"/>
      <c r="I46" s="57"/>
      <c r="J46" s="57"/>
      <c r="K46" s="57"/>
      <c r="L46" s="57"/>
      <c r="M46" s="57"/>
      <c r="N46" s="57"/>
      <c r="O46" s="57"/>
      <c r="P46" s="57"/>
      <c r="Q46" s="57"/>
      <c r="R46" s="57"/>
      <c r="S46" s="57"/>
      <c r="T46" s="57"/>
      <c r="U46" s="257"/>
      <c r="V46" s="57"/>
      <c r="W46" s="57"/>
      <c r="X46" s="57"/>
      <c r="Y46" s="57"/>
      <c r="Z46" s="57"/>
    </row>
    <row r="47" spans="1:26" hidden="1">
      <c r="A47" s="59">
        <v>3</v>
      </c>
      <c r="B47" s="57"/>
      <c r="C47" s="57"/>
      <c r="D47" s="57"/>
      <c r="E47" s="57"/>
      <c r="F47" s="57"/>
      <c r="G47" s="57"/>
      <c r="H47" s="57"/>
      <c r="I47" s="57"/>
      <c r="J47" s="57"/>
      <c r="K47" s="57"/>
      <c r="L47" s="57"/>
      <c r="M47" s="57"/>
      <c r="N47" s="57"/>
      <c r="O47" s="57"/>
      <c r="P47" s="57"/>
      <c r="Q47" s="57"/>
      <c r="R47" s="57"/>
      <c r="S47" s="57"/>
      <c r="T47" s="57"/>
      <c r="U47" s="257"/>
      <c r="V47" s="57"/>
      <c r="W47" s="57"/>
      <c r="X47" s="57"/>
      <c r="Y47" s="57"/>
      <c r="Z47" s="57"/>
    </row>
    <row r="48" spans="1:26" hidden="1">
      <c r="A48" s="59">
        <v>4</v>
      </c>
      <c r="B48" s="57"/>
      <c r="C48" s="57"/>
      <c r="D48" s="57"/>
      <c r="E48" s="57"/>
      <c r="F48" s="57"/>
      <c r="G48" s="57"/>
      <c r="H48" s="57"/>
      <c r="I48" s="57"/>
      <c r="J48" s="57"/>
      <c r="K48" s="57"/>
      <c r="L48" s="57"/>
      <c r="M48" s="57"/>
      <c r="N48" s="57"/>
      <c r="O48" s="57"/>
      <c r="P48" s="57"/>
      <c r="Q48" s="57"/>
      <c r="R48" s="57"/>
      <c r="S48" s="57"/>
      <c r="T48" s="57"/>
      <c r="U48" s="257"/>
      <c r="V48" s="57"/>
      <c r="W48" s="57"/>
      <c r="X48" s="57"/>
      <c r="Y48" s="57"/>
      <c r="Z48" s="57"/>
    </row>
    <row r="49" spans="1:26" hidden="1">
      <c r="A49" s="59">
        <v>5</v>
      </c>
      <c r="B49" s="57"/>
      <c r="C49" s="57"/>
      <c r="D49" s="57"/>
      <c r="E49" s="57"/>
      <c r="F49" s="57"/>
      <c r="G49" s="57"/>
      <c r="H49" s="57"/>
      <c r="I49" s="57"/>
      <c r="J49" s="57"/>
      <c r="K49" s="57"/>
      <c r="L49" s="57"/>
      <c r="M49" s="57"/>
      <c r="N49" s="57"/>
      <c r="O49" s="57"/>
      <c r="P49" s="57"/>
      <c r="Q49" s="57"/>
      <c r="R49" s="57"/>
      <c r="S49" s="57"/>
      <c r="T49" s="57"/>
      <c r="U49" s="257"/>
      <c r="V49" s="57"/>
      <c r="W49" s="57"/>
      <c r="X49" s="57"/>
      <c r="Y49" s="57"/>
      <c r="Z49" s="57"/>
    </row>
    <row r="50" spans="1:26" hidden="1">
      <c r="A50" s="59">
        <v>6</v>
      </c>
      <c r="B50" s="57"/>
      <c r="C50" s="57"/>
      <c r="D50" s="57"/>
      <c r="E50" s="57"/>
      <c r="F50" s="57"/>
      <c r="G50" s="57"/>
      <c r="H50" s="57"/>
      <c r="I50" s="57"/>
      <c r="J50" s="57"/>
      <c r="K50" s="57"/>
      <c r="L50" s="57"/>
      <c r="M50" s="57"/>
      <c r="N50" s="57"/>
      <c r="O50" s="57"/>
      <c r="P50" s="57"/>
      <c r="Q50" s="57"/>
      <c r="R50" s="57"/>
      <c r="S50" s="57"/>
      <c r="T50" s="57"/>
      <c r="U50" s="257"/>
      <c r="V50" s="57"/>
      <c r="W50" s="57"/>
      <c r="X50" s="57"/>
      <c r="Y50" s="57"/>
      <c r="Z50" s="57"/>
    </row>
    <row r="51" spans="1:26" hidden="1">
      <c r="A51" s="59">
        <v>7</v>
      </c>
      <c r="B51" s="57"/>
      <c r="C51" s="57"/>
      <c r="D51" s="57"/>
      <c r="E51" s="57"/>
      <c r="F51" s="57"/>
      <c r="G51" s="57"/>
      <c r="H51" s="57"/>
      <c r="I51" s="57"/>
      <c r="J51" s="57"/>
      <c r="K51" s="57"/>
      <c r="L51" s="57"/>
      <c r="M51" s="57"/>
      <c r="N51" s="57"/>
      <c r="O51" s="57"/>
      <c r="P51" s="57"/>
      <c r="Q51" s="57"/>
      <c r="R51" s="57"/>
      <c r="S51" s="57"/>
      <c r="T51" s="57"/>
      <c r="U51" s="257"/>
      <c r="V51" s="57"/>
      <c r="W51" s="57"/>
      <c r="X51" s="57"/>
      <c r="Y51" s="57"/>
      <c r="Z51" s="57"/>
    </row>
    <row r="52" spans="1:26" hidden="1">
      <c r="A52" s="59">
        <v>8</v>
      </c>
      <c r="B52" s="57"/>
      <c r="C52" s="57"/>
      <c r="D52" s="57"/>
      <c r="E52" s="57"/>
      <c r="F52" s="57"/>
      <c r="G52" s="57"/>
      <c r="H52" s="57"/>
      <c r="I52" s="57"/>
      <c r="J52" s="57"/>
      <c r="K52" s="57"/>
      <c r="L52" s="57"/>
      <c r="M52" s="57"/>
      <c r="N52" s="57"/>
      <c r="O52" s="57"/>
      <c r="P52" s="57"/>
      <c r="Q52" s="57"/>
      <c r="R52" s="57"/>
      <c r="S52" s="57"/>
      <c r="T52" s="57"/>
      <c r="U52" s="257"/>
      <c r="V52" s="57"/>
      <c r="W52" s="57"/>
      <c r="X52" s="57"/>
      <c r="Y52" s="57"/>
      <c r="Z52" s="57"/>
    </row>
    <row r="53" spans="1:26" hidden="1">
      <c r="A53" s="59">
        <v>9</v>
      </c>
      <c r="B53" s="57"/>
      <c r="C53" s="57"/>
      <c r="D53" s="57"/>
      <c r="E53" s="57"/>
      <c r="F53" s="57"/>
      <c r="G53" s="57"/>
      <c r="H53" s="57"/>
      <c r="I53" s="57"/>
      <c r="J53" s="57"/>
      <c r="K53" s="57"/>
      <c r="L53" s="57"/>
      <c r="M53" s="57"/>
      <c r="N53" s="57"/>
      <c r="O53" s="57"/>
      <c r="P53" s="57"/>
      <c r="Q53" s="57"/>
      <c r="R53" s="57"/>
      <c r="S53" s="57"/>
      <c r="T53" s="57"/>
      <c r="U53" s="257"/>
      <c r="V53" s="57"/>
      <c r="W53" s="57"/>
      <c r="X53" s="57"/>
      <c r="Y53" s="57"/>
      <c r="Z53" s="57"/>
    </row>
    <row r="54" spans="1:26" hidden="1">
      <c r="A54" s="59">
        <v>10</v>
      </c>
      <c r="B54" s="57"/>
      <c r="C54" s="57"/>
      <c r="D54" s="57"/>
      <c r="E54" s="57"/>
      <c r="F54" s="57"/>
      <c r="G54" s="57"/>
      <c r="H54" s="57"/>
      <c r="I54" s="57"/>
      <c r="J54" s="57"/>
      <c r="K54" s="57"/>
      <c r="L54" s="57"/>
      <c r="M54" s="57"/>
      <c r="N54" s="57"/>
      <c r="O54" s="57"/>
      <c r="P54" s="57"/>
      <c r="Q54" s="57"/>
      <c r="R54" s="57"/>
      <c r="S54" s="57"/>
      <c r="T54" s="57"/>
      <c r="U54" s="257"/>
      <c r="V54" s="57"/>
      <c r="W54" s="57"/>
      <c r="X54" s="57"/>
      <c r="Y54" s="57"/>
      <c r="Z54" s="57"/>
    </row>
    <row r="55" spans="1:26" hidden="1">
      <c r="A55" s="59">
        <v>11</v>
      </c>
      <c r="B55" s="57"/>
      <c r="C55" s="57"/>
      <c r="D55" s="57"/>
      <c r="E55" s="57"/>
      <c r="F55" s="57"/>
      <c r="G55" s="57"/>
      <c r="H55" s="57"/>
      <c r="I55" s="57"/>
      <c r="J55" s="57"/>
      <c r="K55" s="57"/>
      <c r="L55" s="57"/>
      <c r="M55" s="57"/>
      <c r="N55" s="57"/>
      <c r="O55" s="57"/>
      <c r="P55" s="57"/>
      <c r="Q55" s="57"/>
      <c r="R55" s="57"/>
      <c r="S55" s="57"/>
      <c r="T55" s="57"/>
      <c r="U55" s="257"/>
      <c r="V55" s="57"/>
      <c r="W55" s="57"/>
      <c r="X55" s="57"/>
      <c r="Y55" s="57"/>
      <c r="Z55" s="57"/>
    </row>
    <row r="56" spans="1:26" hidden="1">
      <c r="A56" s="59">
        <v>12</v>
      </c>
      <c r="B56" s="57"/>
      <c r="C56" s="57"/>
      <c r="D56" s="57"/>
      <c r="E56" s="57"/>
      <c r="F56" s="57"/>
      <c r="G56" s="57"/>
      <c r="H56" s="57"/>
      <c r="I56" s="57"/>
      <c r="J56" s="57"/>
      <c r="K56" s="57"/>
      <c r="L56" s="57"/>
      <c r="M56" s="57"/>
      <c r="N56" s="57"/>
      <c r="O56" s="57"/>
      <c r="P56" s="57"/>
      <c r="Q56" s="57"/>
      <c r="R56" s="57"/>
      <c r="S56" s="57"/>
      <c r="T56" s="57"/>
      <c r="U56" s="257"/>
      <c r="V56" s="57"/>
      <c r="W56" s="57"/>
      <c r="X56" s="57"/>
      <c r="Y56" s="57"/>
      <c r="Z56" s="57"/>
    </row>
    <row r="57" spans="1:26" hidden="1">
      <c r="A57" s="59">
        <v>13</v>
      </c>
      <c r="B57" s="57"/>
      <c r="C57" s="57"/>
      <c r="D57" s="57"/>
      <c r="E57" s="57"/>
      <c r="F57" s="57"/>
      <c r="G57" s="57"/>
      <c r="H57" s="57"/>
      <c r="I57" s="57"/>
      <c r="J57" s="57"/>
      <c r="K57" s="57"/>
      <c r="L57" s="57"/>
      <c r="M57" s="57"/>
      <c r="N57" s="57"/>
      <c r="O57" s="57"/>
      <c r="P57" s="57"/>
      <c r="Q57" s="57"/>
      <c r="R57" s="57"/>
      <c r="S57" s="57"/>
      <c r="T57" s="57"/>
      <c r="U57" s="257"/>
      <c r="V57" s="57"/>
      <c r="W57" s="57"/>
      <c r="X57" s="57"/>
      <c r="Y57" s="57"/>
      <c r="Z57" s="57"/>
    </row>
    <row r="58" spans="1:26" hidden="1">
      <c r="A58" s="59">
        <v>14</v>
      </c>
      <c r="B58" s="57"/>
      <c r="C58" s="57"/>
      <c r="D58" s="57"/>
      <c r="E58" s="57"/>
      <c r="F58" s="57"/>
      <c r="G58" s="57"/>
      <c r="H58" s="57"/>
      <c r="I58" s="57"/>
      <c r="J58" s="57"/>
      <c r="K58" s="57"/>
      <c r="L58" s="57"/>
      <c r="M58" s="57"/>
      <c r="N58" s="57"/>
      <c r="O58" s="57"/>
      <c r="P58" s="57"/>
      <c r="Q58" s="57"/>
      <c r="R58" s="57"/>
      <c r="S58" s="57"/>
      <c r="T58" s="57"/>
      <c r="U58" s="257"/>
      <c r="V58" s="57"/>
      <c r="W58" s="57"/>
      <c r="X58" s="57"/>
      <c r="Y58" s="57"/>
      <c r="Z58" s="57"/>
    </row>
    <row r="59" spans="1:26" hidden="1">
      <c r="A59" s="59">
        <v>15</v>
      </c>
      <c r="B59" s="57"/>
      <c r="C59" s="57"/>
      <c r="D59" s="57"/>
      <c r="E59" s="57"/>
      <c r="F59" s="57"/>
      <c r="G59" s="57"/>
      <c r="H59" s="57"/>
      <c r="I59" s="57"/>
      <c r="J59" s="57"/>
      <c r="K59" s="57"/>
      <c r="L59" s="57"/>
      <c r="M59" s="57"/>
      <c r="N59" s="57"/>
      <c r="O59" s="57"/>
      <c r="P59" s="57"/>
      <c r="Q59" s="57"/>
      <c r="R59" s="57"/>
      <c r="S59" s="57"/>
      <c r="T59" s="57"/>
      <c r="U59" s="257"/>
      <c r="V59" s="57"/>
      <c r="W59" s="57"/>
      <c r="X59" s="57"/>
      <c r="Y59" s="57"/>
      <c r="Z59" s="57"/>
    </row>
    <row r="60" spans="1:26" hidden="1">
      <c r="A60" s="59">
        <v>16</v>
      </c>
      <c r="B60" s="57"/>
      <c r="C60" s="57"/>
      <c r="D60" s="57"/>
      <c r="E60" s="57"/>
      <c r="F60" s="57"/>
      <c r="G60" s="57"/>
      <c r="H60" s="57"/>
      <c r="I60" s="57"/>
      <c r="J60" s="57"/>
      <c r="K60" s="57"/>
      <c r="L60" s="57"/>
      <c r="M60" s="57"/>
      <c r="N60" s="57"/>
      <c r="O60" s="57"/>
      <c r="P60" s="57"/>
      <c r="Q60" s="57"/>
      <c r="R60" s="57"/>
      <c r="S60" s="57"/>
      <c r="T60" s="57"/>
      <c r="U60" s="257"/>
      <c r="V60" s="57"/>
      <c r="W60" s="57"/>
      <c r="X60" s="57"/>
      <c r="Y60" s="57"/>
      <c r="Z60" s="57"/>
    </row>
    <row r="61" spans="1:26" hidden="1">
      <c r="A61" s="59">
        <v>17</v>
      </c>
      <c r="B61" s="57"/>
      <c r="C61" s="57"/>
      <c r="D61" s="57"/>
      <c r="E61" s="57"/>
      <c r="F61" s="57"/>
      <c r="G61" s="57"/>
      <c r="H61" s="57"/>
      <c r="I61" s="57"/>
      <c r="J61" s="57"/>
      <c r="K61" s="57"/>
      <c r="L61" s="57"/>
      <c r="M61" s="57"/>
      <c r="N61" s="57"/>
      <c r="O61" s="57"/>
      <c r="P61" s="57"/>
      <c r="Q61" s="57"/>
      <c r="R61" s="57"/>
      <c r="S61" s="57"/>
      <c r="T61" s="57"/>
      <c r="U61" s="257"/>
      <c r="V61" s="57"/>
      <c r="W61" s="57"/>
      <c r="X61" s="57"/>
      <c r="Y61" s="57"/>
      <c r="Z61" s="57"/>
    </row>
    <row r="62" spans="1:26" hidden="1">
      <c r="A62" s="59">
        <v>18</v>
      </c>
      <c r="B62" s="57"/>
      <c r="C62" s="57"/>
      <c r="D62" s="57"/>
      <c r="E62" s="57"/>
      <c r="F62" s="57"/>
      <c r="G62" s="57"/>
      <c r="H62" s="57"/>
      <c r="I62" s="57"/>
      <c r="J62" s="57"/>
      <c r="K62" s="57"/>
      <c r="L62" s="57"/>
      <c r="M62" s="57"/>
      <c r="N62" s="57"/>
      <c r="O62" s="57"/>
      <c r="P62" s="57"/>
      <c r="Q62" s="57"/>
      <c r="R62" s="57"/>
      <c r="S62" s="57"/>
      <c r="T62" s="57"/>
      <c r="U62" s="257"/>
      <c r="V62" s="57"/>
      <c r="W62" s="57"/>
      <c r="X62" s="57"/>
      <c r="Y62" s="57"/>
      <c r="Z62" s="57"/>
    </row>
    <row r="63" spans="1:26" hidden="1">
      <c r="A63" s="59">
        <v>19</v>
      </c>
      <c r="B63" s="57"/>
      <c r="C63" s="57"/>
      <c r="D63" s="57"/>
      <c r="E63" s="57"/>
      <c r="F63" s="57"/>
      <c r="G63" s="57"/>
      <c r="H63" s="57"/>
      <c r="I63" s="57"/>
      <c r="J63" s="57"/>
      <c r="K63" s="57"/>
      <c r="L63" s="57"/>
      <c r="M63" s="57"/>
      <c r="N63" s="57"/>
      <c r="O63" s="57"/>
      <c r="P63" s="57"/>
      <c r="Q63" s="57"/>
      <c r="R63" s="57"/>
      <c r="S63" s="57"/>
      <c r="T63" s="57"/>
      <c r="U63" s="257"/>
      <c r="V63" s="57"/>
      <c r="W63" s="57"/>
      <c r="X63" s="57"/>
      <c r="Y63" s="57"/>
      <c r="Z63" s="57"/>
    </row>
    <row r="64" spans="1:26" hidden="1">
      <c r="A64" s="59">
        <v>20</v>
      </c>
      <c r="B64" s="57"/>
      <c r="C64" s="57"/>
      <c r="D64" s="57"/>
      <c r="E64" s="57"/>
      <c r="F64" s="57"/>
      <c r="G64" s="57"/>
      <c r="H64" s="57"/>
      <c r="I64" s="57"/>
      <c r="J64" s="57"/>
      <c r="K64" s="57"/>
      <c r="L64" s="57"/>
      <c r="M64" s="57"/>
      <c r="N64" s="57"/>
      <c r="O64" s="57"/>
      <c r="P64" s="57"/>
      <c r="Q64" s="57"/>
      <c r="R64" s="57"/>
      <c r="S64" s="57"/>
      <c r="T64" s="57"/>
      <c r="U64" s="257"/>
      <c r="V64" s="57"/>
      <c r="W64" s="57"/>
      <c r="X64" s="57"/>
      <c r="Y64" s="57"/>
      <c r="Z64" s="57"/>
    </row>
    <row r="65" spans="1:26" hidden="1">
      <c r="A65" s="59">
        <v>21</v>
      </c>
      <c r="B65" s="57"/>
      <c r="C65" s="57"/>
      <c r="D65" s="57"/>
      <c r="E65" s="57"/>
      <c r="F65" s="57"/>
      <c r="G65" s="57"/>
      <c r="H65" s="57"/>
      <c r="I65" s="57"/>
      <c r="J65" s="57"/>
      <c r="K65" s="57"/>
      <c r="L65" s="57"/>
      <c r="M65" s="57"/>
      <c r="N65" s="57"/>
      <c r="O65" s="57"/>
      <c r="P65" s="57"/>
      <c r="Q65" s="57"/>
      <c r="R65" s="57"/>
      <c r="S65" s="57"/>
      <c r="T65" s="57"/>
      <c r="U65" s="257"/>
      <c r="V65" s="57"/>
      <c r="W65" s="57"/>
      <c r="X65" s="57"/>
      <c r="Y65" s="57"/>
      <c r="Z65" s="57"/>
    </row>
    <row r="66" spans="1:26" hidden="1">
      <c r="A66" s="59">
        <v>22</v>
      </c>
      <c r="B66" s="57"/>
      <c r="C66" s="57"/>
      <c r="D66" s="57"/>
      <c r="E66" s="57"/>
      <c r="F66" s="57"/>
      <c r="G66" s="57"/>
      <c r="H66" s="57"/>
      <c r="I66" s="57"/>
      <c r="J66" s="57"/>
      <c r="K66" s="57"/>
      <c r="L66" s="57"/>
      <c r="M66" s="57"/>
      <c r="N66" s="57"/>
      <c r="O66" s="57"/>
      <c r="P66" s="57"/>
      <c r="Q66" s="57"/>
      <c r="R66" s="57"/>
      <c r="S66" s="57"/>
      <c r="T66" s="57"/>
      <c r="U66" s="257"/>
      <c r="V66" s="57"/>
      <c r="W66" s="57"/>
      <c r="X66" s="57"/>
      <c r="Y66" s="57"/>
      <c r="Z66" s="57"/>
    </row>
    <row r="67" spans="1:26" hidden="1">
      <c r="A67" s="59">
        <v>23</v>
      </c>
      <c r="B67" s="57"/>
      <c r="C67" s="57"/>
      <c r="D67" s="57"/>
      <c r="E67" s="57"/>
      <c r="F67" s="57"/>
      <c r="G67" s="57"/>
      <c r="H67" s="57"/>
      <c r="I67" s="57"/>
      <c r="J67" s="57"/>
      <c r="K67" s="57"/>
      <c r="L67" s="57"/>
      <c r="M67" s="57"/>
      <c r="N67" s="57"/>
      <c r="O67" s="57"/>
      <c r="P67" s="57"/>
      <c r="Q67" s="57"/>
      <c r="R67" s="57"/>
      <c r="S67" s="57"/>
      <c r="T67" s="57"/>
      <c r="U67" s="257"/>
      <c r="V67" s="57"/>
      <c r="W67" s="57"/>
      <c r="X67" s="57"/>
      <c r="Y67" s="57"/>
      <c r="Z67" s="57"/>
    </row>
    <row r="68" spans="1:26" hidden="1">
      <c r="A68" s="59">
        <v>24</v>
      </c>
      <c r="B68" s="57"/>
      <c r="C68" s="57"/>
      <c r="D68" s="57"/>
      <c r="E68" s="57"/>
      <c r="F68" s="57"/>
      <c r="G68" s="57"/>
      <c r="H68" s="57"/>
      <c r="I68" s="57"/>
      <c r="J68" s="57"/>
      <c r="K68" s="57"/>
      <c r="L68" s="57"/>
      <c r="M68" s="57"/>
      <c r="N68" s="57"/>
      <c r="O68" s="57"/>
      <c r="P68" s="57"/>
      <c r="Q68" s="57"/>
      <c r="R68" s="57"/>
      <c r="S68" s="57"/>
      <c r="T68" s="57"/>
      <c r="U68" s="257"/>
      <c r="V68" s="57"/>
      <c r="W68" s="57"/>
      <c r="X68" s="57"/>
      <c r="Y68" s="57"/>
      <c r="Z68" s="57"/>
    </row>
    <row r="69" spans="1:26" hidden="1">
      <c r="A69" s="59">
        <v>25</v>
      </c>
      <c r="B69" s="57"/>
      <c r="C69" s="57"/>
      <c r="D69" s="57"/>
      <c r="E69" s="57"/>
      <c r="F69" s="57"/>
      <c r="G69" s="57"/>
      <c r="H69" s="57"/>
      <c r="I69" s="57"/>
      <c r="J69" s="57"/>
      <c r="K69" s="57"/>
      <c r="L69" s="57"/>
      <c r="M69" s="57"/>
      <c r="N69" s="57"/>
      <c r="O69" s="57"/>
      <c r="P69" s="57"/>
      <c r="Q69" s="57"/>
      <c r="R69" s="57"/>
      <c r="S69" s="57"/>
      <c r="T69" s="57"/>
      <c r="U69" s="257"/>
      <c r="V69" s="57"/>
      <c r="W69" s="57"/>
      <c r="X69" s="57"/>
      <c r="Y69" s="57"/>
      <c r="Z69" s="57"/>
    </row>
    <row r="70" spans="1:26" hidden="1">
      <c r="A70" s="59">
        <v>26</v>
      </c>
      <c r="B70" s="57"/>
      <c r="C70" s="57"/>
      <c r="D70" s="57"/>
      <c r="E70" s="57"/>
      <c r="F70" s="57"/>
      <c r="G70" s="57"/>
      <c r="H70" s="57"/>
      <c r="I70" s="57"/>
      <c r="J70" s="57"/>
      <c r="K70" s="57"/>
      <c r="L70" s="57"/>
      <c r="M70" s="57"/>
      <c r="N70" s="57"/>
      <c r="O70" s="57"/>
      <c r="P70" s="57"/>
      <c r="Q70" s="57"/>
      <c r="R70" s="57"/>
      <c r="S70" s="57"/>
      <c r="T70" s="57"/>
      <c r="U70" s="257"/>
      <c r="V70" s="57"/>
      <c r="W70" s="57"/>
      <c r="X70" s="57"/>
      <c r="Y70" s="57"/>
      <c r="Z70" s="57"/>
    </row>
    <row r="71" spans="1:26" hidden="1">
      <c r="A71" s="59">
        <v>27</v>
      </c>
      <c r="B71" s="57"/>
      <c r="C71" s="57"/>
      <c r="D71" s="57"/>
      <c r="E71" s="57"/>
      <c r="F71" s="57"/>
      <c r="G71" s="57"/>
      <c r="H71" s="57"/>
      <c r="I71" s="57"/>
      <c r="J71" s="57"/>
      <c r="K71" s="57"/>
      <c r="L71" s="57"/>
      <c r="M71" s="57"/>
      <c r="N71" s="57"/>
      <c r="O71" s="57"/>
      <c r="P71" s="57"/>
      <c r="Q71" s="57"/>
      <c r="R71" s="57"/>
      <c r="S71" s="57"/>
      <c r="T71" s="57"/>
      <c r="U71" s="257"/>
      <c r="V71" s="57"/>
      <c r="W71" s="57"/>
      <c r="X71" s="57"/>
      <c r="Y71" s="57"/>
      <c r="Z71" s="57"/>
    </row>
    <row r="72" spans="1:26" hidden="1">
      <c r="A72" s="59">
        <v>28</v>
      </c>
      <c r="B72" s="57"/>
      <c r="C72" s="57"/>
      <c r="D72" s="57"/>
      <c r="E72" s="57"/>
      <c r="F72" s="57"/>
      <c r="G72" s="57"/>
      <c r="H72" s="57"/>
      <c r="I72" s="57"/>
      <c r="J72" s="57"/>
      <c r="K72" s="57"/>
      <c r="L72" s="57"/>
      <c r="M72" s="57"/>
      <c r="N72" s="57"/>
      <c r="O72" s="57"/>
      <c r="P72" s="57"/>
      <c r="Q72" s="57"/>
      <c r="R72" s="57"/>
      <c r="S72" s="57"/>
      <c r="T72" s="57"/>
      <c r="U72" s="257"/>
      <c r="V72" s="57"/>
      <c r="W72" s="57"/>
      <c r="X72" s="57"/>
      <c r="Y72" s="57"/>
      <c r="Z72" s="57"/>
    </row>
    <row r="73" spans="1:26" hidden="1">
      <c r="A73" s="59">
        <v>29</v>
      </c>
      <c r="B73" s="57"/>
      <c r="C73" s="57"/>
      <c r="D73" s="57"/>
      <c r="E73" s="57"/>
      <c r="F73" s="57"/>
      <c r="G73" s="57"/>
      <c r="H73" s="57"/>
      <c r="I73" s="57"/>
      <c r="J73" s="57"/>
      <c r="K73" s="57"/>
      <c r="L73" s="57"/>
      <c r="M73" s="57"/>
      <c r="N73" s="57"/>
      <c r="O73" s="57"/>
      <c r="P73" s="57"/>
      <c r="Q73" s="57"/>
      <c r="R73" s="57"/>
      <c r="S73" s="57"/>
      <c r="T73" s="57"/>
      <c r="U73" s="257"/>
      <c r="V73" s="57"/>
      <c r="W73" s="57"/>
      <c r="X73" s="57"/>
      <c r="Y73" s="57"/>
      <c r="Z73" s="57"/>
    </row>
    <row r="74" spans="1:26" hidden="1">
      <c r="A74" s="59">
        <v>30</v>
      </c>
      <c r="B74" s="57"/>
      <c r="C74" s="57"/>
      <c r="D74" s="57"/>
      <c r="E74" s="57"/>
      <c r="F74" s="57"/>
      <c r="G74" s="57"/>
      <c r="H74" s="57"/>
      <c r="I74" s="57"/>
      <c r="J74" s="57"/>
      <c r="K74" s="57"/>
      <c r="L74" s="57"/>
      <c r="M74" s="57"/>
      <c r="N74" s="57"/>
      <c r="O74" s="57"/>
      <c r="P74" s="57"/>
      <c r="Q74" s="57"/>
      <c r="R74" s="57"/>
      <c r="S74" s="57"/>
      <c r="T74" s="57"/>
      <c r="U74" s="257"/>
      <c r="V74" s="57"/>
      <c r="W74" s="57"/>
      <c r="X74" s="57"/>
      <c r="Y74" s="57"/>
      <c r="Z74" s="57"/>
    </row>
    <row r="75" spans="1:26" hidden="1">
      <c r="A75" s="59">
        <v>31</v>
      </c>
      <c r="B75" s="57"/>
      <c r="C75" s="57"/>
      <c r="D75" s="57"/>
      <c r="E75" s="57"/>
      <c r="F75" s="57"/>
      <c r="G75" s="57"/>
      <c r="H75" s="57"/>
      <c r="I75" s="57"/>
      <c r="J75" s="57"/>
      <c r="K75" s="57"/>
      <c r="L75" s="57"/>
      <c r="M75" s="57"/>
      <c r="N75" s="57"/>
      <c r="O75" s="57"/>
      <c r="P75" s="57"/>
      <c r="Q75" s="57"/>
      <c r="R75" s="57"/>
      <c r="S75" s="57"/>
      <c r="T75" s="57"/>
      <c r="U75" s="257"/>
      <c r="V75" s="57"/>
      <c r="W75" s="57"/>
      <c r="X75" s="57"/>
      <c r="Y75" s="57"/>
      <c r="Z75" s="57"/>
    </row>
    <row r="76" spans="1:26" hidden="1">
      <c r="A76" s="59">
        <v>32</v>
      </c>
      <c r="B76" s="57"/>
      <c r="C76" s="57"/>
      <c r="D76" s="57"/>
      <c r="E76" s="57"/>
      <c r="F76" s="57"/>
      <c r="G76" s="57"/>
      <c r="H76" s="57"/>
      <c r="I76" s="57"/>
      <c r="J76" s="57"/>
      <c r="K76" s="57"/>
      <c r="L76" s="57"/>
      <c r="M76" s="57"/>
      <c r="N76" s="57"/>
      <c r="O76" s="57"/>
      <c r="P76" s="57"/>
      <c r="Q76" s="57"/>
      <c r="R76" s="57"/>
      <c r="S76" s="57"/>
      <c r="T76" s="57"/>
      <c r="U76" s="257"/>
      <c r="V76" s="57"/>
      <c r="W76" s="57"/>
      <c r="X76" s="57"/>
      <c r="Y76" s="57"/>
      <c r="Z76" s="57"/>
    </row>
    <row r="77" spans="1:26" hidden="1">
      <c r="A77" s="59">
        <v>33</v>
      </c>
      <c r="B77" s="57"/>
      <c r="C77" s="57"/>
      <c r="D77" s="57"/>
      <c r="E77" s="57"/>
      <c r="F77" s="57"/>
      <c r="G77" s="57"/>
      <c r="H77" s="57"/>
      <c r="I77" s="57"/>
      <c r="J77" s="57"/>
      <c r="K77" s="57"/>
      <c r="L77" s="57"/>
      <c r="M77" s="57"/>
      <c r="N77" s="57"/>
      <c r="O77" s="57"/>
      <c r="P77" s="57"/>
      <c r="Q77" s="57"/>
      <c r="R77" s="57"/>
      <c r="S77" s="57"/>
      <c r="T77" s="57"/>
      <c r="U77" s="257"/>
      <c r="V77" s="57"/>
      <c r="W77" s="57"/>
      <c r="X77" s="57"/>
      <c r="Y77" s="57"/>
      <c r="Z77" s="57"/>
    </row>
    <row r="78" spans="1:26" hidden="1">
      <c r="A78" s="59">
        <v>34</v>
      </c>
      <c r="B78" s="57"/>
      <c r="C78" s="57"/>
      <c r="D78" s="57"/>
      <c r="E78" s="57"/>
      <c r="F78" s="57"/>
      <c r="G78" s="57"/>
      <c r="H78" s="57"/>
      <c r="I78" s="57"/>
      <c r="J78" s="57"/>
      <c r="K78" s="57"/>
      <c r="L78" s="57"/>
      <c r="M78" s="57"/>
      <c r="N78" s="57"/>
      <c r="O78" s="57"/>
      <c r="P78" s="57"/>
      <c r="Q78" s="57"/>
      <c r="R78" s="57"/>
      <c r="S78" s="57"/>
      <c r="T78" s="57"/>
      <c r="U78" s="257"/>
      <c r="V78" s="57"/>
      <c r="W78" s="57"/>
      <c r="X78" s="57"/>
      <c r="Y78" s="57"/>
      <c r="Z78" s="57"/>
    </row>
    <row r="79" spans="1:26" hidden="1">
      <c r="A79" s="59">
        <v>35</v>
      </c>
      <c r="B79" s="57"/>
      <c r="C79" s="57"/>
      <c r="D79" s="57"/>
      <c r="E79" s="57"/>
      <c r="F79" s="57"/>
      <c r="G79" s="57"/>
      <c r="H79" s="57"/>
      <c r="I79" s="57"/>
      <c r="J79" s="57"/>
      <c r="K79" s="57"/>
      <c r="L79" s="57"/>
      <c r="M79" s="57"/>
      <c r="N79" s="57"/>
      <c r="O79" s="57"/>
      <c r="P79" s="57"/>
      <c r="Q79" s="57"/>
      <c r="R79" s="57"/>
      <c r="S79" s="57"/>
      <c r="T79" s="57"/>
      <c r="U79" s="257"/>
      <c r="V79" s="57"/>
      <c r="W79" s="57"/>
      <c r="X79" s="57"/>
      <c r="Y79" s="57"/>
      <c r="Z79" s="57"/>
    </row>
    <row r="80" spans="1:26" hidden="1">
      <c r="A80" s="59">
        <v>36</v>
      </c>
      <c r="B80" s="57"/>
      <c r="C80" s="57"/>
      <c r="D80" s="57"/>
      <c r="E80" s="57"/>
      <c r="F80" s="57"/>
      <c r="G80" s="57"/>
      <c r="H80" s="57"/>
      <c r="I80" s="57"/>
      <c r="J80" s="57"/>
      <c r="K80" s="57"/>
      <c r="L80" s="57"/>
      <c r="M80" s="57"/>
      <c r="N80" s="57"/>
      <c r="O80" s="57"/>
      <c r="P80" s="57"/>
      <c r="Q80" s="57"/>
      <c r="R80" s="57"/>
      <c r="S80" s="57"/>
      <c r="T80" s="57"/>
      <c r="U80" s="257"/>
      <c r="V80" s="57"/>
      <c r="W80" s="57"/>
      <c r="X80" s="57"/>
      <c r="Y80" s="57"/>
      <c r="Z80" s="57"/>
    </row>
    <row r="81" spans="1:26" hidden="1">
      <c r="A81" s="59">
        <v>37</v>
      </c>
      <c r="B81" s="57"/>
      <c r="C81" s="57"/>
      <c r="D81" s="57"/>
      <c r="E81" s="57"/>
      <c r="F81" s="57"/>
      <c r="G81" s="57"/>
      <c r="H81" s="57"/>
      <c r="I81" s="57"/>
      <c r="J81" s="57"/>
      <c r="K81" s="57"/>
      <c r="L81" s="57"/>
      <c r="M81" s="57"/>
      <c r="N81" s="57"/>
      <c r="O81" s="57"/>
      <c r="P81" s="57"/>
      <c r="Q81" s="57"/>
      <c r="R81" s="57"/>
      <c r="S81" s="57"/>
      <c r="T81" s="57"/>
      <c r="U81" s="257"/>
      <c r="V81" s="57"/>
      <c r="W81" s="57"/>
      <c r="X81" s="57"/>
      <c r="Y81" s="57"/>
      <c r="Z81" s="57"/>
    </row>
    <row r="82" spans="1:26" hidden="1">
      <c r="A82" s="59">
        <v>38</v>
      </c>
      <c r="B82" s="57"/>
      <c r="C82" s="57"/>
      <c r="D82" s="57"/>
      <c r="E82" s="57"/>
      <c r="F82" s="57"/>
      <c r="G82" s="57"/>
      <c r="H82" s="57"/>
      <c r="I82" s="57"/>
      <c r="J82" s="57"/>
      <c r="K82" s="57"/>
      <c r="L82" s="57"/>
      <c r="M82" s="57"/>
      <c r="N82" s="57"/>
      <c r="O82" s="57"/>
      <c r="P82" s="57"/>
      <c r="Q82" s="57"/>
      <c r="R82" s="57"/>
      <c r="S82" s="57"/>
      <c r="T82" s="57"/>
      <c r="U82" s="257"/>
      <c r="V82" s="57"/>
      <c r="W82" s="57"/>
      <c r="X82" s="57"/>
      <c r="Y82" s="57"/>
      <c r="Z82" s="57"/>
    </row>
    <row r="83" spans="1:26" hidden="1">
      <c r="A83" s="59">
        <v>39</v>
      </c>
    </row>
    <row r="84" spans="1:26" hidden="1">
      <c r="A84" s="59">
        <v>40</v>
      </c>
    </row>
    <row r="85" spans="1:26" hidden="1">
      <c r="A85" s="59">
        <v>41</v>
      </c>
    </row>
    <row r="86" spans="1:26" hidden="1">
      <c r="A86" s="59">
        <v>42</v>
      </c>
    </row>
    <row r="87" spans="1:26" hidden="1">
      <c r="A87" s="59">
        <v>43</v>
      </c>
    </row>
    <row r="88" spans="1:26" hidden="1">
      <c r="A88" s="59">
        <v>44</v>
      </c>
    </row>
    <row r="89" spans="1:26" hidden="1">
      <c r="A89" s="59">
        <v>45</v>
      </c>
    </row>
    <row r="90" spans="1:26" hidden="1">
      <c r="A90" s="59">
        <v>46</v>
      </c>
    </row>
    <row r="91" spans="1:26" hidden="1">
      <c r="A91" s="59">
        <v>47</v>
      </c>
    </row>
    <row r="92" spans="1:26" hidden="1">
      <c r="A92" s="59">
        <v>48</v>
      </c>
    </row>
    <row r="93" spans="1:26" hidden="1">
      <c r="A93" s="59">
        <v>49</v>
      </c>
    </row>
    <row r="94" spans="1:26" hidden="1"/>
  </sheetData>
  <sheetProtection algorithmName="SHA-512" hashValue="AxCjKfal1jgitf/Q8B962wz70L//xPY7wtgp2kPaSGVyZoI5dARfylvKI1yQXx7+srodlJ6+5k05C6d7MhyT3Q==" saltValue="oJWwJMO6cpNGt+y0BwEx6w==" spinCount="100000" sheet="1" selectLockedCells="1"/>
  <protectedRanges>
    <protectedRange sqref="D7:F17 U7:U11 H15:H17 U14 G7:H14 P17:Q17 P9:P11 Q15:Q16 P14:Q14 I7:K17 L9:M17 Q7:Q13 L7:M7 N8:O17 P7 R7:T17" name="Range1"/>
    <protectedRange sqref="U12:U13 U15:U19" name="Range2"/>
    <protectedRange sqref="T20:U21 F21:I21 I20 J20:P21 Q20:S20" name="Range3"/>
    <protectedRange sqref="U23:U25 Q33:T33 I23:T32" name="Range5"/>
    <protectedRange sqref="L33" name="Range9"/>
    <protectedRange sqref="H35:J37" name="Range10"/>
    <protectedRange sqref="S35:T36" name="Range11"/>
  </protectedRanges>
  <mergeCells count="62">
    <mergeCell ref="W5:Y5"/>
    <mergeCell ref="C7:H7"/>
    <mergeCell ref="I8:N8"/>
    <mergeCell ref="I9:N9"/>
    <mergeCell ref="C11:J11"/>
    <mergeCell ref="D15:F15"/>
    <mergeCell ref="J15:L15"/>
    <mergeCell ref="O15:P15"/>
    <mergeCell ref="R15:S15"/>
    <mergeCell ref="C4:T4"/>
    <mergeCell ref="D12:F12"/>
    <mergeCell ref="J12:L12"/>
    <mergeCell ref="O12:P12"/>
    <mergeCell ref="R12:S12"/>
    <mergeCell ref="C14:I14"/>
    <mergeCell ref="C17:L17"/>
    <mergeCell ref="R18:T18"/>
    <mergeCell ref="C20:I20"/>
    <mergeCell ref="R21:T21"/>
    <mergeCell ref="D23:K23"/>
    <mergeCell ref="L23:N23"/>
    <mergeCell ref="O23:Q23"/>
    <mergeCell ref="R23:T23"/>
    <mergeCell ref="D24:K24"/>
    <mergeCell ref="L24:N24"/>
    <mergeCell ref="O24:Q24"/>
    <mergeCell ref="R24:T24"/>
    <mergeCell ref="D25:K25"/>
    <mergeCell ref="L25:N25"/>
    <mergeCell ref="O25:Q25"/>
    <mergeCell ref="R25:T25"/>
    <mergeCell ref="D26:K26"/>
    <mergeCell ref="L26:N26"/>
    <mergeCell ref="O26:Q26"/>
    <mergeCell ref="R26:T26"/>
    <mergeCell ref="D27:K27"/>
    <mergeCell ref="L27:N27"/>
    <mergeCell ref="O27:Q27"/>
    <mergeCell ref="R27:T27"/>
    <mergeCell ref="D28:K28"/>
    <mergeCell ref="L28:N28"/>
    <mergeCell ref="O28:Q28"/>
    <mergeCell ref="R28:T28"/>
    <mergeCell ref="D29:K29"/>
    <mergeCell ref="L29:N29"/>
    <mergeCell ref="O29:Q29"/>
    <mergeCell ref="R29:T29"/>
    <mergeCell ref="D30:K30"/>
    <mergeCell ref="L30:N30"/>
    <mergeCell ref="O30:Q30"/>
    <mergeCell ref="R30:T30"/>
    <mergeCell ref="D31:K31"/>
    <mergeCell ref="L31:N31"/>
    <mergeCell ref="O31:Q31"/>
    <mergeCell ref="R31:T31"/>
    <mergeCell ref="R36:T36"/>
    <mergeCell ref="D32:K32"/>
    <mergeCell ref="L32:N32"/>
    <mergeCell ref="O32:Q32"/>
    <mergeCell ref="R32:T32"/>
    <mergeCell ref="R33:T33"/>
    <mergeCell ref="C35:G35"/>
  </mergeCells>
  <dataValidations count="1">
    <dataValidation type="list" allowBlank="1" showErrorMessage="1" errorTitle="Input not valid" error="Please select the year by pushing the drop-down arrow and clicking the correct year" prompt="Select the year" sqref="WVK983064:WVK983072 IY24:IY32 SU24:SU32 ACQ24:ACQ32 AMM24:AMM32 AWI24:AWI32 BGE24:BGE32 BQA24:BQA32 BZW24:BZW32 CJS24:CJS32 CTO24:CTO32 DDK24:DDK32 DNG24:DNG32 DXC24:DXC32 EGY24:EGY32 EQU24:EQU32 FAQ24:FAQ32 FKM24:FKM32 FUI24:FUI32 GEE24:GEE32 GOA24:GOA32 GXW24:GXW32 HHS24:HHS32 HRO24:HRO32 IBK24:IBK32 ILG24:ILG32 IVC24:IVC32 JEY24:JEY32 JOU24:JOU32 JYQ24:JYQ32 KIM24:KIM32 KSI24:KSI32 LCE24:LCE32 LMA24:LMA32 LVW24:LVW32 MFS24:MFS32 MPO24:MPO32 MZK24:MZK32 NJG24:NJG32 NTC24:NTC32 OCY24:OCY32 OMU24:OMU32 OWQ24:OWQ32 PGM24:PGM32 PQI24:PQI32 QAE24:QAE32 QKA24:QKA32 QTW24:QTW32 RDS24:RDS32 RNO24:RNO32 RXK24:RXK32 SHG24:SHG32 SRC24:SRC32 TAY24:TAY32 TKU24:TKU32 TUQ24:TUQ32 UEM24:UEM32 UOI24:UOI32 UYE24:UYE32 VIA24:VIA32 VRW24:VRW32 WBS24:WBS32 WLO24:WLO32 WVK24:WVK32 C65560:C65568 IY65560:IY65568 SU65560:SU65568 ACQ65560:ACQ65568 AMM65560:AMM65568 AWI65560:AWI65568 BGE65560:BGE65568 BQA65560:BQA65568 BZW65560:BZW65568 CJS65560:CJS65568 CTO65560:CTO65568 DDK65560:DDK65568 DNG65560:DNG65568 DXC65560:DXC65568 EGY65560:EGY65568 EQU65560:EQU65568 FAQ65560:FAQ65568 FKM65560:FKM65568 FUI65560:FUI65568 GEE65560:GEE65568 GOA65560:GOA65568 GXW65560:GXW65568 HHS65560:HHS65568 HRO65560:HRO65568 IBK65560:IBK65568 ILG65560:ILG65568 IVC65560:IVC65568 JEY65560:JEY65568 JOU65560:JOU65568 JYQ65560:JYQ65568 KIM65560:KIM65568 KSI65560:KSI65568 LCE65560:LCE65568 LMA65560:LMA65568 LVW65560:LVW65568 MFS65560:MFS65568 MPO65560:MPO65568 MZK65560:MZK65568 NJG65560:NJG65568 NTC65560:NTC65568 OCY65560:OCY65568 OMU65560:OMU65568 OWQ65560:OWQ65568 PGM65560:PGM65568 PQI65560:PQI65568 QAE65560:QAE65568 QKA65560:QKA65568 QTW65560:QTW65568 RDS65560:RDS65568 RNO65560:RNO65568 RXK65560:RXK65568 SHG65560:SHG65568 SRC65560:SRC65568 TAY65560:TAY65568 TKU65560:TKU65568 TUQ65560:TUQ65568 UEM65560:UEM65568 UOI65560:UOI65568 UYE65560:UYE65568 VIA65560:VIA65568 VRW65560:VRW65568 WBS65560:WBS65568 WLO65560:WLO65568 WVK65560:WVK65568 C131096:C131104 IY131096:IY131104 SU131096:SU131104 ACQ131096:ACQ131104 AMM131096:AMM131104 AWI131096:AWI131104 BGE131096:BGE131104 BQA131096:BQA131104 BZW131096:BZW131104 CJS131096:CJS131104 CTO131096:CTO131104 DDK131096:DDK131104 DNG131096:DNG131104 DXC131096:DXC131104 EGY131096:EGY131104 EQU131096:EQU131104 FAQ131096:FAQ131104 FKM131096:FKM131104 FUI131096:FUI131104 GEE131096:GEE131104 GOA131096:GOA131104 GXW131096:GXW131104 HHS131096:HHS131104 HRO131096:HRO131104 IBK131096:IBK131104 ILG131096:ILG131104 IVC131096:IVC131104 JEY131096:JEY131104 JOU131096:JOU131104 JYQ131096:JYQ131104 KIM131096:KIM131104 KSI131096:KSI131104 LCE131096:LCE131104 LMA131096:LMA131104 LVW131096:LVW131104 MFS131096:MFS131104 MPO131096:MPO131104 MZK131096:MZK131104 NJG131096:NJG131104 NTC131096:NTC131104 OCY131096:OCY131104 OMU131096:OMU131104 OWQ131096:OWQ131104 PGM131096:PGM131104 PQI131096:PQI131104 QAE131096:QAE131104 QKA131096:QKA131104 QTW131096:QTW131104 RDS131096:RDS131104 RNO131096:RNO131104 RXK131096:RXK131104 SHG131096:SHG131104 SRC131096:SRC131104 TAY131096:TAY131104 TKU131096:TKU131104 TUQ131096:TUQ131104 UEM131096:UEM131104 UOI131096:UOI131104 UYE131096:UYE131104 VIA131096:VIA131104 VRW131096:VRW131104 WBS131096:WBS131104 WLO131096:WLO131104 WVK131096:WVK131104 C196632:C196640 IY196632:IY196640 SU196632:SU196640 ACQ196632:ACQ196640 AMM196632:AMM196640 AWI196632:AWI196640 BGE196632:BGE196640 BQA196632:BQA196640 BZW196632:BZW196640 CJS196632:CJS196640 CTO196632:CTO196640 DDK196632:DDK196640 DNG196632:DNG196640 DXC196632:DXC196640 EGY196632:EGY196640 EQU196632:EQU196640 FAQ196632:FAQ196640 FKM196632:FKM196640 FUI196632:FUI196640 GEE196632:GEE196640 GOA196632:GOA196640 GXW196632:GXW196640 HHS196632:HHS196640 HRO196632:HRO196640 IBK196632:IBK196640 ILG196632:ILG196640 IVC196632:IVC196640 JEY196632:JEY196640 JOU196632:JOU196640 JYQ196632:JYQ196640 KIM196632:KIM196640 KSI196632:KSI196640 LCE196632:LCE196640 LMA196632:LMA196640 LVW196632:LVW196640 MFS196632:MFS196640 MPO196632:MPO196640 MZK196632:MZK196640 NJG196632:NJG196640 NTC196632:NTC196640 OCY196632:OCY196640 OMU196632:OMU196640 OWQ196632:OWQ196640 PGM196632:PGM196640 PQI196632:PQI196640 QAE196632:QAE196640 QKA196632:QKA196640 QTW196632:QTW196640 RDS196632:RDS196640 RNO196632:RNO196640 RXK196632:RXK196640 SHG196632:SHG196640 SRC196632:SRC196640 TAY196632:TAY196640 TKU196632:TKU196640 TUQ196632:TUQ196640 UEM196632:UEM196640 UOI196632:UOI196640 UYE196632:UYE196640 VIA196632:VIA196640 VRW196632:VRW196640 WBS196632:WBS196640 WLO196632:WLO196640 WVK196632:WVK196640 C262168:C262176 IY262168:IY262176 SU262168:SU262176 ACQ262168:ACQ262176 AMM262168:AMM262176 AWI262168:AWI262176 BGE262168:BGE262176 BQA262168:BQA262176 BZW262168:BZW262176 CJS262168:CJS262176 CTO262168:CTO262176 DDK262168:DDK262176 DNG262168:DNG262176 DXC262168:DXC262176 EGY262168:EGY262176 EQU262168:EQU262176 FAQ262168:FAQ262176 FKM262168:FKM262176 FUI262168:FUI262176 GEE262168:GEE262176 GOA262168:GOA262176 GXW262168:GXW262176 HHS262168:HHS262176 HRO262168:HRO262176 IBK262168:IBK262176 ILG262168:ILG262176 IVC262168:IVC262176 JEY262168:JEY262176 JOU262168:JOU262176 JYQ262168:JYQ262176 KIM262168:KIM262176 KSI262168:KSI262176 LCE262168:LCE262176 LMA262168:LMA262176 LVW262168:LVW262176 MFS262168:MFS262176 MPO262168:MPO262176 MZK262168:MZK262176 NJG262168:NJG262176 NTC262168:NTC262176 OCY262168:OCY262176 OMU262168:OMU262176 OWQ262168:OWQ262176 PGM262168:PGM262176 PQI262168:PQI262176 QAE262168:QAE262176 QKA262168:QKA262176 QTW262168:QTW262176 RDS262168:RDS262176 RNO262168:RNO262176 RXK262168:RXK262176 SHG262168:SHG262176 SRC262168:SRC262176 TAY262168:TAY262176 TKU262168:TKU262176 TUQ262168:TUQ262176 UEM262168:UEM262176 UOI262168:UOI262176 UYE262168:UYE262176 VIA262168:VIA262176 VRW262168:VRW262176 WBS262168:WBS262176 WLO262168:WLO262176 WVK262168:WVK262176 C327704:C327712 IY327704:IY327712 SU327704:SU327712 ACQ327704:ACQ327712 AMM327704:AMM327712 AWI327704:AWI327712 BGE327704:BGE327712 BQA327704:BQA327712 BZW327704:BZW327712 CJS327704:CJS327712 CTO327704:CTO327712 DDK327704:DDK327712 DNG327704:DNG327712 DXC327704:DXC327712 EGY327704:EGY327712 EQU327704:EQU327712 FAQ327704:FAQ327712 FKM327704:FKM327712 FUI327704:FUI327712 GEE327704:GEE327712 GOA327704:GOA327712 GXW327704:GXW327712 HHS327704:HHS327712 HRO327704:HRO327712 IBK327704:IBK327712 ILG327704:ILG327712 IVC327704:IVC327712 JEY327704:JEY327712 JOU327704:JOU327712 JYQ327704:JYQ327712 KIM327704:KIM327712 KSI327704:KSI327712 LCE327704:LCE327712 LMA327704:LMA327712 LVW327704:LVW327712 MFS327704:MFS327712 MPO327704:MPO327712 MZK327704:MZK327712 NJG327704:NJG327712 NTC327704:NTC327712 OCY327704:OCY327712 OMU327704:OMU327712 OWQ327704:OWQ327712 PGM327704:PGM327712 PQI327704:PQI327712 QAE327704:QAE327712 QKA327704:QKA327712 QTW327704:QTW327712 RDS327704:RDS327712 RNO327704:RNO327712 RXK327704:RXK327712 SHG327704:SHG327712 SRC327704:SRC327712 TAY327704:TAY327712 TKU327704:TKU327712 TUQ327704:TUQ327712 UEM327704:UEM327712 UOI327704:UOI327712 UYE327704:UYE327712 VIA327704:VIA327712 VRW327704:VRW327712 WBS327704:WBS327712 WLO327704:WLO327712 WVK327704:WVK327712 C393240:C393248 IY393240:IY393248 SU393240:SU393248 ACQ393240:ACQ393248 AMM393240:AMM393248 AWI393240:AWI393248 BGE393240:BGE393248 BQA393240:BQA393248 BZW393240:BZW393248 CJS393240:CJS393248 CTO393240:CTO393248 DDK393240:DDK393248 DNG393240:DNG393248 DXC393240:DXC393248 EGY393240:EGY393248 EQU393240:EQU393248 FAQ393240:FAQ393248 FKM393240:FKM393248 FUI393240:FUI393248 GEE393240:GEE393248 GOA393240:GOA393248 GXW393240:GXW393248 HHS393240:HHS393248 HRO393240:HRO393248 IBK393240:IBK393248 ILG393240:ILG393248 IVC393240:IVC393248 JEY393240:JEY393248 JOU393240:JOU393248 JYQ393240:JYQ393248 KIM393240:KIM393248 KSI393240:KSI393248 LCE393240:LCE393248 LMA393240:LMA393248 LVW393240:LVW393248 MFS393240:MFS393248 MPO393240:MPO393248 MZK393240:MZK393248 NJG393240:NJG393248 NTC393240:NTC393248 OCY393240:OCY393248 OMU393240:OMU393248 OWQ393240:OWQ393248 PGM393240:PGM393248 PQI393240:PQI393248 QAE393240:QAE393248 QKA393240:QKA393248 QTW393240:QTW393248 RDS393240:RDS393248 RNO393240:RNO393248 RXK393240:RXK393248 SHG393240:SHG393248 SRC393240:SRC393248 TAY393240:TAY393248 TKU393240:TKU393248 TUQ393240:TUQ393248 UEM393240:UEM393248 UOI393240:UOI393248 UYE393240:UYE393248 VIA393240:VIA393248 VRW393240:VRW393248 WBS393240:WBS393248 WLO393240:WLO393248 WVK393240:WVK393248 C458776:C458784 IY458776:IY458784 SU458776:SU458784 ACQ458776:ACQ458784 AMM458776:AMM458784 AWI458776:AWI458784 BGE458776:BGE458784 BQA458776:BQA458784 BZW458776:BZW458784 CJS458776:CJS458784 CTO458776:CTO458784 DDK458776:DDK458784 DNG458776:DNG458784 DXC458776:DXC458784 EGY458776:EGY458784 EQU458776:EQU458784 FAQ458776:FAQ458784 FKM458776:FKM458784 FUI458776:FUI458784 GEE458776:GEE458784 GOA458776:GOA458784 GXW458776:GXW458784 HHS458776:HHS458784 HRO458776:HRO458784 IBK458776:IBK458784 ILG458776:ILG458784 IVC458776:IVC458784 JEY458776:JEY458784 JOU458776:JOU458784 JYQ458776:JYQ458784 KIM458776:KIM458784 KSI458776:KSI458784 LCE458776:LCE458784 LMA458776:LMA458784 LVW458776:LVW458784 MFS458776:MFS458784 MPO458776:MPO458784 MZK458776:MZK458784 NJG458776:NJG458784 NTC458776:NTC458784 OCY458776:OCY458784 OMU458776:OMU458784 OWQ458776:OWQ458784 PGM458776:PGM458784 PQI458776:PQI458784 QAE458776:QAE458784 QKA458776:QKA458784 QTW458776:QTW458784 RDS458776:RDS458784 RNO458776:RNO458784 RXK458776:RXK458784 SHG458776:SHG458784 SRC458776:SRC458784 TAY458776:TAY458784 TKU458776:TKU458784 TUQ458776:TUQ458784 UEM458776:UEM458784 UOI458776:UOI458784 UYE458776:UYE458784 VIA458776:VIA458784 VRW458776:VRW458784 WBS458776:WBS458784 WLO458776:WLO458784 WVK458776:WVK458784 C524312:C524320 IY524312:IY524320 SU524312:SU524320 ACQ524312:ACQ524320 AMM524312:AMM524320 AWI524312:AWI524320 BGE524312:BGE524320 BQA524312:BQA524320 BZW524312:BZW524320 CJS524312:CJS524320 CTO524312:CTO524320 DDK524312:DDK524320 DNG524312:DNG524320 DXC524312:DXC524320 EGY524312:EGY524320 EQU524312:EQU524320 FAQ524312:FAQ524320 FKM524312:FKM524320 FUI524312:FUI524320 GEE524312:GEE524320 GOA524312:GOA524320 GXW524312:GXW524320 HHS524312:HHS524320 HRO524312:HRO524320 IBK524312:IBK524320 ILG524312:ILG524320 IVC524312:IVC524320 JEY524312:JEY524320 JOU524312:JOU524320 JYQ524312:JYQ524320 KIM524312:KIM524320 KSI524312:KSI524320 LCE524312:LCE524320 LMA524312:LMA524320 LVW524312:LVW524320 MFS524312:MFS524320 MPO524312:MPO524320 MZK524312:MZK524320 NJG524312:NJG524320 NTC524312:NTC524320 OCY524312:OCY524320 OMU524312:OMU524320 OWQ524312:OWQ524320 PGM524312:PGM524320 PQI524312:PQI524320 QAE524312:QAE524320 QKA524312:QKA524320 QTW524312:QTW524320 RDS524312:RDS524320 RNO524312:RNO524320 RXK524312:RXK524320 SHG524312:SHG524320 SRC524312:SRC524320 TAY524312:TAY524320 TKU524312:TKU524320 TUQ524312:TUQ524320 UEM524312:UEM524320 UOI524312:UOI524320 UYE524312:UYE524320 VIA524312:VIA524320 VRW524312:VRW524320 WBS524312:WBS524320 WLO524312:WLO524320 WVK524312:WVK524320 C589848:C589856 IY589848:IY589856 SU589848:SU589856 ACQ589848:ACQ589856 AMM589848:AMM589856 AWI589848:AWI589856 BGE589848:BGE589856 BQA589848:BQA589856 BZW589848:BZW589856 CJS589848:CJS589856 CTO589848:CTO589856 DDK589848:DDK589856 DNG589848:DNG589856 DXC589848:DXC589856 EGY589848:EGY589856 EQU589848:EQU589856 FAQ589848:FAQ589856 FKM589848:FKM589856 FUI589848:FUI589856 GEE589848:GEE589856 GOA589848:GOA589856 GXW589848:GXW589856 HHS589848:HHS589856 HRO589848:HRO589856 IBK589848:IBK589856 ILG589848:ILG589856 IVC589848:IVC589856 JEY589848:JEY589856 JOU589848:JOU589856 JYQ589848:JYQ589856 KIM589848:KIM589856 KSI589848:KSI589856 LCE589848:LCE589856 LMA589848:LMA589856 LVW589848:LVW589856 MFS589848:MFS589856 MPO589848:MPO589856 MZK589848:MZK589856 NJG589848:NJG589856 NTC589848:NTC589856 OCY589848:OCY589856 OMU589848:OMU589856 OWQ589848:OWQ589856 PGM589848:PGM589856 PQI589848:PQI589856 QAE589848:QAE589856 QKA589848:QKA589856 QTW589848:QTW589856 RDS589848:RDS589856 RNO589848:RNO589856 RXK589848:RXK589856 SHG589848:SHG589856 SRC589848:SRC589856 TAY589848:TAY589856 TKU589848:TKU589856 TUQ589848:TUQ589856 UEM589848:UEM589856 UOI589848:UOI589856 UYE589848:UYE589856 VIA589848:VIA589856 VRW589848:VRW589856 WBS589848:WBS589856 WLO589848:WLO589856 WVK589848:WVK589856 C655384:C655392 IY655384:IY655392 SU655384:SU655392 ACQ655384:ACQ655392 AMM655384:AMM655392 AWI655384:AWI655392 BGE655384:BGE655392 BQA655384:BQA655392 BZW655384:BZW655392 CJS655384:CJS655392 CTO655384:CTO655392 DDK655384:DDK655392 DNG655384:DNG655392 DXC655384:DXC655392 EGY655384:EGY655392 EQU655384:EQU655392 FAQ655384:FAQ655392 FKM655384:FKM655392 FUI655384:FUI655392 GEE655384:GEE655392 GOA655384:GOA655392 GXW655384:GXW655392 HHS655384:HHS655392 HRO655384:HRO655392 IBK655384:IBK655392 ILG655384:ILG655392 IVC655384:IVC655392 JEY655384:JEY655392 JOU655384:JOU655392 JYQ655384:JYQ655392 KIM655384:KIM655392 KSI655384:KSI655392 LCE655384:LCE655392 LMA655384:LMA655392 LVW655384:LVW655392 MFS655384:MFS655392 MPO655384:MPO655392 MZK655384:MZK655392 NJG655384:NJG655392 NTC655384:NTC655392 OCY655384:OCY655392 OMU655384:OMU655392 OWQ655384:OWQ655392 PGM655384:PGM655392 PQI655384:PQI655392 QAE655384:QAE655392 QKA655384:QKA655392 QTW655384:QTW655392 RDS655384:RDS655392 RNO655384:RNO655392 RXK655384:RXK655392 SHG655384:SHG655392 SRC655384:SRC655392 TAY655384:TAY655392 TKU655384:TKU655392 TUQ655384:TUQ655392 UEM655384:UEM655392 UOI655384:UOI655392 UYE655384:UYE655392 VIA655384:VIA655392 VRW655384:VRW655392 WBS655384:WBS655392 WLO655384:WLO655392 WVK655384:WVK655392 C720920:C720928 IY720920:IY720928 SU720920:SU720928 ACQ720920:ACQ720928 AMM720920:AMM720928 AWI720920:AWI720928 BGE720920:BGE720928 BQA720920:BQA720928 BZW720920:BZW720928 CJS720920:CJS720928 CTO720920:CTO720928 DDK720920:DDK720928 DNG720920:DNG720928 DXC720920:DXC720928 EGY720920:EGY720928 EQU720920:EQU720928 FAQ720920:FAQ720928 FKM720920:FKM720928 FUI720920:FUI720928 GEE720920:GEE720928 GOA720920:GOA720928 GXW720920:GXW720928 HHS720920:HHS720928 HRO720920:HRO720928 IBK720920:IBK720928 ILG720920:ILG720928 IVC720920:IVC720928 JEY720920:JEY720928 JOU720920:JOU720928 JYQ720920:JYQ720928 KIM720920:KIM720928 KSI720920:KSI720928 LCE720920:LCE720928 LMA720920:LMA720928 LVW720920:LVW720928 MFS720920:MFS720928 MPO720920:MPO720928 MZK720920:MZK720928 NJG720920:NJG720928 NTC720920:NTC720928 OCY720920:OCY720928 OMU720920:OMU720928 OWQ720920:OWQ720928 PGM720920:PGM720928 PQI720920:PQI720928 QAE720920:QAE720928 QKA720920:QKA720928 QTW720920:QTW720928 RDS720920:RDS720928 RNO720920:RNO720928 RXK720920:RXK720928 SHG720920:SHG720928 SRC720920:SRC720928 TAY720920:TAY720928 TKU720920:TKU720928 TUQ720920:TUQ720928 UEM720920:UEM720928 UOI720920:UOI720928 UYE720920:UYE720928 VIA720920:VIA720928 VRW720920:VRW720928 WBS720920:WBS720928 WLO720920:WLO720928 WVK720920:WVK720928 C786456:C786464 IY786456:IY786464 SU786456:SU786464 ACQ786456:ACQ786464 AMM786456:AMM786464 AWI786456:AWI786464 BGE786456:BGE786464 BQA786456:BQA786464 BZW786456:BZW786464 CJS786456:CJS786464 CTO786456:CTO786464 DDK786456:DDK786464 DNG786456:DNG786464 DXC786456:DXC786464 EGY786456:EGY786464 EQU786456:EQU786464 FAQ786456:FAQ786464 FKM786456:FKM786464 FUI786456:FUI786464 GEE786456:GEE786464 GOA786456:GOA786464 GXW786456:GXW786464 HHS786456:HHS786464 HRO786456:HRO786464 IBK786456:IBK786464 ILG786456:ILG786464 IVC786456:IVC786464 JEY786456:JEY786464 JOU786456:JOU786464 JYQ786456:JYQ786464 KIM786456:KIM786464 KSI786456:KSI786464 LCE786456:LCE786464 LMA786456:LMA786464 LVW786456:LVW786464 MFS786456:MFS786464 MPO786456:MPO786464 MZK786456:MZK786464 NJG786456:NJG786464 NTC786456:NTC786464 OCY786456:OCY786464 OMU786456:OMU786464 OWQ786456:OWQ786464 PGM786456:PGM786464 PQI786456:PQI786464 QAE786456:QAE786464 QKA786456:QKA786464 QTW786456:QTW786464 RDS786456:RDS786464 RNO786456:RNO786464 RXK786456:RXK786464 SHG786456:SHG786464 SRC786456:SRC786464 TAY786456:TAY786464 TKU786456:TKU786464 TUQ786456:TUQ786464 UEM786456:UEM786464 UOI786456:UOI786464 UYE786456:UYE786464 VIA786456:VIA786464 VRW786456:VRW786464 WBS786456:WBS786464 WLO786456:WLO786464 WVK786456:WVK786464 C851992:C852000 IY851992:IY852000 SU851992:SU852000 ACQ851992:ACQ852000 AMM851992:AMM852000 AWI851992:AWI852000 BGE851992:BGE852000 BQA851992:BQA852000 BZW851992:BZW852000 CJS851992:CJS852000 CTO851992:CTO852000 DDK851992:DDK852000 DNG851992:DNG852000 DXC851992:DXC852000 EGY851992:EGY852000 EQU851992:EQU852000 FAQ851992:FAQ852000 FKM851992:FKM852000 FUI851992:FUI852000 GEE851992:GEE852000 GOA851992:GOA852000 GXW851992:GXW852000 HHS851992:HHS852000 HRO851992:HRO852000 IBK851992:IBK852000 ILG851992:ILG852000 IVC851992:IVC852000 JEY851992:JEY852000 JOU851992:JOU852000 JYQ851992:JYQ852000 KIM851992:KIM852000 KSI851992:KSI852000 LCE851992:LCE852000 LMA851992:LMA852000 LVW851992:LVW852000 MFS851992:MFS852000 MPO851992:MPO852000 MZK851992:MZK852000 NJG851992:NJG852000 NTC851992:NTC852000 OCY851992:OCY852000 OMU851992:OMU852000 OWQ851992:OWQ852000 PGM851992:PGM852000 PQI851992:PQI852000 QAE851992:QAE852000 QKA851992:QKA852000 QTW851992:QTW852000 RDS851992:RDS852000 RNO851992:RNO852000 RXK851992:RXK852000 SHG851992:SHG852000 SRC851992:SRC852000 TAY851992:TAY852000 TKU851992:TKU852000 TUQ851992:TUQ852000 UEM851992:UEM852000 UOI851992:UOI852000 UYE851992:UYE852000 VIA851992:VIA852000 VRW851992:VRW852000 WBS851992:WBS852000 WLO851992:WLO852000 WVK851992:WVK852000 C917528:C917536 IY917528:IY917536 SU917528:SU917536 ACQ917528:ACQ917536 AMM917528:AMM917536 AWI917528:AWI917536 BGE917528:BGE917536 BQA917528:BQA917536 BZW917528:BZW917536 CJS917528:CJS917536 CTO917528:CTO917536 DDK917528:DDK917536 DNG917528:DNG917536 DXC917528:DXC917536 EGY917528:EGY917536 EQU917528:EQU917536 FAQ917528:FAQ917536 FKM917528:FKM917536 FUI917528:FUI917536 GEE917528:GEE917536 GOA917528:GOA917536 GXW917528:GXW917536 HHS917528:HHS917536 HRO917528:HRO917536 IBK917528:IBK917536 ILG917528:ILG917536 IVC917528:IVC917536 JEY917528:JEY917536 JOU917528:JOU917536 JYQ917528:JYQ917536 KIM917528:KIM917536 KSI917528:KSI917536 LCE917528:LCE917536 LMA917528:LMA917536 LVW917528:LVW917536 MFS917528:MFS917536 MPO917528:MPO917536 MZK917528:MZK917536 NJG917528:NJG917536 NTC917528:NTC917536 OCY917528:OCY917536 OMU917528:OMU917536 OWQ917528:OWQ917536 PGM917528:PGM917536 PQI917528:PQI917536 QAE917528:QAE917536 QKA917528:QKA917536 QTW917528:QTW917536 RDS917528:RDS917536 RNO917528:RNO917536 RXK917528:RXK917536 SHG917528:SHG917536 SRC917528:SRC917536 TAY917528:TAY917536 TKU917528:TKU917536 TUQ917528:TUQ917536 UEM917528:UEM917536 UOI917528:UOI917536 UYE917528:UYE917536 VIA917528:VIA917536 VRW917528:VRW917536 WBS917528:WBS917536 WLO917528:WLO917536 WVK917528:WVK917536 C983064:C983072 IY983064:IY983072 SU983064:SU983072 ACQ983064:ACQ983072 AMM983064:AMM983072 AWI983064:AWI983072 BGE983064:BGE983072 BQA983064:BQA983072 BZW983064:BZW983072 CJS983064:CJS983072 CTO983064:CTO983072 DDK983064:DDK983072 DNG983064:DNG983072 DXC983064:DXC983072 EGY983064:EGY983072 EQU983064:EQU983072 FAQ983064:FAQ983072 FKM983064:FKM983072 FUI983064:FUI983072 GEE983064:GEE983072 GOA983064:GOA983072 GXW983064:GXW983072 HHS983064:HHS983072 HRO983064:HRO983072 IBK983064:IBK983072 ILG983064:ILG983072 IVC983064:IVC983072 JEY983064:JEY983072 JOU983064:JOU983072 JYQ983064:JYQ983072 KIM983064:KIM983072 KSI983064:KSI983072 LCE983064:LCE983072 LMA983064:LMA983072 LVW983064:LVW983072 MFS983064:MFS983072 MPO983064:MPO983072 MZK983064:MZK983072 NJG983064:NJG983072 NTC983064:NTC983072 OCY983064:OCY983072 OMU983064:OMU983072 OWQ983064:OWQ983072 PGM983064:PGM983072 PQI983064:PQI983072 QAE983064:QAE983072 QKA983064:QKA983072 QTW983064:QTW983072 RDS983064:RDS983072 RNO983064:RNO983072 RXK983064:RXK983072 SHG983064:SHG983072 SRC983064:SRC983072 TAY983064:TAY983072 TKU983064:TKU983072 TUQ983064:TUQ983072 UEM983064:UEM983072 UOI983064:UOI983072 UYE983064:UYE983072 VIA983064:VIA983072 VRW983064:VRW983072 WBS983064:WBS983072 WLO983064:WLO983072 C24:C32" xr:uid="{2AD6DD97-925B-4A81-9322-EF8E893B153D}">
      <formula1>$A$44:$A$93</formula1>
    </dataValidation>
  </dataValidations>
  <printOptions horizontalCentered="1"/>
  <pageMargins left="0.74803149606299213" right="0.70866141732283472" top="0.74803149606299213" bottom="0.9055118110236221" header="0.39370078740157483" footer="0.39370078740157483"/>
  <pageSetup paperSize="9" scale="96" orientation="portrait" r:id="rId1"/>
  <headerFooter scaleWithDoc="0" alignWithMargins="0">
    <oddHeader>&amp;L&amp;"-,Regular"&amp;8&amp;F&amp;R&amp;"-,Regular"&amp;8&amp;A
________________________________________________________________________________________</oddHeader>
    <oddFooter>&amp;L&amp;"-,Regular"&amp;8________________________________________________________________________________________
NZ Transport Agency’s Economic evaluation manual 
Effective from Jul 2013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1BAF0-A7FD-46C1-9CB7-9A8B876AD9C5}">
  <sheetPr>
    <pageSetUpPr fitToPage="1"/>
  </sheetPr>
  <dimension ref="A1:AD78"/>
  <sheetViews>
    <sheetView topLeftCell="A4" zoomScaleNormal="100" workbookViewId="0">
      <selection activeCell="Q13" sqref="Q13:S13"/>
    </sheetView>
  </sheetViews>
  <sheetFormatPr defaultColWidth="7.75" defaultRowHeight="13.5"/>
  <cols>
    <col min="1" max="1" width="2.5" style="66" customWidth="1"/>
    <col min="2" max="2" width="6.58203125" style="66" customWidth="1"/>
    <col min="3" max="10" width="3.25" style="66" customWidth="1"/>
    <col min="11" max="13" width="4.58203125" style="66" customWidth="1"/>
    <col min="14" max="14" width="3.83203125" style="66" customWidth="1"/>
    <col min="15" max="15" width="5.5" style="66" customWidth="1"/>
    <col min="16" max="16" width="5.75" style="66" customWidth="1"/>
    <col min="17" max="19" width="4.58203125" style="66" customWidth="1"/>
    <col min="20" max="20" width="3.25" style="177" customWidth="1"/>
    <col min="21" max="256" width="7.75" style="66"/>
    <col min="257" max="257" width="2.5" style="66" customWidth="1"/>
    <col min="258" max="258" width="6.58203125" style="66" customWidth="1"/>
    <col min="259" max="266" width="3.25" style="66" customWidth="1"/>
    <col min="267" max="269" width="4.58203125" style="66" customWidth="1"/>
    <col min="270" max="270" width="3.83203125" style="66" customWidth="1"/>
    <col min="271" max="271" width="5.5" style="66" customWidth="1"/>
    <col min="272" max="272" width="5.75" style="66" customWidth="1"/>
    <col min="273" max="275" width="4.58203125" style="66" customWidth="1"/>
    <col min="276" max="276" width="3.25" style="66" customWidth="1"/>
    <col min="277" max="512" width="7.75" style="66"/>
    <col min="513" max="513" width="2.5" style="66" customWidth="1"/>
    <col min="514" max="514" width="6.58203125" style="66" customWidth="1"/>
    <col min="515" max="522" width="3.25" style="66" customWidth="1"/>
    <col min="523" max="525" width="4.58203125" style="66" customWidth="1"/>
    <col min="526" max="526" width="3.83203125" style="66" customWidth="1"/>
    <col min="527" max="527" width="5.5" style="66" customWidth="1"/>
    <col min="528" max="528" width="5.75" style="66" customWidth="1"/>
    <col min="529" max="531" width="4.58203125" style="66" customWidth="1"/>
    <col min="532" max="532" width="3.25" style="66" customWidth="1"/>
    <col min="533" max="768" width="7.75" style="66"/>
    <col min="769" max="769" width="2.5" style="66" customWidth="1"/>
    <col min="770" max="770" width="6.58203125" style="66" customWidth="1"/>
    <col min="771" max="778" width="3.25" style="66" customWidth="1"/>
    <col min="779" max="781" width="4.58203125" style="66" customWidth="1"/>
    <col min="782" max="782" width="3.83203125" style="66" customWidth="1"/>
    <col min="783" max="783" width="5.5" style="66" customWidth="1"/>
    <col min="784" max="784" width="5.75" style="66" customWidth="1"/>
    <col min="785" max="787" width="4.58203125" style="66" customWidth="1"/>
    <col min="788" max="788" width="3.25" style="66" customWidth="1"/>
    <col min="789" max="1024" width="7.75" style="66"/>
    <col min="1025" max="1025" width="2.5" style="66" customWidth="1"/>
    <col min="1026" max="1026" width="6.58203125" style="66" customWidth="1"/>
    <col min="1027" max="1034" width="3.25" style="66" customWidth="1"/>
    <col min="1035" max="1037" width="4.58203125" style="66" customWidth="1"/>
    <col min="1038" max="1038" width="3.83203125" style="66" customWidth="1"/>
    <col min="1039" max="1039" width="5.5" style="66" customWidth="1"/>
    <col min="1040" max="1040" width="5.75" style="66" customWidth="1"/>
    <col min="1041" max="1043" width="4.58203125" style="66" customWidth="1"/>
    <col min="1044" max="1044" width="3.25" style="66" customWidth="1"/>
    <col min="1045" max="1280" width="7.75" style="66"/>
    <col min="1281" max="1281" width="2.5" style="66" customWidth="1"/>
    <col min="1282" max="1282" width="6.58203125" style="66" customWidth="1"/>
    <col min="1283" max="1290" width="3.25" style="66" customWidth="1"/>
    <col min="1291" max="1293" width="4.58203125" style="66" customWidth="1"/>
    <col min="1294" max="1294" width="3.83203125" style="66" customWidth="1"/>
    <col min="1295" max="1295" width="5.5" style="66" customWidth="1"/>
    <col min="1296" max="1296" width="5.75" style="66" customWidth="1"/>
    <col min="1297" max="1299" width="4.58203125" style="66" customWidth="1"/>
    <col min="1300" max="1300" width="3.25" style="66" customWidth="1"/>
    <col min="1301" max="1536" width="7.75" style="66"/>
    <col min="1537" max="1537" width="2.5" style="66" customWidth="1"/>
    <col min="1538" max="1538" width="6.58203125" style="66" customWidth="1"/>
    <col min="1539" max="1546" width="3.25" style="66" customWidth="1"/>
    <col min="1547" max="1549" width="4.58203125" style="66" customWidth="1"/>
    <col min="1550" max="1550" width="3.83203125" style="66" customWidth="1"/>
    <col min="1551" max="1551" width="5.5" style="66" customWidth="1"/>
    <col min="1552" max="1552" width="5.75" style="66" customWidth="1"/>
    <col min="1553" max="1555" width="4.58203125" style="66" customWidth="1"/>
    <col min="1556" max="1556" width="3.25" style="66" customWidth="1"/>
    <col min="1557" max="1792" width="7.75" style="66"/>
    <col min="1793" max="1793" width="2.5" style="66" customWidth="1"/>
    <col min="1794" max="1794" width="6.58203125" style="66" customWidth="1"/>
    <col min="1795" max="1802" width="3.25" style="66" customWidth="1"/>
    <col min="1803" max="1805" width="4.58203125" style="66" customWidth="1"/>
    <col min="1806" max="1806" width="3.83203125" style="66" customWidth="1"/>
    <col min="1807" max="1807" width="5.5" style="66" customWidth="1"/>
    <col min="1808" max="1808" width="5.75" style="66" customWidth="1"/>
    <col min="1809" max="1811" width="4.58203125" style="66" customWidth="1"/>
    <col min="1812" max="1812" width="3.25" style="66" customWidth="1"/>
    <col min="1813" max="2048" width="7.75" style="66"/>
    <col min="2049" max="2049" width="2.5" style="66" customWidth="1"/>
    <col min="2050" max="2050" width="6.58203125" style="66" customWidth="1"/>
    <col min="2051" max="2058" width="3.25" style="66" customWidth="1"/>
    <col min="2059" max="2061" width="4.58203125" style="66" customWidth="1"/>
    <col min="2062" max="2062" width="3.83203125" style="66" customWidth="1"/>
    <col min="2063" max="2063" width="5.5" style="66" customWidth="1"/>
    <col min="2064" max="2064" width="5.75" style="66" customWidth="1"/>
    <col min="2065" max="2067" width="4.58203125" style="66" customWidth="1"/>
    <col min="2068" max="2068" width="3.25" style="66" customWidth="1"/>
    <col min="2069" max="2304" width="7.75" style="66"/>
    <col min="2305" max="2305" width="2.5" style="66" customWidth="1"/>
    <col min="2306" max="2306" width="6.58203125" style="66" customWidth="1"/>
    <col min="2307" max="2314" width="3.25" style="66" customWidth="1"/>
    <col min="2315" max="2317" width="4.58203125" style="66" customWidth="1"/>
    <col min="2318" max="2318" width="3.83203125" style="66" customWidth="1"/>
    <col min="2319" max="2319" width="5.5" style="66" customWidth="1"/>
    <col min="2320" max="2320" width="5.75" style="66" customWidth="1"/>
    <col min="2321" max="2323" width="4.58203125" style="66" customWidth="1"/>
    <col min="2324" max="2324" width="3.25" style="66" customWidth="1"/>
    <col min="2325" max="2560" width="7.75" style="66"/>
    <col min="2561" max="2561" width="2.5" style="66" customWidth="1"/>
    <col min="2562" max="2562" width="6.58203125" style="66" customWidth="1"/>
    <col min="2563" max="2570" width="3.25" style="66" customWidth="1"/>
    <col min="2571" max="2573" width="4.58203125" style="66" customWidth="1"/>
    <col min="2574" max="2574" width="3.83203125" style="66" customWidth="1"/>
    <col min="2575" max="2575" width="5.5" style="66" customWidth="1"/>
    <col min="2576" max="2576" width="5.75" style="66" customWidth="1"/>
    <col min="2577" max="2579" width="4.58203125" style="66" customWidth="1"/>
    <col min="2580" max="2580" width="3.25" style="66" customWidth="1"/>
    <col min="2581" max="2816" width="7.75" style="66"/>
    <col min="2817" max="2817" width="2.5" style="66" customWidth="1"/>
    <col min="2818" max="2818" width="6.58203125" style="66" customWidth="1"/>
    <col min="2819" max="2826" width="3.25" style="66" customWidth="1"/>
    <col min="2827" max="2829" width="4.58203125" style="66" customWidth="1"/>
    <col min="2830" max="2830" width="3.83203125" style="66" customWidth="1"/>
    <col min="2831" max="2831" width="5.5" style="66" customWidth="1"/>
    <col min="2832" max="2832" width="5.75" style="66" customWidth="1"/>
    <col min="2833" max="2835" width="4.58203125" style="66" customWidth="1"/>
    <col min="2836" max="2836" width="3.25" style="66" customWidth="1"/>
    <col min="2837" max="3072" width="7.75" style="66"/>
    <col min="3073" max="3073" width="2.5" style="66" customWidth="1"/>
    <col min="3074" max="3074" width="6.58203125" style="66" customWidth="1"/>
    <col min="3075" max="3082" width="3.25" style="66" customWidth="1"/>
    <col min="3083" max="3085" width="4.58203125" style="66" customWidth="1"/>
    <col min="3086" max="3086" width="3.83203125" style="66" customWidth="1"/>
    <col min="3087" max="3087" width="5.5" style="66" customWidth="1"/>
    <col min="3088" max="3088" width="5.75" style="66" customWidth="1"/>
    <col min="3089" max="3091" width="4.58203125" style="66" customWidth="1"/>
    <col min="3092" max="3092" width="3.25" style="66" customWidth="1"/>
    <col min="3093" max="3328" width="7.75" style="66"/>
    <col min="3329" max="3329" width="2.5" style="66" customWidth="1"/>
    <col min="3330" max="3330" width="6.58203125" style="66" customWidth="1"/>
    <col min="3331" max="3338" width="3.25" style="66" customWidth="1"/>
    <col min="3339" max="3341" width="4.58203125" style="66" customWidth="1"/>
    <col min="3342" max="3342" width="3.83203125" style="66" customWidth="1"/>
    <col min="3343" max="3343" width="5.5" style="66" customWidth="1"/>
    <col min="3344" max="3344" width="5.75" style="66" customWidth="1"/>
    <col min="3345" max="3347" width="4.58203125" style="66" customWidth="1"/>
    <col min="3348" max="3348" width="3.25" style="66" customWidth="1"/>
    <col min="3349" max="3584" width="7.75" style="66"/>
    <col min="3585" max="3585" width="2.5" style="66" customWidth="1"/>
    <col min="3586" max="3586" width="6.58203125" style="66" customWidth="1"/>
    <col min="3587" max="3594" width="3.25" style="66" customWidth="1"/>
    <col min="3595" max="3597" width="4.58203125" style="66" customWidth="1"/>
    <col min="3598" max="3598" width="3.83203125" style="66" customWidth="1"/>
    <col min="3599" max="3599" width="5.5" style="66" customWidth="1"/>
    <col min="3600" max="3600" width="5.75" style="66" customWidth="1"/>
    <col min="3601" max="3603" width="4.58203125" style="66" customWidth="1"/>
    <col min="3604" max="3604" width="3.25" style="66" customWidth="1"/>
    <col min="3605" max="3840" width="7.75" style="66"/>
    <col min="3841" max="3841" width="2.5" style="66" customWidth="1"/>
    <col min="3842" max="3842" width="6.58203125" style="66" customWidth="1"/>
    <col min="3843" max="3850" width="3.25" style="66" customWidth="1"/>
    <col min="3851" max="3853" width="4.58203125" style="66" customWidth="1"/>
    <col min="3854" max="3854" width="3.83203125" style="66" customWidth="1"/>
    <col min="3855" max="3855" width="5.5" style="66" customWidth="1"/>
    <col min="3856" max="3856" width="5.75" style="66" customWidth="1"/>
    <col min="3857" max="3859" width="4.58203125" style="66" customWidth="1"/>
    <col min="3860" max="3860" width="3.25" style="66" customWidth="1"/>
    <col min="3861" max="4096" width="7.75" style="66"/>
    <col min="4097" max="4097" width="2.5" style="66" customWidth="1"/>
    <col min="4098" max="4098" width="6.58203125" style="66" customWidth="1"/>
    <col min="4099" max="4106" width="3.25" style="66" customWidth="1"/>
    <col min="4107" max="4109" width="4.58203125" style="66" customWidth="1"/>
    <col min="4110" max="4110" width="3.83203125" style="66" customWidth="1"/>
    <col min="4111" max="4111" width="5.5" style="66" customWidth="1"/>
    <col min="4112" max="4112" width="5.75" style="66" customWidth="1"/>
    <col min="4113" max="4115" width="4.58203125" style="66" customWidth="1"/>
    <col min="4116" max="4116" width="3.25" style="66" customWidth="1"/>
    <col min="4117" max="4352" width="7.75" style="66"/>
    <col min="4353" max="4353" width="2.5" style="66" customWidth="1"/>
    <col min="4354" max="4354" width="6.58203125" style="66" customWidth="1"/>
    <col min="4355" max="4362" width="3.25" style="66" customWidth="1"/>
    <col min="4363" max="4365" width="4.58203125" style="66" customWidth="1"/>
    <col min="4366" max="4366" width="3.83203125" style="66" customWidth="1"/>
    <col min="4367" max="4367" width="5.5" style="66" customWidth="1"/>
    <col min="4368" max="4368" width="5.75" style="66" customWidth="1"/>
    <col min="4369" max="4371" width="4.58203125" style="66" customWidth="1"/>
    <col min="4372" max="4372" width="3.25" style="66" customWidth="1"/>
    <col min="4373" max="4608" width="7.75" style="66"/>
    <col min="4609" max="4609" width="2.5" style="66" customWidth="1"/>
    <col min="4610" max="4610" width="6.58203125" style="66" customWidth="1"/>
    <col min="4611" max="4618" width="3.25" style="66" customWidth="1"/>
    <col min="4619" max="4621" width="4.58203125" style="66" customWidth="1"/>
    <col min="4622" max="4622" width="3.83203125" style="66" customWidth="1"/>
    <col min="4623" max="4623" width="5.5" style="66" customWidth="1"/>
    <col min="4624" max="4624" width="5.75" style="66" customWidth="1"/>
    <col min="4625" max="4627" width="4.58203125" style="66" customWidth="1"/>
    <col min="4628" max="4628" width="3.25" style="66" customWidth="1"/>
    <col min="4629" max="4864" width="7.75" style="66"/>
    <col min="4865" max="4865" width="2.5" style="66" customWidth="1"/>
    <col min="4866" max="4866" width="6.58203125" style="66" customWidth="1"/>
    <col min="4867" max="4874" width="3.25" style="66" customWidth="1"/>
    <col min="4875" max="4877" width="4.58203125" style="66" customWidth="1"/>
    <col min="4878" max="4878" width="3.83203125" style="66" customWidth="1"/>
    <col min="4879" max="4879" width="5.5" style="66" customWidth="1"/>
    <col min="4880" max="4880" width="5.75" style="66" customWidth="1"/>
    <col min="4881" max="4883" width="4.58203125" style="66" customWidth="1"/>
    <col min="4884" max="4884" width="3.25" style="66" customWidth="1"/>
    <col min="4885" max="5120" width="7.75" style="66"/>
    <col min="5121" max="5121" width="2.5" style="66" customWidth="1"/>
    <col min="5122" max="5122" width="6.58203125" style="66" customWidth="1"/>
    <col min="5123" max="5130" width="3.25" style="66" customWidth="1"/>
    <col min="5131" max="5133" width="4.58203125" style="66" customWidth="1"/>
    <col min="5134" max="5134" width="3.83203125" style="66" customWidth="1"/>
    <col min="5135" max="5135" width="5.5" style="66" customWidth="1"/>
    <col min="5136" max="5136" width="5.75" style="66" customWidth="1"/>
    <col min="5137" max="5139" width="4.58203125" style="66" customWidth="1"/>
    <col min="5140" max="5140" width="3.25" style="66" customWidth="1"/>
    <col min="5141" max="5376" width="7.75" style="66"/>
    <col min="5377" max="5377" width="2.5" style="66" customWidth="1"/>
    <col min="5378" max="5378" width="6.58203125" style="66" customWidth="1"/>
    <col min="5379" max="5386" width="3.25" style="66" customWidth="1"/>
    <col min="5387" max="5389" width="4.58203125" style="66" customWidth="1"/>
    <col min="5390" max="5390" width="3.83203125" style="66" customWidth="1"/>
    <col min="5391" max="5391" width="5.5" style="66" customWidth="1"/>
    <col min="5392" max="5392" width="5.75" style="66" customWidth="1"/>
    <col min="5393" max="5395" width="4.58203125" style="66" customWidth="1"/>
    <col min="5396" max="5396" width="3.25" style="66" customWidth="1"/>
    <col min="5397" max="5632" width="7.75" style="66"/>
    <col min="5633" max="5633" width="2.5" style="66" customWidth="1"/>
    <col min="5634" max="5634" width="6.58203125" style="66" customWidth="1"/>
    <col min="5635" max="5642" width="3.25" style="66" customWidth="1"/>
    <col min="5643" max="5645" width="4.58203125" style="66" customWidth="1"/>
    <col min="5646" max="5646" width="3.83203125" style="66" customWidth="1"/>
    <col min="5647" max="5647" width="5.5" style="66" customWidth="1"/>
    <col min="5648" max="5648" width="5.75" style="66" customWidth="1"/>
    <col min="5649" max="5651" width="4.58203125" style="66" customWidth="1"/>
    <col min="5652" max="5652" width="3.25" style="66" customWidth="1"/>
    <col min="5653" max="5888" width="7.75" style="66"/>
    <col min="5889" max="5889" width="2.5" style="66" customWidth="1"/>
    <col min="5890" max="5890" width="6.58203125" style="66" customWidth="1"/>
    <col min="5891" max="5898" width="3.25" style="66" customWidth="1"/>
    <col min="5899" max="5901" width="4.58203125" style="66" customWidth="1"/>
    <col min="5902" max="5902" width="3.83203125" style="66" customWidth="1"/>
    <col min="5903" max="5903" width="5.5" style="66" customWidth="1"/>
    <col min="5904" max="5904" width="5.75" style="66" customWidth="1"/>
    <col min="5905" max="5907" width="4.58203125" style="66" customWidth="1"/>
    <col min="5908" max="5908" width="3.25" style="66" customWidth="1"/>
    <col min="5909" max="6144" width="7.75" style="66"/>
    <col min="6145" max="6145" width="2.5" style="66" customWidth="1"/>
    <col min="6146" max="6146" width="6.58203125" style="66" customWidth="1"/>
    <col min="6147" max="6154" width="3.25" style="66" customWidth="1"/>
    <col min="6155" max="6157" width="4.58203125" style="66" customWidth="1"/>
    <col min="6158" max="6158" width="3.83203125" style="66" customWidth="1"/>
    <col min="6159" max="6159" width="5.5" style="66" customWidth="1"/>
    <col min="6160" max="6160" width="5.75" style="66" customWidth="1"/>
    <col min="6161" max="6163" width="4.58203125" style="66" customWidth="1"/>
    <col min="6164" max="6164" width="3.25" style="66" customWidth="1"/>
    <col min="6165" max="6400" width="7.75" style="66"/>
    <col min="6401" max="6401" width="2.5" style="66" customWidth="1"/>
    <col min="6402" max="6402" width="6.58203125" style="66" customWidth="1"/>
    <col min="6403" max="6410" width="3.25" style="66" customWidth="1"/>
    <col min="6411" max="6413" width="4.58203125" style="66" customWidth="1"/>
    <col min="6414" max="6414" width="3.83203125" style="66" customWidth="1"/>
    <col min="6415" max="6415" width="5.5" style="66" customWidth="1"/>
    <col min="6416" max="6416" width="5.75" style="66" customWidth="1"/>
    <col min="6417" max="6419" width="4.58203125" style="66" customWidth="1"/>
    <col min="6420" max="6420" width="3.25" style="66" customWidth="1"/>
    <col min="6421" max="6656" width="7.75" style="66"/>
    <col min="6657" max="6657" width="2.5" style="66" customWidth="1"/>
    <col min="6658" max="6658" width="6.58203125" style="66" customWidth="1"/>
    <col min="6659" max="6666" width="3.25" style="66" customWidth="1"/>
    <col min="6667" max="6669" width="4.58203125" style="66" customWidth="1"/>
    <col min="6670" max="6670" width="3.83203125" style="66" customWidth="1"/>
    <col min="6671" max="6671" width="5.5" style="66" customWidth="1"/>
    <col min="6672" max="6672" width="5.75" style="66" customWidth="1"/>
    <col min="6673" max="6675" width="4.58203125" style="66" customWidth="1"/>
    <col min="6676" max="6676" width="3.25" style="66" customWidth="1"/>
    <col min="6677" max="6912" width="7.75" style="66"/>
    <col min="6913" max="6913" width="2.5" style="66" customWidth="1"/>
    <col min="6914" max="6914" width="6.58203125" style="66" customWidth="1"/>
    <col min="6915" max="6922" width="3.25" style="66" customWidth="1"/>
    <col min="6923" max="6925" width="4.58203125" style="66" customWidth="1"/>
    <col min="6926" max="6926" width="3.83203125" style="66" customWidth="1"/>
    <col min="6927" max="6927" width="5.5" style="66" customWidth="1"/>
    <col min="6928" max="6928" width="5.75" style="66" customWidth="1"/>
    <col min="6929" max="6931" width="4.58203125" style="66" customWidth="1"/>
    <col min="6932" max="6932" width="3.25" style="66" customWidth="1"/>
    <col min="6933" max="7168" width="7.75" style="66"/>
    <col min="7169" max="7169" width="2.5" style="66" customWidth="1"/>
    <col min="7170" max="7170" width="6.58203125" style="66" customWidth="1"/>
    <col min="7171" max="7178" width="3.25" style="66" customWidth="1"/>
    <col min="7179" max="7181" width="4.58203125" style="66" customWidth="1"/>
    <col min="7182" max="7182" width="3.83203125" style="66" customWidth="1"/>
    <col min="7183" max="7183" width="5.5" style="66" customWidth="1"/>
    <col min="7184" max="7184" width="5.75" style="66" customWidth="1"/>
    <col min="7185" max="7187" width="4.58203125" style="66" customWidth="1"/>
    <col min="7188" max="7188" width="3.25" style="66" customWidth="1"/>
    <col min="7189" max="7424" width="7.75" style="66"/>
    <col min="7425" max="7425" width="2.5" style="66" customWidth="1"/>
    <col min="7426" max="7426" width="6.58203125" style="66" customWidth="1"/>
    <col min="7427" max="7434" width="3.25" style="66" customWidth="1"/>
    <col min="7435" max="7437" width="4.58203125" style="66" customWidth="1"/>
    <col min="7438" max="7438" width="3.83203125" style="66" customWidth="1"/>
    <col min="7439" max="7439" width="5.5" style="66" customWidth="1"/>
    <col min="7440" max="7440" width="5.75" style="66" customWidth="1"/>
    <col min="7441" max="7443" width="4.58203125" style="66" customWidth="1"/>
    <col min="7444" max="7444" width="3.25" style="66" customWidth="1"/>
    <col min="7445" max="7680" width="7.75" style="66"/>
    <col min="7681" max="7681" width="2.5" style="66" customWidth="1"/>
    <col min="7682" max="7682" width="6.58203125" style="66" customWidth="1"/>
    <col min="7683" max="7690" width="3.25" style="66" customWidth="1"/>
    <col min="7691" max="7693" width="4.58203125" style="66" customWidth="1"/>
    <col min="7694" max="7694" width="3.83203125" style="66" customWidth="1"/>
    <col min="7695" max="7695" width="5.5" style="66" customWidth="1"/>
    <col min="7696" max="7696" width="5.75" style="66" customWidth="1"/>
    <col min="7697" max="7699" width="4.58203125" style="66" customWidth="1"/>
    <col min="7700" max="7700" width="3.25" style="66" customWidth="1"/>
    <col min="7701" max="7936" width="7.75" style="66"/>
    <col min="7937" max="7937" width="2.5" style="66" customWidth="1"/>
    <col min="7938" max="7938" width="6.58203125" style="66" customWidth="1"/>
    <col min="7939" max="7946" width="3.25" style="66" customWidth="1"/>
    <col min="7947" max="7949" width="4.58203125" style="66" customWidth="1"/>
    <col min="7950" max="7950" width="3.83203125" style="66" customWidth="1"/>
    <col min="7951" max="7951" width="5.5" style="66" customWidth="1"/>
    <col min="7952" max="7952" width="5.75" style="66" customWidth="1"/>
    <col min="7953" max="7955" width="4.58203125" style="66" customWidth="1"/>
    <col min="7956" max="7956" width="3.25" style="66" customWidth="1"/>
    <col min="7957" max="8192" width="7.75" style="66"/>
    <col min="8193" max="8193" width="2.5" style="66" customWidth="1"/>
    <col min="8194" max="8194" width="6.58203125" style="66" customWidth="1"/>
    <col min="8195" max="8202" width="3.25" style="66" customWidth="1"/>
    <col min="8203" max="8205" width="4.58203125" style="66" customWidth="1"/>
    <col min="8206" max="8206" width="3.83203125" style="66" customWidth="1"/>
    <col min="8207" max="8207" width="5.5" style="66" customWidth="1"/>
    <col min="8208" max="8208" width="5.75" style="66" customWidth="1"/>
    <col min="8209" max="8211" width="4.58203125" style="66" customWidth="1"/>
    <col min="8212" max="8212" width="3.25" style="66" customWidth="1"/>
    <col min="8213" max="8448" width="7.75" style="66"/>
    <col min="8449" max="8449" width="2.5" style="66" customWidth="1"/>
    <col min="8450" max="8450" width="6.58203125" style="66" customWidth="1"/>
    <col min="8451" max="8458" width="3.25" style="66" customWidth="1"/>
    <col min="8459" max="8461" width="4.58203125" style="66" customWidth="1"/>
    <col min="8462" max="8462" width="3.83203125" style="66" customWidth="1"/>
    <col min="8463" max="8463" width="5.5" style="66" customWidth="1"/>
    <col min="8464" max="8464" width="5.75" style="66" customWidth="1"/>
    <col min="8465" max="8467" width="4.58203125" style="66" customWidth="1"/>
    <col min="8468" max="8468" width="3.25" style="66" customWidth="1"/>
    <col min="8469" max="8704" width="7.75" style="66"/>
    <col min="8705" max="8705" width="2.5" style="66" customWidth="1"/>
    <col min="8706" max="8706" width="6.58203125" style="66" customWidth="1"/>
    <col min="8707" max="8714" width="3.25" style="66" customWidth="1"/>
    <col min="8715" max="8717" width="4.58203125" style="66" customWidth="1"/>
    <col min="8718" max="8718" width="3.83203125" style="66" customWidth="1"/>
    <col min="8719" max="8719" width="5.5" style="66" customWidth="1"/>
    <col min="8720" max="8720" width="5.75" style="66" customWidth="1"/>
    <col min="8721" max="8723" width="4.58203125" style="66" customWidth="1"/>
    <col min="8724" max="8724" width="3.25" style="66" customWidth="1"/>
    <col min="8725" max="8960" width="7.75" style="66"/>
    <col min="8961" max="8961" width="2.5" style="66" customWidth="1"/>
    <col min="8962" max="8962" width="6.58203125" style="66" customWidth="1"/>
    <col min="8963" max="8970" width="3.25" style="66" customWidth="1"/>
    <col min="8971" max="8973" width="4.58203125" style="66" customWidth="1"/>
    <col min="8974" max="8974" width="3.83203125" style="66" customWidth="1"/>
    <col min="8975" max="8975" width="5.5" style="66" customWidth="1"/>
    <col min="8976" max="8976" width="5.75" style="66" customWidth="1"/>
    <col min="8977" max="8979" width="4.58203125" style="66" customWidth="1"/>
    <col min="8980" max="8980" width="3.25" style="66" customWidth="1"/>
    <col min="8981" max="9216" width="7.75" style="66"/>
    <col min="9217" max="9217" width="2.5" style="66" customWidth="1"/>
    <col min="9218" max="9218" width="6.58203125" style="66" customWidth="1"/>
    <col min="9219" max="9226" width="3.25" style="66" customWidth="1"/>
    <col min="9227" max="9229" width="4.58203125" style="66" customWidth="1"/>
    <col min="9230" max="9230" width="3.83203125" style="66" customWidth="1"/>
    <col min="9231" max="9231" width="5.5" style="66" customWidth="1"/>
    <col min="9232" max="9232" width="5.75" style="66" customWidth="1"/>
    <col min="9233" max="9235" width="4.58203125" style="66" customWidth="1"/>
    <col min="9236" max="9236" width="3.25" style="66" customWidth="1"/>
    <col min="9237" max="9472" width="7.75" style="66"/>
    <col min="9473" max="9473" width="2.5" style="66" customWidth="1"/>
    <col min="9474" max="9474" width="6.58203125" style="66" customWidth="1"/>
    <col min="9475" max="9482" width="3.25" style="66" customWidth="1"/>
    <col min="9483" max="9485" width="4.58203125" style="66" customWidth="1"/>
    <col min="9486" max="9486" width="3.83203125" style="66" customWidth="1"/>
    <col min="9487" max="9487" width="5.5" style="66" customWidth="1"/>
    <col min="9488" max="9488" width="5.75" style="66" customWidth="1"/>
    <col min="9489" max="9491" width="4.58203125" style="66" customWidth="1"/>
    <col min="9492" max="9492" width="3.25" style="66" customWidth="1"/>
    <col min="9493" max="9728" width="7.75" style="66"/>
    <col min="9729" max="9729" width="2.5" style="66" customWidth="1"/>
    <col min="9730" max="9730" width="6.58203125" style="66" customWidth="1"/>
    <col min="9731" max="9738" width="3.25" style="66" customWidth="1"/>
    <col min="9739" max="9741" width="4.58203125" style="66" customWidth="1"/>
    <col min="9742" max="9742" width="3.83203125" style="66" customWidth="1"/>
    <col min="9743" max="9743" width="5.5" style="66" customWidth="1"/>
    <col min="9744" max="9744" width="5.75" style="66" customWidth="1"/>
    <col min="9745" max="9747" width="4.58203125" style="66" customWidth="1"/>
    <col min="9748" max="9748" width="3.25" style="66" customWidth="1"/>
    <col min="9749" max="9984" width="7.75" style="66"/>
    <col min="9985" max="9985" width="2.5" style="66" customWidth="1"/>
    <col min="9986" max="9986" width="6.58203125" style="66" customWidth="1"/>
    <col min="9987" max="9994" width="3.25" style="66" customWidth="1"/>
    <col min="9995" max="9997" width="4.58203125" style="66" customWidth="1"/>
    <col min="9998" max="9998" width="3.83203125" style="66" customWidth="1"/>
    <col min="9999" max="9999" width="5.5" style="66" customWidth="1"/>
    <col min="10000" max="10000" width="5.75" style="66" customWidth="1"/>
    <col min="10001" max="10003" width="4.58203125" style="66" customWidth="1"/>
    <col min="10004" max="10004" width="3.25" style="66" customWidth="1"/>
    <col min="10005" max="10240" width="7.75" style="66"/>
    <col min="10241" max="10241" width="2.5" style="66" customWidth="1"/>
    <col min="10242" max="10242" width="6.58203125" style="66" customWidth="1"/>
    <col min="10243" max="10250" width="3.25" style="66" customWidth="1"/>
    <col min="10251" max="10253" width="4.58203125" style="66" customWidth="1"/>
    <col min="10254" max="10254" width="3.83203125" style="66" customWidth="1"/>
    <col min="10255" max="10255" width="5.5" style="66" customWidth="1"/>
    <col min="10256" max="10256" width="5.75" style="66" customWidth="1"/>
    <col min="10257" max="10259" width="4.58203125" style="66" customWidth="1"/>
    <col min="10260" max="10260" width="3.25" style="66" customWidth="1"/>
    <col min="10261" max="10496" width="7.75" style="66"/>
    <col min="10497" max="10497" width="2.5" style="66" customWidth="1"/>
    <col min="10498" max="10498" width="6.58203125" style="66" customWidth="1"/>
    <col min="10499" max="10506" width="3.25" style="66" customWidth="1"/>
    <col min="10507" max="10509" width="4.58203125" style="66" customWidth="1"/>
    <col min="10510" max="10510" width="3.83203125" style="66" customWidth="1"/>
    <col min="10511" max="10511" width="5.5" style="66" customWidth="1"/>
    <col min="10512" max="10512" width="5.75" style="66" customWidth="1"/>
    <col min="10513" max="10515" width="4.58203125" style="66" customWidth="1"/>
    <col min="10516" max="10516" width="3.25" style="66" customWidth="1"/>
    <col min="10517" max="10752" width="7.75" style="66"/>
    <col min="10753" max="10753" width="2.5" style="66" customWidth="1"/>
    <col min="10754" max="10754" width="6.58203125" style="66" customWidth="1"/>
    <col min="10755" max="10762" width="3.25" style="66" customWidth="1"/>
    <col min="10763" max="10765" width="4.58203125" style="66" customWidth="1"/>
    <col min="10766" max="10766" width="3.83203125" style="66" customWidth="1"/>
    <col min="10767" max="10767" width="5.5" style="66" customWidth="1"/>
    <col min="10768" max="10768" width="5.75" style="66" customWidth="1"/>
    <col min="10769" max="10771" width="4.58203125" style="66" customWidth="1"/>
    <col min="10772" max="10772" width="3.25" style="66" customWidth="1"/>
    <col min="10773" max="11008" width="7.75" style="66"/>
    <col min="11009" max="11009" width="2.5" style="66" customWidth="1"/>
    <col min="11010" max="11010" width="6.58203125" style="66" customWidth="1"/>
    <col min="11011" max="11018" width="3.25" style="66" customWidth="1"/>
    <col min="11019" max="11021" width="4.58203125" style="66" customWidth="1"/>
    <col min="11022" max="11022" width="3.83203125" style="66" customWidth="1"/>
    <col min="11023" max="11023" width="5.5" style="66" customWidth="1"/>
    <col min="11024" max="11024" width="5.75" style="66" customWidth="1"/>
    <col min="11025" max="11027" width="4.58203125" style="66" customWidth="1"/>
    <col min="11028" max="11028" width="3.25" style="66" customWidth="1"/>
    <col min="11029" max="11264" width="7.75" style="66"/>
    <col min="11265" max="11265" width="2.5" style="66" customWidth="1"/>
    <col min="11266" max="11266" width="6.58203125" style="66" customWidth="1"/>
    <col min="11267" max="11274" width="3.25" style="66" customWidth="1"/>
    <col min="11275" max="11277" width="4.58203125" style="66" customWidth="1"/>
    <col min="11278" max="11278" width="3.83203125" style="66" customWidth="1"/>
    <col min="11279" max="11279" width="5.5" style="66" customWidth="1"/>
    <col min="11280" max="11280" width="5.75" style="66" customWidth="1"/>
    <col min="11281" max="11283" width="4.58203125" style="66" customWidth="1"/>
    <col min="11284" max="11284" width="3.25" style="66" customWidth="1"/>
    <col min="11285" max="11520" width="7.75" style="66"/>
    <col min="11521" max="11521" width="2.5" style="66" customWidth="1"/>
    <col min="11522" max="11522" width="6.58203125" style="66" customWidth="1"/>
    <col min="11523" max="11530" width="3.25" style="66" customWidth="1"/>
    <col min="11531" max="11533" width="4.58203125" style="66" customWidth="1"/>
    <col min="11534" max="11534" width="3.83203125" style="66" customWidth="1"/>
    <col min="11535" max="11535" width="5.5" style="66" customWidth="1"/>
    <col min="11536" max="11536" width="5.75" style="66" customWidth="1"/>
    <col min="11537" max="11539" width="4.58203125" style="66" customWidth="1"/>
    <col min="11540" max="11540" width="3.25" style="66" customWidth="1"/>
    <col min="11541" max="11776" width="7.75" style="66"/>
    <col min="11777" max="11777" width="2.5" style="66" customWidth="1"/>
    <col min="11778" max="11778" width="6.58203125" style="66" customWidth="1"/>
    <col min="11779" max="11786" width="3.25" style="66" customWidth="1"/>
    <col min="11787" max="11789" width="4.58203125" style="66" customWidth="1"/>
    <col min="11790" max="11790" width="3.83203125" style="66" customWidth="1"/>
    <col min="11791" max="11791" width="5.5" style="66" customWidth="1"/>
    <col min="11792" max="11792" width="5.75" style="66" customWidth="1"/>
    <col min="11793" max="11795" width="4.58203125" style="66" customWidth="1"/>
    <col min="11796" max="11796" width="3.25" style="66" customWidth="1"/>
    <col min="11797" max="12032" width="7.75" style="66"/>
    <col min="12033" max="12033" width="2.5" style="66" customWidth="1"/>
    <col min="12034" max="12034" width="6.58203125" style="66" customWidth="1"/>
    <col min="12035" max="12042" width="3.25" style="66" customWidth="1"/>
    <col min="12043" max="12045" width="4.58203125" style="66" customWidth="1"/>
    <col min="12046" max="12046" width="3.83203125" style="66" customWidth="1"/>
    <col min="12047" max="12047" width="5.5" style="66" customWidth="1"/>
    <col min="12048" max="12048" width="5.75" style="66" customWidth="1"/>
    <col min="12049" max="12051" width="4.58203125" style="66" customWidth="1"/>
    <col min="12052" max="12052" width="3.25" style="66" customWidth="1"/>
    <col min="12053" max="12288" width="7.75" style="66"/>
    <col min="12289" max="12289" width="2.5" style="66" customWidth="1"/>
    <col min="12290" max="12290" width="6.58203125" style="66" customWidth="1"/>
    <col min="12291" max="12298" width="3.25" style="66" customWidth="1"/>
    <col min="12299" max="12301" width="4.58203125" style="66" customWidth="1"/>
    <col min="12302" max="12302" width="3.83203125" style="66" customWidth="1"/>
    <col min="12303" max="12303" width="5.5" style="66" customWidth="1"/>
    <col min="12304" max="12304" width="5.75" style="66" customWidth="1"/>
    <col min="12305" max="12307" width="4.58203125" style="66" customWidth="1"/>
    <col min="12308" max="12308" width="3.25" style="66" customWidth="1"/>
    <col min="12309" max="12544" width="7.75" style="66"/>
    <col min="12545" max="12545" width="2.5" style="66" customWidth="1"/>
    <col min="12546" max="12546" width="6.58203125" style="66" customWidth="1"/>
    <col min="12547" max="12554" width="3.25" style="66" customWidth="1"/>
    <col min="12555" max="12557" width="4.58203125" style="66" customWidth="1"/>
    <col min="12558" max="12558" width="3.83203125" style="66" customWidth="1"/>
    <col min="12559" max="12559" width="5.5" style="66" customWidth="1"/>
    <col min="12560" max="12560" width="5.75" style="66" customWidth="1"/>
    <col min="12561" max="12563" width="4.58203125" style="66" customWidth="1"/>
    <col min="12564" max="12564" width="3.25" style="66" customWidth="1"/>
    <col min="12565" max="12800" width="7.75" style="66"/>
    <col min="12801" max="12801" width="2.5" style="66" customWidth="1"/>
    <col min="12802" max="12802" width="6.58203125" style="66" customWidth="1"/>
    <col min="12803" max="12810" width="3.25" style="66" customWidth="1"/>
    <col min="12811" max="12813" width="4.58203125" style="66" customWidth="1"/>
    <col min="12814" max="12814" width="3.83203125" style="66" customWidth="1"/>
    <col min="12815" max="12815" width="5.5" style="66" customWidth="1"/>
    <col min="12816" max="12816" width="5.75" style="66" customWidth="1"/>
    <col min="12817" max="12819" width="4.58203125" style="66" customWidth="1"/>
    <col min="12820" max="12820" width="3.25" style="66" customWidth="1"/>
    <col min="12821" max="13056" width="7.75" style="66"/>
    <col min="13057" max="13057" width="2.5" style="66" customWidth="1"/>
    <col min="13058" max="13058" width="6.58203125" style="66" customWidth="1"/>
    <col min="13059" max="13066" width="3.25" style="66" customWidth="1"/>
    <col min="13067" max="13069" width="4.58203125" style="66" customWidth="1"/>
    <col min="13070" max="13070" width="3.83203125" style="66" customWidth="1"/>
    <col min="13071" max="13071" width="5.5" style="66" customWidth="1"/>
    <col min="13072" max="13072" width="5.75" style="66" customWidth="1"/>
    <col min="13073" max="13075" width="4.58203125" style="66" customWidth="1"/>
    <col min="13076" max="13076" width="3.25" style="66" customWidth="1"/>
    <col min="13077" max="13312" width="7.75" style="66"/>
    <col min="13313" max="13313" width="2.5" style="66" customWidth="1"/>
    <col min="13314" max="13314" width="6.58203125" style="66" customWidth="1"/>
    <col min="13315" max="13322" width="3.25" style="66" customWidth="1"/>
    <col min="13323" max="13325" width="4.58203125" style="66" customWidth="1"/>
    <col min="13326" max="13326" width="3.83203125" style="66" customWidth="1"/>
    <col min="13327" max="13327" width="5.5" style="66" customWidth="1"/>
    <col min="13328" max="13328" width="5.75" style="66" customWidth="1"/>
    <col min="13329" max="13331" width="4.58203125" style="66" customWidth="1"/>
    <col min="13332" max="13332" width="3.25" style="66" customWidth="1"/>
    <col min="13333" max="13568" width="7.75" style="66"/>
    <col min="13569" max="13569" width="2.5" style="66" customWidth="1"/>
    <col min="13570" max="13570" width="6.58203125" style="66" customWidth="1"/>
    <col min="13571" max="13578" width="3.25" style="66" customWidth="1"/>
    <col min="13579" max="13581" width="4.58203125" style="66" customWidth="1"/>
    <col min="13582" max="13582" width="3.83203125" style="66" customWidth="1"/>
    <col min="13583" max="13583" width="5.5" style="66" customWidth="1"/>
    <col min="13584" max="13584" width="5.75" style="66" customWidth="1"/>
    <col min="13585" max="13587" width="4.58203125" style="66" customWidth="1"/>
    <col min="13588" max="13588" width="3.25" style="66" customWidth="1"/>
    <col min="13589" max="13824" width="7.75" style="66"/>
    <col min="13825" max="13825" width="2.5" style="66" customWidth="1"/>
    <col min="13826" max="13826" width="6.58203125" style="66" customWidth="1"/>
    <col min="13827" max="13834" width="3.25" style="66" customWidth="1"/>
    <col min="13835" max="13837" width="4.58203125" style="66" customWidth="1"/>
    <col min="13838" max="13838" width="3.83203125" style="66" customWidth="1"/>
    <col min="13839" max="13839" width="5.5" style="66" customWidth="1"/>
    <col min="13840" max="13840" width="5.75" style="66" customWidth="1"/>
    <col min="13841" max="13843" width="4.58203125" style="66" customWidth="1"/>
    <col min="13844" max="13844" width="3.25" style="66" customWidth="1"/>
    <col min="13845" max="14080" width="7.75" style="66"/>
    <col min="14081" max="14081" width="2.5" style="66" customWidth="1"/>
    <col min="14082" max="14082" width="6.58203125" style="66" customWidth="1"/>
    <col min="14083" max="14090" width="3.25" style="66" customWidth="1"/>
    <col min="14091" max="14093" width="4.58203125" style="66" customWidth="1"/>
    <col min="14094" max="14094" width="3.83203125" style="66" customWidth="1"/>
    <col min="14095" max="14095" width="5.5" style="66" customWidth="1"/>
    <col min="14096" max="14096" width="5.75" style="66" customWidth="1"/>
    <col min="14097" max="14099" width="4.58203125" style="66" customWidth="1"/>
    <col min="14100" max="14100" width="3.25" style="66" customWidth="1"/>
    <col min="14101" max="14336" width="7.75" style="66"/>
    <col min="14337" max="14337" width="2.5" style="66" customWidth="1"/>
    <col min="14338" max="14338" width="6.58203125" style="66" customWidth="1"/>
    <col min="14339" max="14346" width="3.25" style="66" customWidth="1"/>
    <col min="14347" max="14349" width="4.58203125" style="66" customWidth="1"/>
    <col min="14350" max="14350" width="3.83203125" style="66" customWidth="1"/>
    <col min="14351" max="14351" width="5.5" style="66" customWidth="1"/>
    <col min="14352" max="14352" width="5.75" style="66" customWidth="1"/>
    <col min="14353" max="14355" width="4.58203125" style="66" customWidth="1"/>
    <col min="14356" max="14356" width="3.25" style="66" customWidth="1"/>
    <col min="14357" max="14592" width="7.75" style="66"/>
    <col min="14593" max="14593" width="2.5" style="66" customWidth="1"/>
    <col min="14594" max="14594" width="6.58203125" style="66" customWidth="1"/>
    <col min="14595" max="14602" width="3.25" style="66" customWidth="1"/>
    <col min="14603" max="14605" width="4.58203125" style="66" customWidth="1"/>
    <col min="14606" max="14606" width="3.83203125" style="66" customWidth="1"/>
    <col min="14607" max="14607" width="5.5" style="66" customWidth="1"/>
    <col min="14608" max="14608" width="5.75" style="66" customWidth="1"/>
    <col min="14609" max="14611" width="4.58203125" style="66" customWidth="1"/>
    <col min="14612" max="14612" width="3.25" style="66" customWidth="1"/>
    <col min="14613" max="14848" width="7.75" style="66"/>
    <col min="14849" max="14849" width="2.5" style="66" customWidth="1"/>
    <col min="14850" max="14850" width="6.58203125" style="66" customWidth="1"/>
    <col min="14851" max="14858" width="3.25" style="66" customWidth="1"/>
    <col min="14859" max="14861" width="4.58203125" style="66" customWidth="1"/>
    <col min="14862" max="14862" width="3.83203125" style="66" customWidth="1"/>
    <col min="14863" max="14863" width="5.5" style="66" customWidth="1"/>
    <col min="14864" max="14864" width="5.75" style="66" customWidth="1"/>
    <col min="14865" max="14867" width="4.58203125" style="66" customWidth="1"/>
    <col min="14868" max="14868" width="3.25" style="66" customWidth="1"/>
    <col min="14869" max="15104" width="7.75" style="66"/>
    <col min="15105" max="15105" width="2.5" style="66" customWidth="1"/>
    <col min="15106" max="15106" width="6.58203125" style="66" customWidth="1"/>
    <col min="15107" max="15114" width="3.25" style="66" customWidth="1"/>
    <col min="15115" max="15117" width="4.58203125" style="66" customWidth="1"/>
    <col min="15118" max="15118" width="3.83203125" style="66" customWidth="1"/>
    <col min="15119" max="15119" width="5.5" style="66" customWidth="1"/>
    <col min="15120" max="15120" width="5.75" style="66" customWidth="1"/>
    <col min="15121" max="15123" width="4.58203125" style="66" customWidth="1"/>
    <col min="15124" max="15124" width="3.25" style="66" customWidth="1"/>
    <col min="15125" max="15360" width="7.75" style="66"/>
    <col min="15361" max="15361" width="2.5" style="66" customWidth="1"/>
    <col min="15362" max="15362" width="6.58203125" style="66" customWidth="1"/>
    <col min="15363" max="15370" width="3.25" style="66" customWidth="1"/>
    <col min="15371" max="15373" width="4.58203125" style="66" customWidth="1"/>
    <col min="15374" max="15374" width="3.83203125" style="66" customWidth="1"/>
    <col min="15375" max="15375" width="5.5" style="66" customWidth="1"/>
    <col min="15376" max="15376" width="5.75" style="66" customWidth="1"/>
    <col min="15377" max="15379" width="4.58203125" style="66" customWidth="1"/>
    <col min="15380" max="15380" width="3.25" style="66" customWidth="1"/>
    <col min="15381" max="15616" width="7.75" style="66"/>
    <col min="15617" max="15617" width="2.5" style="66" customWidth="1"/>
    <col min="15618" max="15618" width="6.58203125" style="66" customWidth="1"/>
    <col min="15619" max="15626" width="3.25" style="66" customWidth="1"/>
    <col min="15627" max="15629" width="4.58203125" style="66" customWidth="1"/>
    <col min="15630" max="15630" width="3.83203125" style="66" customWidth="1"/>
    <col min="15631" max="15631" width="5.5" style="66" customWidth="1"/>
    <col min="15632" max="15632" width="5.75" style="66" customWidth="1"/>
    <col min="15633" max="15635" width="4.58203125" style="66" customWidth="1"/>
    <col min="15636" max="15636" width="3.25" style="66" customWidth="1"/>
    <col min="15637" max="15872" width="7.75" style="66"/>
    <col min="15873" max="15873" width="2.5" style="66" customWidth="1"/>
    <col min="15874" max="15874" width="6.58203125" style="66" customWidth="1"/>
    <col min="15875" max="15882" width="3.25" style="66" customWidth="1"/>
    <col min="15883" max="15885" width="4.58203125" style="66" customWidth="1"/>
    <col min="15886" max="15886" width="3.83203125" style="66" customWidth="1"/>
    <col min="15887" max="15887" width="5.5" style="66" customWidth="1"/>
    <col min="15888" max="15888" width="5.75" style="66" customWidth="1"/>
    <col min="15889" max="15891" width="4.58203125" style="66" customWidth="1"/>
    <col min="15892" max="15892" width="3.25" style="66" customWidth="1"/>
    <col min="15893" max="16128" width="7.75" style="66"/>
    <col min="16129" max="16129" width="2.5" style="66" customWidth="1"/>
    <col min="16130" max="16130" width="6.58203125" style="66" customWidth="1"/>
    <col min="16131" max="16138" width="3.25" style="66" customWidth="1"/>
    <col min="16139" max="16141" width="4.58203125" style="66" customWidth="1"/>
    <col min="16142" max="16142" width="3.83203125" style="66" customWidth="1"/>
    <col min="16143" max="16143" width="5.5" style="66" customWidth="1"/>
    <col min="16144" max="16144" width="5.75" style="66" customWidth="1"/>
    <col min="16145" max="16147" width="4.58203125" style="66" customWidth="1"/>
    <col min="16148" max="16148" width="3.25" style="66" customWidth="1"/>
    <col min="16149" max="16384" width="7.75" style="66"/>
  </cols>
  <sheetData>
    <row r="1" spans="1:25" s="60" customFormat="1" ht="16.5" customHeight="1">
      <c r="B1" s="181"/>
      <c r="T1" s="181"/>
      <c r="U1" s="59" t="s">
        <v>341</v>
      </c>
    </row>
    <row r="2" spans="1:25" ht="19.5" customHeight="1">
      <c r="A2" s="67" t="s">
        <v>783</v>
      </c>
      <c r="B2" s="65"/>
      <c r="C2" s="59"/>
      <c r="D2" s="59"/>
      <c r="E2" s="59"/>
      <c r="F2" s="59"/>
      <c r="G2" s="59"/>
      <c r="H2" s="59"/>
      <c r="I2" s="59"/>
      <c r="J2" s="59"/>
      <c r="K2" s="59"/>
      <c r="L2" s="59"/>
      <c r="M2" s="59"/>
      <c r="N2" s="59"/>
      <c r="O2" s="59"/>
      <c r="P2" s="59"/>
      <c r="Q2" s="178" t="str">
        <f>'SP4-1'!L2</f>
        <v>Spreadsheet released: 14-Apr-2023</v>
      </c>
      <c r="R2" s="59"/>
      <c r="S2" s="59"/>
      <c r="T2" s="123"/>
      <c r="U2" s="243" t="s">
        <v>342</v>
      </c>
      <c r="V2" s="59"/>
      <c r="W2" s="59"/>
      <c r="X2" s="59"/>
      <c r="Y2" s="59"/>
    </row>
    <row r="3" spans="1:25" s="60" customFormat="1" ht="11.25" customHeight="1">
      <c r="A3" s="65" t="s">
        <v>819</v>
      </c>
      <c r="B3" s="65"/>
      <c r="C3" s="59"/>
      <c r="D3" s="59"/>
      <c r="E3" s="59"/>
      <c r="F3" s="59"/>
      <c r="G3" s="59"/>
      <c r="H3" s="59"/>
      <c r="I3" s="59"/>
      <c r="J3" s="59"/>
      <c r="K3" s="59"/>
      <c r="L3" s="59"/>
      <c r="M3" s="59"/>
      <c r="N3" s="59"/>
      <c r="O3" s="59"/>
      <c r="P3" s="59"/>
      <c r="Q3" s="59"/>
      <c r="R3" s="59"/>
      <c r="S3" s="59"/>
      <c r="T3" s="123"/>
      <c r="U3" s="59"/>
      <c r="V3" s="59"/>
      <c r="W3" s="59"/>
      <c r="X3" s="59"/>
      <c r="Y3" s="59"/>
    </row>
    <row r="4" spans="1:25" ht="31.5" customHeight="1">
      <c r="A4" s="67"/>
      <c r="B4" s="506" t="s">
        <v>820</v>
      </c>
      <c r="C4" s="506"/>
      <c r="D4" s="506"/>
      <c r="E4" s="506"/>
      <c r="F4" s="506"/>
      <c r="G4" s="506"/>
      <c r="H4" s="506"/>
      <c r="I4" s="506"/>
      <c r="J4" s="506"/>
      <c r="K4" s="506"/>
      <c r="L4" s="506"/>
      <c r="M4" s="506"/>
      <c r="N4" s="506"/>
      <c r="O4" s="506"/>
      <c r="P4" s="506"/>
      <c r="Q4" s="506"/>
      <c r="R4" s="506"/>
      <c r="S4" s="506"/>
      <c r="T4" s="506"/>
      <c r="U4" s="59"/>
      <c r="V4" s="59"/>
      <c r="W4" s="59"/>
      <c r="X4" s="59"/>
      <c r="Y4" s="59"/>
    </row>
    <row r="5" spans="1:25" s="60" customFormat="1" ht="14.25" customHeight="1">
      <c r="A5" s="123"/>
      <c r="B5" s="123"/>
      <c r="C5" s="59"/>
      <c r="D5" s="59"/>
      <c r="E5" s="59"/>
      <c r="F5" s="59"/>
      <c r="G5" s="59"/>
      <c r="H5" s="59"/>
      <c r="I5" s="59"/>
      <c r="J5" s="59"/>
      <c r="K5" s="59"/>
      <c r="L5" s="59"/>
      <c r="M5" s="59"/>
      <c r="N5" s="59"/>
      <c r="O5" s="59"/>
      <c r="P5" s="59"/>
      <c r="Q5" s="59"/>
      <c r="R5" s="59"/>
      <c r="S5" s="59"/>
      <c r="T5" s="123"/>
      <c r="U5" s="59"/>
      <c r="V5" s="507"/>
      <c r="W5" s="507"/>
      <c r="X5" s="507"/>
      <c r="Y5" s="59"/>
    </row>
    <row r="6" spans="1:25" s="59" customFormat="1" ht="3.75" customHeight="1">
      <c r="A6" s="310"/>
      <c r="B6" s="310"/>
      <c r="C6" s="311"/>
      <c r="D6" s="311"/>
      <c r="E6" s="311"/>
      <c r="F6" s="311"/>
      <c r="G6" s="311"/>
      <c r="H6" s="311"/>
      <c r="I6" s="311"/>
      <c r="J6" s="311"/>
      <c r="K6" s="311"/>
      <c r="L6" s="311"/>
      <c r="M6" s="311"/>
      <c r="N6" s="311"/>
      <c r="O6" s="311"/>
      <c r="P6" s="311"/>
      <c r="Q6" s="311"/>
      <c r="R6" s="311"/>
      <c r="S6" s="311"/>
      <c r="T6" s="310"/>
    </row>
    <row r="7" spans="1:25" s="60" customFormat="1" ht="19.5" customHeight="1">
      <c r="A7" s="326">
        <v>1</v>
      </c>
      <c r="B7" s="457" t="s">
        <v>821</v>
      </c>
      <c r="C7" s="457"/>
      <c r="D7" s="457"/>
      <c r="E7" s="457"/>
      <c r="F7" s="457"/>
      <c r="G7" s="457"/>
      <c r="H7" s="457"/>
      <c r="I7" s="457"/>
      <c r="J7" s="457"/>
      <c r="K7" s="457"/>
      <c r="L7" s="457"/>
      <c r="M7" s="457"/>
      <c r="N7" s="457"/>
      <c r="O7" s="457"/>
      <c r="P7" s="311"/>
      <c r="Q7" s="311"/>
      <c r="R7" s="311"/>
      <c r="S7" s="311"/>
      <c r="T7" s="310"/>
      <c r="U7" s="59"/>
      <c r="V7" s="59"/>
      <c r="W7" s="59"/>
      <c r="X7" s="59"/>
      <c r="Y7" s="59"/>
    </row>
    <row r="8" spans="1:25" s="60" customFormat="1" ht="19.5" customHeight="1">
      <c r="A8" s="310"/>
      <c r="B8" s="311"/>
      <c r="C8" s="311"/>
      <c r="D8" s="311"/>
      <c r="E8" s="311"/>
      <c r="F8" s="311"/>
      <c r="G8" s="311"/>
      <c r="H8" s="311"/>
      <c r="I8" s="311"/>
      <c r="J8" s="325" t="s">
        <v>256</v>
      </c>
      <c r="K8" s="525"/>
      <c r="L8" s="525"/>
      <c r="M8" s="525"/>
      <c r="N8" s="311" t="s">
        <v>378</v>
      </c>
      <c r="O8" s="331">
        <f>Tables!K321</f>
        <v>0.96150000000000002</v>
      </c>
      <c r="P8" s="325" t="s">
        <v>391</v>
      </c>
      <c r="Q8" s="512">
        <f>K8*O8</f>
        <v>0</v>
      </c>
      <c r="R8" s="512"/>
      <c r="S8" s="512"/>
      <c r="T8" s="326" t="s">
        <v>379</v>
      </c>
      <c r="U8" s="59"/>
      <c r="V8" s="59"/>
      <c r="W8" s="59"/>
      <c r="X8" s="59"/>
      <c r="Y8" s="59"/>
    </row>
    <row r="9" spans="1:25" s="60" customFormat="1" ht="19.5" customHeight="1">
      <c r="A9" s="310"/>
      <c r="B9" s="311" t="s">
        <v>822</v>
      </c>
      <c r="C9" s="311"/>
      <c r="D9" s="311"/>
      <c r="E9" s="311"/>
      <c r="F9" s="311"/>
      <c r="G9" s="311"/>
      <c r="H9" s="311"/>
      <c r="I9" s="311"/>
      <c r="J9" s="311"/>
      <c r="K9" s="311"/>
      <c r="L9" s="311"/>
      <c r="M9" s="311"/>
      <c r="N9" s="311"/>
      <c r="O9" s="311"/>
      <c r="P9" s="311"/>
      <c r="Q9" s="311"/>
      <c r="R9" s="311"/>
      <c r="S9" s="311"/>
      <c r="T9" s="326"/>
      <c r="U9" s="59"/>
      <c r="V9" s="59"/>
      <c r="W9" s="59"/>
      <c r="X9" s="59"/>
      <c r="Y9" s="59"/>
    </row>
    <row r="10" spans="1:25" s="60" customFormat="1" ht="40">
      <c r="A10" s="310"/>
      <c r="B10" s="527"/>
      <c r="C10" s="527"/>
      <c r="D10" s="527"/>
      <c r="E10" s="527"/>
      <c r="F10" s="527"/>
      <c r="G10" s="527"/>
      <c r="H10" s="527"/>
      <c r="I10" s="527"/>
      <c r="J10" s="527"/>
      <c r="K10" s="527"/>
      <c r="L10" s="527"/>
      <c r="M10" s="527"/>
      <c r="N10" s="527"/>
      <c r="O10" s="527"/>
      <c r="P10" s="527"/>
      <c r="Q10" s="527"/>
      <c r="R10" s="527"/>
      <c r="S10" s="527"/>
      <c r="T10" s="336" t="s">
        <v>647</v>
      </c>
      <c r="U10" s="59"/>
      <c r="V10" s="59"/>
      <c r="W10" s="59"/>
      <c r="X10" s="59"/>
      <c r="Y10" s="59"/>
    </row>
    <row r="11" spans="1:25" s="179" customFormat="1" ht="4.5" customHeight="1">
      <c r="A11" s="314"/>
      <c r="B11" s="313"/>
      <c r="C11" s="313"/>
      <c r="D11" s="313"/>
      <c r="E11" s="313"/>
      <c r="F11" s="313"/>
      <c r="G11" s="313"/>
      <c r="H11" s="313"/>
      <c r="I11" s="313"/>
      <c r="J11" s="313"/>
      <c r="K11" s="313"/>
      <c r="L11" s="313"/>
      <c r="M11" s="313"/>
      <c r="N11" s="313"/>
      <c r="O11" s="313"/>
      <c r="P11" s="313"/>
      <c r="Q11" s="313"/>
      <c r="R11" s="313"/>
      <c r="S11" s="313"/>
      <c r="T11" s="314"/>
      <c r="U11" s="244"/>
      <c r="V11" s="244"/>
      <c r="W11" s="244"/>
      <c r="X11" s="244"/>
      <c r="Y11" s="244"/>
    </row>
    <row r="12" spans="1:25" s="180" customFormat="1" ht="4.5" customHeight="1">
      <c r="A12" s="318"/>
      <c r="B12" s="317"/>
      <c r="C12" s="317"/>
      <c r="D12" s="317"/>
      <c r="E12" s="317"/>
      <c r="F12" s="317"/>
      <c r="G12" s="317"/>
      <c r="H12" s="317"/>
      <c r="I12" s="317"/>
      <c r="J12" s="317"/>
      <c r="K12" s="317"/>
      <c r="L12" s="317"/>
      <c r="M12" s="317"/>
      <c r="N12" s="317"/>
      <c r="O12" s="317"/>
      <c r="P12" s="317"/>
      <c r="Q12" s="317"/>
      <c r="R12" s="317"/>
      <c r="S12" s="317"/>
      <c r="T12" s="318"/>
      <c r="U12" s="246"/>
      <c r="V12" s="246"/>
      <c r="W12" s="246"/>
      <c r="X12" s="246"/>
      <c r="Y12" s="246"/>
    </row>
    <row r="13" spans="1:25" s="60" customFormat="1" ht="19.5" customHeight="1">
      <c r="A13" s="326">
        <v>2</v>
      </c>
      <c r="B13" s="457" t="s">
        <v>392</v>
      </c>
      <c r="C13" s="457"/>
      <c r="D13" s="457"/>
      <c r="E13" s="457"/>
      <c r="F13" s="457"/>
      <c r="G13" s="457"/>
      <c r="H13" s="311"/>
      <c r="I13" s="311"/>
      <c r="J13" s="311"/>
      <c r="K13" s="311"/>
      <c r="L13" s="311"/>
      <c r="M13" s="311"/>
      <c r="N13" s="311"/>
      <c r="O13" s="311"/>
      <c r="P13" s="325" t="s">
        <v>256</v>
      </c>
      <c r="Q13" s="510"/>
      <c r="R13" s="510"/>
      <c r="S13" s="510"/>
      <c r="T13" s="326" t="s">
        <v>389</v>
      </c>
      <c r="U13" s="59"/>
      <c r="V13" s="59"/>
      <c r="W13" s="59"/>
      <c r="X13" s="59"/>
      <c r="Y13" s="59"/>
    </row>
    <row r="14" spans="1:25" s="179" customFormat="1" ht="3.75" customHeight="1">
      <c r="A14" s="314"/>
      <c r="B14" s="313"/>
      <c r="C14" s="313"/>
      <c r="D14" s="313"/>
      <c r="E14" s="313"/>
      <c r="F14" s="313"/>
      <c r="G14" s="313"/>
      <c r="H14" s="313"/>
      <c r="I14" s="313"/>
      <c r="J14" s="313"/>
      <c r="K14" s="313"/>
      <c r="L14" s="313"/>
      <c r="M14" s="313"/>
      <c r="N14" s="313"/>
      <c r="O14" s="313"/>
      <c r="P14" s="313"/>
      <c r="Q14" s="313"/>
      <c r="R14" s="313"/>
      <c r="S14" s="313"/>
      <c r="T14" s="314"/>
      <c r="U14" s="244"/>
      <c r="V14" s="244"/>
      <c r="W14" s="244"/>
      <c r="X14" s="244"/>
      <c r="Y14" s="244"/>
    </row>
    <row r="15" spans="1:25" s="60" customFormat="1" ht="19.5" customHeight="1">
      <c r="A15" s="326">
        <v>3</v>
      </c>
      <c r="B15" s="502" t="s">
        <v>823</v>
      </c>
      <c r="C15" s="502"/>
      <c r="D15" s="502"/>
      <c r="E15" s="502"/>
      <c r="F15" s="502"/>
      <c r="G15" s="502"/>
      <c r="H15" s="502"/>
      <c r="I15" s="502"/>
      <c r="J15" s="502"/>
      <c r="K15" s="502"/>
      <c r="L15" s="502"/>
      <c r="M15" s="502"/>
      <c r="N15" s="502"/>
      <c r="O15" s="311"/>
      <c r="P15" s="311"/>
      <c r="Q15" s="311"/>
      <c r="R15" s="311"/>
      <c r="S15" s="311"/>
      <c r="T15" s="326"/>
      <c r="U15" s="59"/>
      <c r="V15" s="59"/>
      <c r="W15" s="59"/>
      <c r="X15" s="59"/>
      <c r="Y15" s="59"/>
    </row>
    <row r="16" spans="1:25" s="60" customFormat="1" ht="19.5" customHeight="1">
      <c r="A16" s="310"/>
      <c r="B16" s="311"/>
      <c r="C16" s="311"/>
      <c r="D16" s="311"/>
      <c r="E16" s="311"/>
      <c r="F16" s="325" t="s">
        <v>393</v>
      </c>
      <c r="G16" s="311">
        <f>'SP4-1'!I27</f>
        <v>0</v>
      </c>
      <c r="H16" s="311"/>
      <c r="I16" s="311"/>
      <c r="J16" s="325" t="s">
        <v>824</v>
      </c>
      <c r="K16" s="525"/>
      <c r="L16" s="525"/>
      <c r="M16" s="525"/>
      <c r="N16" s="311" t="s">
        <v>378</v>
      </c>
      <c r="O16" s="311">
        <f>Tables!K320-Tables!K319</f>
        <v>-0.98064352657801512</v>
      </c>
      <c r="P16" s="325" t="s">
        <v>825</v>
      </c>
      <c r="Q16" s="508">
        <f>K16*O16</f>
        <v>0</v>
      </c>
      <c r="R16" s="508"/>
      <c r="S16" s="508"/>
      <c r="T16" s="326" t="s">
        <v>390</v>
      </c>
      <c r="U16" s="59"/>
      <c r="V16" s="59"/>
      <c r="W16" s="59"/>
      <c r="X16" s="59"/>
      <c r="Y16" s="59"/>
    </row>
    <row r="17" spans="1:25" s="179" customFormat="1" ht="3.75" customHeight="1">
      <c r="A17" s="314"/>
      <c r="B17" s="313"/>
      <c r="C17" s="313"/>
      <c r="D17" s="313"/>
      <c r="E17" s="313"/>
      <c r="F17" s="313"/>
      <c r="G17" s="313"/>
      <c r="H17" s="313"/>
      <c r="I17" s="313"/>
      <c r="J17" s="313"/>
      <c r="K17" s="313"/>
      <c r="L17" s="313"/>
      <c r="M17" s="313"/>
      <c r="N17" s="313"/>
      <c r="O17" s="313"/>
      <c r="P17" s="313"/>
      <c r="Q17" s="313"/>
      <c r="R17" s="313"/>
      <c r="S17" s="313"/>
      <c r="T17" s="314"/>
      <c r="U17" s="244"/>
      <c r="V17" s="244"/>
      <c r="W17" s="244"/>
      <c r="X17" s="244"/>
      <c r="Y17" s="244"/>
    </row>
    <row r="18" spans="1:25" s="60" customFormat="1" ht="19.5" customHeight="1">
      <c r="A18" s="326">
        <v>4</v>
      </c>
      <c r="B18" s="502" t="s">
        <v>394</v>
      </c>
      <c r="C18" s="502"/>
      <c r="D18" s="502"/>
      <c r="E18" s="502"/>
      <c r="F18" s="502"/>
      <c r="G18" s="502"/>
      <c r="H18" s="502"/>
      <c r="I18" s="311"/>
      <c r="J18" s="311"/>
      <c r="K18" s="311"/>
      <c r="L18" s="311"/>
      <c r="M18" s="311"/>
      <c r="N18" s="311"/>
      <c r="O18" s="311"/>
      <c r="P18" s="311"/>
      <c r="Q18" s="311"/>
      <c r="R18" s="311"/>
      <c r="S18" s="311"/>
      <c r="T18" s="310"/>
      <c r="U18" s="59"/>
      <c r="V18" s="59"/>
      <c r="W18" s="59"/>
      <c r="X18" s="59"/>
      <c r="Y18" s="59"/>
    </row>
    <row r="19" spans="1:25" s="60" customFormat="1" ht="19.5" customHeight="1">
      <c r="A19" s="326"/>
      <c r="B19" s="311" t="s">
        <v>380</v>
      </c>
      <c r="C19" s="311"/>
      <c r="D19" s="311"/>
      <c r="E19" s="311"/>
      <c r="F19" s="311"/>
      <c r="G19" s="311"/>
      <c r="H19" s="311"/>
      <c r="I19" s="311"/>
      <c r="J19" s="311"/>
      <c r="K19" s="311"/>
      <c r="L19" s="311"/>
      <c r="M19" s="311"/>
      <c r="N19" s="311"/>
      <c r="O19" s="311"/>
      <c r="P19" s="311"/>
      <c r="Q19" s="526">
        <f>'SP4-1'!I25</f>
        <v>0</v>
      </c>
      <c r="R19" s="526"/>
      <c r="S19" s="526"/>
      <c r="T19" s="326"/>
      <c r="U19" s="59"/>
      <c r="V19" s="59"/>
      <c r="W19" s="59"/>
      <c r="X19" s="59"/>
      <c r="Y19" s="59"/>
    </row>
    <row r="20" spans="1:25" s="60" customFormat="1" ht="19.5" customHeight="1">
      <c r="A20" s="310"/>
      <c r="B20" s="311" t="s">
        <v>382</v>
      </c>
      <c r="C20" s="311"/>
      <c r="D20" s="311"/>
      <c r="E20" s="311"/>
      <c r="F20" s="311"/>
      <c r="G20" s="311"/>
      <c r="H20" s="311"/>
      <c r="I20" s="311"/>
      <c r="J20" s="311"/>
      <c r="K20" s="311"/>
      <c r="L20" s="311"/>
      <c r="M20" s="311"/>
      <c r="N20" s="311"/>
      <c r="O20" s="311"/>
      <c r="P20" s="311"/>
      <c r="Q20" s="311"/>
      <c r="R20" s="311"/>
      <c r="S20" s="311"/>
      <c r="T20" s="310"/>
      <c r="U20" s="59"/>
      <c r="V20" s="59"/>
      <c r="W20" s="59"/>
      <c r="X20" s="59"/>
      <c r="Y20" s="59"/>
    </row>
    <row r="21" spans="1:25" s="60" customFormat="1" ht="19.5" customHeight="1">
      <c r="A21" s="310"/>
      <c r="B21" s="333" t="s">
        <v>383</v>
      </c>
      <c r="C21" s="517" t="s">
        <v>384</v>
      </c>
      <c r="D21" s="517"/>
      <c r="E21" s="517"/>
      <c r="F21" s="517"/>
      <c r="G21" s="517"/>
      <c r="H21" s="517"/>
      <c r="I21" s="517"/>
      <c r="J21" s="517"/>
      <c r="K21" s="517" t="s">
        <v>385</v>
      </c>
      <c r="L21" s="517"/>
      <c r="M21" s="517"/>
      <c r="N21" s="517" t="s">
        <v>386</v>
      </c>
      <c r="O21" s="517"/>
      <c r="P21" s="517"/>
      <c r="Q21" s="517" t="s">
        <v>269</v>
      </c>
      <c r="R21" s="517"/>
      <c r="S21" s="517"/>
      <c r="T21" s="310"/>
      <c r="U21" s="59"/>
      <c r="V21" s="59"/>
      <c r="W21" s="59"/>
      <c r="X21" s="59"/>
      <c r="Y21" s="59"/>
    </row>
    <row r="22" spans="1:25" s="60" customFormat="1" ht="19.5" customHeight="1">
      <c r="A22" s="310"/>
      <c r="B22" s="334"/>
      <c r="C22" s="523"/>
      <c r="D22" s="523"/>
      <c r="E22" s="523"/>
      <c r="F22" s="523"/>
      <c r="G22" s="523"/>
      <c r="H22" s="523"/>
      <c r="I22" s="523"/>
      <c r="J22" s="523"/>
      <c r="K22" s="524"/>
      <c r="L22" s="524"/>
      <c r="M22" s="524"/>
      <c r="N22" s="511" t="str">
        <f>Tables!P323</f>
        <v/>
      </c>
      <c r="O22" s="511"/>
      <c r="P22" s="511"/>
      <c r="Q22" s="512" t="str">
        <f>IF(N22="","",K22*N22)</f>
        <v/>
      </c>
      <c r="R22" s="512"/>
      <c r="S22" s="512"/>
      <c r="T22" s="310"/>
      <c r="U22" s="59"/>
      <c r="V22" s="59"/>
      <c r="W22" s="59"/>
      <c r="X22" s="59"/>
      <c r="Y22" s="59"/>
    </row>
    <row r="23" spans="1:25" s="60" customFormat="1" ht="19.5" customHeight="1">
      <c r="A23" s="310"/>
      <c r="B23" s="334"/>
      <c r="C23" s="523"/>
      <c r="D23" s="523"/>
      <c r="E23" s="523"/>
      <c r="F23" s="523"/>
      <c r="G23" s="523"/>
      <c r="H23" s="523"/>
      <c r="I23" s="523"/>
      <c r="J23" s="523"/>
      <c r="K23" s="524"/>
      <c r="L23" s="524"/>
      <c r="M23" s="524"/>
      <c r="N23" s="511" t="str">
        <f>Tables!P324</f>
        <v/>
      </c>
      <c r="O23" s="511"/>
      <c r="P23" s="511"/>
      <c r="Q23" s="512" t="str">
        <f>IF(N23="","",K23*N23)</f>
        <v/>
      </c>
      <c r="R23" s="512"/>
      <c r="S23" s="512"/>
      <c r="T23" s="310"/>
      <c r="U23" s="59"/>
      <c r="V23" s="59"/>
      <c r="W23" s="59"/>
      <c r="X23" s="59"/>
      <c r="Y23" s="59"/>
    </row>
    <row r="24" spans="1:25" s="60" customFormat="1" ht="19.5" customHeight="1">
      <c r="A24" s="310"/>
      <c r="B24" s="380"/>
      <c r="C24" s="523"/>
      <c r="D24" s="523"/>
      <c r="E24" s="523"/>
      <c r="F24" s="523"/>
      <c r="G24" s="523"/>
      <c r="H24" s="523"/>
      <c r="I24" s="523"/>
      <c r="J24" s="523"/>
      <c r="K24" s="524"/>
      <c r="L24" s="524"/>
      <c r="M24" s="524"/>
      <c r="N24" s="511" t="str">
        <f>Tables!P325</f>
        <v/>
      </c>
      <c r="O24" s="511"/>
      <c r="P24" s="511"/>
      <c r="Q24" s="512" t="str">
        <f>IF(N24="","",K24*N24)</f>
        <v/>
      </c>
      <c r="R24" s="512"/>
      <c r="S24" s="512"/>
      <c r="T24" s="310"/>
      <c r="U24" s="59"/>
      <c r="V24" s="59"/>
      <c r="W24" s="59"/>
      <c r="X24" s="59"/>
      <c r="Y24" s="59"/>
    </row>
    <row r="25" spans="1:25" s="60" customFormat="1" ht="19.5" customHeight="1">
      <c r="A25" s="310"/>
      <c r="B25" s="380"/>
      <c r="C25" s="523"/>
      <c r="D25" s="523"/>
      <c r="E25" s="523"/>
      <c r="F25" s="523"/>
      <c r="G25" s="523"/>
      <c r="H25" s="523"/>
      <c r="I25" s="523"/>
      <c r="J25" s="523"/>
      <c r="K25" s="524"/>
      <c r="L25" s="524"/>
      <c r="M25" s="524"/>
      <c r="N25" s="511" t="str">
        <f>Tables!P326</f>
        <v/>
      </c>
      <c r="O25" s="511"/>
      <c r="P25" s="511"/>
      <c r="Q25" s="512" t="str">
        <f t="shared" ref="Q25:Q30" si="0">IF(N25="","",K25*N25)</f>
        <v/>
      </c>
      <c r="R25" s="512"/>
      <c r="S25" s="512"/>
      <c r="T25" s="310"/>
      <c r="U25" s="59"/>
      <c r="V25" s="59"/>
      <c r="W25" s="59"/>
      <c r="X25" s="59"/>
      <c r="Y25" s="59"/>
    </row>
    <row r="26" spans="1:25" s="60" customFormat="1" ht="19.5" customHeight="1">
      <c r="A26" s="310"/>
      <c r="B26" s="380"/>
      <c r="C26" s="523"/>
      <c r="D26" s="523"/>
      <c r="E26" s="523"/>
      <c r="F26" s="523"/>
      <c r="G26" s="523"/>
      <c r="H26" s="523"/>
      <c r="I26" s="523"/>
      <c r="J26" s="523"/>
      <c r="K26" s="524"/>
      <c r="L26" s="524"/>
      <c r="M26" s="524"/>
      <c r="N26" s="511" t="str">
        <f>Tables!P327</f>
        <v/>
      </c>
      <c r="O26" s="511"/>
      <c r="P26" s="511"/>
      <c r="Q26" s="512" t="str">
        <f t="shared" si="0"/>
        <v/>
      </c>
      <c r="R26" s="512"/>
      <c r="S26" s="512"/>
      <c r="T26" s="310"/>
      <c r="U26" s="59"/>
      <c r="V26" s="59"/>
      <c r="W26" s="59"/>
      <c r="X26" s="59"/>
      <c r="Y26" s="59"/>
    </row>
    <row r="27" spans="1:25" s="60" customFormat="1" ht="19.5" customHeight="1">
      <c r="A27" s="310"/>
      <c r="B27" s="380"/>
      <c r="C27" s="523"/>
      <c r="D27" s="523"/>
      <c r="E27" s="523"/>
      <c r="F27" s="523"/>
      <c r="G27" s="523"/>
      <c r="H27" s="523"/>
      <c r="I27" s="523"/>
      <c r="J27" s="523"/>
      <c r="K27" s="524"/>
      <c r="L27" s="524"/>
      <c r="M27" s="524"/>
      <c r="N27" s="511" t="str">
        <f>Tables!P328</f>
        <v/>
      </c>
      <c r="O27" s="511"/>
      <c r="P27" s="511"/>
      <c r="Q27" s="512" t="str">
        <f t="shared" si="0"/>
        <v/>
      </c>
      <c r="R27" s="512"/>
      <c r="S27" s="512"/>
      <c r="T27" s="310"/>
      <c r="U27" s="59"/>
      <c r="V27" s="59"/>
      <c r="W27" s="59"/>
      <c r="X27" s="59"/>
      <c r="Y27" s="59"/>
    </row>
    <row r="28" spans="1:25" s="60" customFormat="1" ht="19.5" customHeight="1">
      <c r="A28" s="310"/>
      <c r="B28" s="334"/>
      <c r="C28" s="523"/>
      <c r="D28" s="523"/>
      <c r="E28" s="523"/>
      <c r="F28" s="523"/>
      <c r="G28" s="523"/>
      <c r="H28" s="523"/>
      <c r="I28" s="523"/>
      <c r="J28" s="523"/>
      <c r="K28" s="524"/>
      <c r="L28" s="524"/>
      <c r="M28" s="524"/>
      <c r="N28" s="511" t="str">
        <f>Tables!P329</f>
        <v/>
      </c>
      <c r="O28" s="511"/>
      <c r="P28" s="511"/>
      <c r="Q28" s="512" t="str">
        <f t="shared" si="0"/>
        <v/>
      </c>
      <c r="R28" s="512"/>
      <c r="S28" s="512"/>
      <c r="T28" s="310"/>
      <c r="U28" s="59"/>
      <c r="V28" s="59"/>
      <c r="W28" s="59"/>
      <c r="X28" s="59"/>
      <c r="Y28" s="59"/>
    </row>
    <row r="29" spans="1:25" s="60" customFormat="1" ht="19.5" customHeight="1">
      <c r="A29" s="310"/>
      <c r="B29" s="334"/>
      <c r="C29" s="523"/>
      <c r="D29" s="523"/>
      <c r="E29" s="523"/>
      <c r="F29" s="523"/>
      <c r="G29" s="523"/>
      <c r="H29" s="523"/>
      <c r="I29" s="523"/>
      <c r="J29" s="523"/>
      <c r="K29" s="524"/>
      <c r="L29" s="524"/>
      <c r="M29" s="524"/>
      <c r="N29" s="511" t="str">
        <f>Tables!P330</f>
        <v/>
      </c>
      <c r="O29" s="511"/>
      <c r="P29" s="511"/>
      <c r="Q29" s="512" t="str">
        <f t="shared" si="0"/>
        <v/>
      </c>
      <c r="R29" s="512"/>
      <c r="S29" s="512"/>
      <c r="T29" s="310"/>
      <c r="U29" s="59"/>
      <c r="V29" s="59"/>
      <c r="W29" s="59"/>
      <c r="X29" s="59"/>
      <c r="Y29" s="59"/>
    </row>
    <row r="30" spans="1:25" s="60" customFormat="1" ht="19.5" customHeight="1">
      <c r="A30" s="310"/>
      <c r="B30" s="334"/>
      <c r="C30" s="523"/>
      <c r="D30" s="523"/>
      <c r="E30" s="523"/>
      <c r="F30" s="523"/>
      <c r="G30" s="523"/>
      <c r="H30" s="523"/>
      <c r="I30" s="523"/>
      <c r="J30" s="523"/>
      <c r="K30" s="524"/>
      <c r="L30" s="524"/>
      <c r="M30" s="524"/>
      <c r="N30" s="511" t="str">
        <f>Tables!P331</f>
        <v/>
      </c>
      <c r="O30" s="511"/>
      <c r="P30" s="511"/>
      <c r="Q30" s="512" t="str">
        <f t="shared" si="0"/>
        <v/>
      </c>
      <c r="R30" s="512"/>
      <c r="S30" s="512"/>
      <c r="T30" s="310"/>
      <c r="U30" s="59"/>
      <c r="V30" s="59"/>
      <c r="W30" s="59"/>
      <c r="X30" s="59"/>
      <c r="Y30" s="59"/>
    </row>
    <row r="31" spans="1:25" s="60" customFormat="1" ht="19.5" customHeight="1">
      <c r="A31" s="310"/>
      <c r="B31" s="311"/>
      <c r="C31" s="311"/>
      <c r="D31" s="311"/>
      <c r="E31" s="311"/>
      <c r="F31" s="311"/>
      <c r="G31" s="311"/>
      <c r="H31" s="311"/>
      <c r="I31" s="311"/>
      <c r="J31" s="311"/>
      <c r="K31" s="311"/>
      <c r="L31" s="311"/>
      <c r="M31" s="311"/>
      <c r="N31" s="311"/>
      <c r="O31" s="311"/>
      <c r="P31" s="325" t="s">
        <v>388</v>
      </c>
      <c r="Q31" s="522">
        <f>SUM(Q22:S30)</f>
        <v>0</v>
      </c>
      <c r="R31" s="522"/>
      <c r="S31" s="522"/>
      <c r="T31" s="326" t="s">
        <v>396</v>
      </c>
      <c r="U31" s="59"/>
      <c r="V31" s="59"/>
      <c r="W31" s="59"/>
      <c r="X31" s="59"/>
      <c r="Y31" s="59"/>
    </row>
    <row r="32" spans="1:25" s="179" customFormat="1" ht="3.75" customHeight="1">
      <c r="A32" s="314"/>
      <c r="B32" s="313"/>
      <c r="C32" s="313"/>
      <c r="D32" s="313"/>
      <c r="E32" s="313"/>
      <c r="F32" s="313"/>
      <c r="G32" s="313"/>
      <c r="H32" s="313"/>
      <c r="I32" s="313"/>
      <c r="J32" s="313"/>
      <c r="K32" s="313"/>
      <c r="L32" s="313"/>
      <c r="M32" s="313"/>
      <c r="N32" s="313"/>
      <c r="O32" s="313"/>
      <c r="P32" s="313"/>
      <c r="Q32" s="313"/>
      <c r="R32" s="313"/>
      <c r="S32" s="313"/>
      <c r="T32" s="314"/>
      <c r="U32" s="244"/>
      <c r="V32" s="244"/>
      <c r="W32" s="244"/>
      <c r="X32" s="244"/>
      <c r="Y32" s="244"/>
    </row>
    <row r="33" spans="1:30" s="60" customFormat="1" ht="19.5" customHeight="1">
      <c r="A33" s="326">
        <v>5</v>
      </c>
      <c r="B33" s="502" t="s">
        <v>826</v>
      </c>
      <c r="C33" s="502"/>
      <c r="D33" s="502"/>
      <c r="E33" s="502"/>
      <c r="F33" s="502"/>
      <c r="G33" s="502"/>
      <c r="H33" s="311"/>
      <c r="I33" s="311"/>
      <c r="J33" s="311"/>
      <c r="K33" s="311"/>
      <c r="L33" s="311"/>
      <c r="M33" s="311"/>
      <c r="N33" s="311"/>
      <c r="O33" s="311"/>
      <c r="P33" s="311"/>
      <c r="Q33" s="311"/>
      <c r="R33" s="311"/>
      <c r="S33" s="311"/>
      <c r="T33" s="310"/>
      <c r="U33" s="59"/>
      <c r="V33" s="59"/>
      <c r="W33" s="59"/>
      <c r="X33" s="59"/>
      <c r="Y33" s="59"/>
    </row>
    <row r="34" spans="1:30" s="60" customFormat="1" ht="19.5" customHeight="1">
      <c r="A34" s="310"/>
      <c r="B34" s="311"/>
      <c r="C34" s="311"/>
      <c r="D34" s="311"/>
      <c r="E34" s="311"/>
      <c r="F34" s="311"/>
      <c r="G34" s="311"/>
      <c r="H34" s="311"/>
      <c r="I34" s="311"/>
      <c r="J34" s="311"/>
      <c r="K34" s="335"/>
      <c r="L34" s="311"/>
      <c r="M34" s="311"/>
      <c r="N34" s="311"/>
      <c r="O34" s="311"/>
      <c r="P34" s="325" t="s">
        <v>827</v>
      </c>
      <c r="Q34" s="508">
        <f>Q8+Q13+Q16+Q31</f>
        <v>0</v>
      </c>
      <c r="R34" s="508"/>
      <c r="S34" s="508"/>
      <c r="T34" s="326" t="s">
        <v>364</v>
      </c>
      <c r="U34" s="59"/>
      <c r="V34" s="59"/>
      <c r="W34" s="59"/>
      <c r="X34" s="59"/>
      <c r="Y34" s="59"/>
    </row>
    <row r="35" spans="1:30" s="60" customFormat="1" ht="19.5" customHeight="1">
      <c r="A35" s="310"/>
      <c r="B35" s="311"/>
      <c r="C35" s="311"/>
      <c r="D35" s="311"/>
      <c r="E35" s="311"/>
      <c r="F35" s="311"/>
      <c r="G35" s="311"/>
      <c r="H35" s="311"/>
      <c r="I35" s="311"/>
      <c r="J35" s="311"/>
      <c r="K35" s="311"/>
      <c r="L35" s="311"/>
      <c r="M35" s="311"/>
      <c r="N35" s="311"/>
      <c r="O35" s="311"/>
      <c r="P35" s="311"/>
      <c r="Q35" s="311"/>
      <c r="R35" s="311"/>
      <c r="S35" s="325" t="s">
        <v>828</v>
      </c>
      <c r="T35" s="310"/>
      <c r="U35" s="59"/>
      <c r="V35" s="59"/>
      <c r="W35" s="59"/>
      <c r="X35" s="59"/>
      <c r="Y35" s="59"/>
    </row>
    <row r="36" spans="1:30" ht="15" hidden="1"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1:30" hidden="1">
      <c r="A37" s="59">
        <v>0</v>
      </c>
      <c r="B37" s="59"/>
      <c r="C37" s="59"/>
      <c r="D37" s="59"/>
      <c r="E37" s="59"/>
      <c r="F37" s="59"/>
      <c r="G37" s="59"/>
      <c r="H37" s="59"/>
      <c r="I37" s="59"/>
      <c r="J37" s="59"/>
      <c r="K37" s="59"/>
      <c r="L37" s="59"/>
      <c r="M37" s="59"/>
      <c r="N37" s="59"/>
      <c r="O37" s="59"/>
      <c r="P37" s="59"/>
      <c r="Q37" s="59"/>
      <c r="R37" s="59"/>
      <c r="S37" s="59"/>
      <c r="T37" s="123"/>
      <c r="U37" s="59"/>
      <c r="V37" s="59"/>
      <c r="W37" s="59"/>
      <c r="X37" s="59"/>
      <c r="Y37" s="59"/>
    </row>
    <row r="38" spans="1:30" hidden="1">
      <c r="A38" s="59">
        <v>1</v>
      </c>
      <c r="B38" s="59"/>
      <c r="C38" s="59"/>
      <c r="D38" s="59"/>
      <c r="E38" s="59"/>
      <c r="F38" s="59"/>
      <c r="G38" s="59"/>
      <c r="H38" s="59"/>
      <c r="I38" s="59"/>
      <c r="J38" s="59"/>
      <c r="K38" s="59"/>
      <c r="L38" s="59"/>
      <c r="M38" s="59"/>
      <c r="N38" s="59"/>
      <c r="O38" s="59"/>
      <c r="P38" s="59"/>
      <c r="Q38" s="59"/>
      <c r="R38" s="59"/>
      <c r="S38" s="59"/>
      <c r="T38" s="123"/>
      <c r="U38" s="59"/>
      <c r="V38" s="59"/>
      <c r="W38" s="59"/>
      <c r="X38" s="59"/>
      <c r="Y38" s="59"/>
    </row>
    <row r="39" spans="1:30" hidden="1">
      <c r="A39" s="59">
        <v>2</v>
      </c>
      <c r="B39" s="59"/>
      <c r="C39" s="59"/>
      <c r="D39" s="59"/>
      <c r="E39" s="59"/>
      <c r="F39" s="59"/>
      <c r="G39" s="59"/>
      <c r="H39" s="59"/>
      <c r="I39" s="59"/>
      <c r="J39" s="59"/>
      <c r="K39" s="59"/>
      <c r="L39" s="59"/>
      <c r="M39" s="59"/>
      <c r="N39" s="59"/>
      <c r="O39" s="59"/>
      <c r="P39" s="59"/>
      <c r="Q39" s="59"/>
      <c r="R39" s="59"/>
      <c r="S39" s="59"/>
      <c r="T39" s="123"/>
      <c r="U39" s="59"/>
      <c r="V39" s="59"/>
      <c r="W39" s="59"/>
      <c r="X39" s="59"/>
      <c r="Y39" s="59"/>
    </row>
    <row r="40" spans="1:30" hidden="1">
      <c r="A40" s="59">
        <v>3</v>
      </c>
      <c r="B40" s="59"/>
      <c r="C40" s="59"/>
      <c r="D40" s="59"/>
      <c r="E40" s="59"/>
      <c r="F40" s="59"/>
      <c r="G40" s="59"/>
      <c r="H40" s="59"/>
      <c r="I40" s="59"/>
      <c r="J40" s="59"/>
      <c r="K40" s="59"/>
      <c r="L40" s="59"/>
      <c r="M40" s="59"/>
      <c r="N40" s="59"/>
      <c r="O40" s="59"/>
      <c r="P40" s="59"/>
      <c r="Q40" s="59"/>
      <c r="R40" s="59"/>
      <c r="S40" s="59"/>
      <c r="T40" s="123"/>
      <c r="U40" s="59"/>
      <c r="V40" s="59"/>
      <c r="W40" s="59"/>
      <c r="X40" s="59"/>
      <c r="Y40" s="59"/>
    </row>
    <row r="41" spans="1:30" hidden="1">
      <c r="A41" s="59">
        <v>4</v>
      </c>
      <c r="B41" s="59"/>
      <c r="C41" s="59"/>
      <c r="D41" s="59"/>
      <c r="E41" s="59"/>
      <c r="F41" s="59"/>
      <c r="G41" s="59"/>
      <c r="H41" s="59"/>
      <c r="I41" s="59"/>
      <c r="J41" s="59"/>
      <c r="K41" s="59"/>
      <c r="L41" s="59"/>
      <c r="M41" s="59"/>
      <c r="N41" s="59"/>
      <c r="O41" s="59"/>
      <c r="P41" s="59"/>
      <c r="Q41" s="59"/>
      <c r="R41" s="59"/>
      <c r="S41" s="59"/>
      <c r="T41" s="123"/>
      <c r="U41" s="59"/>
      <c r="V41" s="59"/>
      <c r="W41" s="59"/>
      <c r="X41" s="59"/>
      <c r="Y41" s="59"/>
    </row>
    <row r="42" spans="1:30" hidden="1">
      <c r="A42" s="59">
        <v>5</v>
      </c>
      <c r="B42" s="59"/>
      <c r="C42" s="59"/>
      <c r="D42" s="59"/>
      <c r="E42" s="59"/>
      <c r="F42" s="59"/>
      <c r="G42" s="59"/>
      <c r="H42" s="59"/>
      <c r="I42" s="59"/>
      <c r="J42" s="59"/>
      <c r="K42" s="59"/>
      <c r="L42" s="59"/>
      <c r="M42" s="59"/>
      <c r="N42" s="59"/>
      <c r="O42" s="59"/>
      <c r="P42" s="59"/>
      <c r="Q42" s="59"/>
      <c r="R42" s="59"/>
      <c r="S42" s="59"/>
      <c r="T42" s="123"/>
      <c r="U42" s="59"/>
      <c r="V42" s="59"/>
      <c r="W42" s="59"/>
      <c r="X42" s="59"/>
      <c r="Y42" s="59"/>
    </row>
    <row r="43" spans="1:30" hidden="1">
      <c r="A43" s="59">
        <v>6</v>
      </c>
      <c r="B43" s="59"/>
      <c r="C43" s="59"/>
      <c r="D43" s="59"/>
      <c r="E43" s="59"/>
      <c r="F43" s="59"/>
      <c r="G43" s="59"/>
      <c r="H43" s="59"/>
      <c r="I43" s="59"/>
      <c r="J43" s="59"/>
      <c r="K43" s="59"/>
      <c r="L43" s="59"/>
      <c r="M43" s="59"/>
      <c r="N43" s="59"/>
      <c r="O43" s="59"/>
      <c r="P43" s="59"/>
      <c r="Q43" s="59"/>
      <c r="R43" s="59"/>
      <c r="S43" s="59"/>
      <c r="T43" s="123"/>
      <c r="U43" s="59"/>
      <c r="V43" s="59"/>
      <c r="W43" s="59"/>
      <c r="X43" s="59"/>
      <c r="Y43" s="59"/>
    </row>
    <row r="44" spans="1:30" hidden="1">
      <c r="A44" s="59">
        <v>7</v>
      </c>
      <c r="B44" s="59"/>
      <c r="C44" s="59"/>
      <c r="D44" s="59"/>
      <c r="E44" s="59"/>
      <c r="F44" s="59"/>
      <c r="G44" s="59"/>
      <c r="H44" s="59"/>
      <c r="I44" s="59"/>
      <c r="J44" s="59"/>
      <c r="K44" s="59"/>
      <c r="L44" s="59"/>
      <c r="M44" s="59"/>
      <c r="N44" s="59"/>
      <c r="O44" s="59"/>
      <c r="P44" s="59"/>
      <c r="Q44" s="59"/>
      <c r="R44" s="59"/>
      <c r="S44" s="59"/>
      <c r="T44" s="123"/>
      <c r="U44" s="59"/>
      <c r="V44" s="59"/>
      <c r="W44" s="59"/>
      <c r="X44" s="59"/>
      <c r="Y44" s="59"/>
    </row>
    <row r="45" spans="1:30" hidden="1">
      <c r="A45" s="59">
        <v>8</v>
      </c>
      <c r="B45" s="59"/>
      <c r="C45" s="59"/>
      <c r="D45" s="59"/>
      <c r="E45" s="59"/>
      <c r="F45" s="59"/>
      <c r="G45" s="59"/>
      <c r="H45" s="59"/>
      <c r="I45" s="59"/>
      <c r="J45" s="59"/>
      <c r="K45" s="59"/>
      <c r="L45" s="59"/>
      <c r="M45" s="59"/>
      <c r="N45" s="59"/>
      <c r="O45" s="59"/>
      <c r="P45" s="59"/>
      <c r="Q45" s="59"/>
      <c r="R45" s="59"/>
      <c r="S45" s="59"/>
      <c r="T45" s="123"/>
      <c r="U45" s="59"/>
      <c r="V45" s="59"/>
      <c r="W45" s="59"/>
      <c r="X45" s="59"/>
      <c r="Y45" s="59"/>
    </row>
    <row r="46" spans="1:30" hidden="1">
      <c r="A46" s="59">
        <v>9</v>
      </c>
      <c r="B46" s="59"/>
      <c r="C46" s="59"/>
      <c r="D46" s="59"/>
      <c r="E46" s="59"/>
      <c r="F46" s="59"/>
      <c r="G46" s="59"/>
      <c r="H46" s="59"/>
      <c r="I46" s="59"/>
      <c r="J46" s="59"/>
      <c r="K46" s="59"/>
      <c r="L46" s="59"/>
      <c r="M46" s="59"/>
      <c r="N46" s="59"/>
      <c r="O46" s="59"/>
      <c r="P46" s="59"/>
      <c r="Q46" s="59"/>
      <c r="R46" s="59"/>
      <c r="S46" s="59"/>
      <c r="T46" s="123"/>
      <c r="U46" s="59"/>
      <c r="V46" s="59"/>
      <c r="W46" s="59"/>
      <c r="X46" s="59"/>
      <c r="Y46" s="59"/>
    </row>
    <row r="47" spans="1:30" hidden="1">
      <c r="A47" s="59">
        <v>10</v>
      </c>
      <c r="B47" s="59"/>
      <c r="C47" s="59"/>
      <c r="D47" s="59"/>
      <c r="E47" s="59"/>
      <c r="F47" s="59"/>
      <c r="G47" s="59"/>
      <c r="H47" s="59"/>
      <c r="I47" s="59"/>
      <c r="J47" s="59"/>
      <c r="K47" s="59"/>
      <c r="L47" s="59"/>
      <c r="M47" s="59"/>
      <c r="N47" s="59"/>
      <c r="O47" s="59"/>
      <c r="P47" s="59"/>
      <c r="Q47" s="59"/>
      <c r="R47" s="59"/>
      <c r="S47" s="59"/>
      <c r="T47" s="123"/>
      <c r="U47" s="59"/>
      <c r="V47" s="59"/>
      <c r="W47" s="59"/>
      <c r="X47" s="59"/>
      <c r="Y47" s="59"/>
    </row>
    <row r="48" spans="1:30" hidden="1">
      <c r="A48" s="59">
        <v>11</v>
      </c>
      <c r="B48" s="59"/>
      <c r="C48" s="59"/>
      <c r="D48" s="59"/>
      <c r="E48" s="59"/>
      <c r="F48" s="59"/>
      <c r="G48" s="59"/>
      <c r="H48" s="59"/>
      <c r="I48" s="59"/>
      <c r="J48" s="59"/>
      <c r="K48" s="59"/>
      <c r="L48" s="59"/>
      <c r="M48" s="59"/>
      <c r="N48" s="59"/>
      <c r="O48" s="59"/>
      <c r="P48" s="59"/>
      <c r="Q48" s="59"/>
      <c r="R48" s="59"/>
      <c r="S48" s="59"/>
      <c r="T48" s="123"/>
      <c r="U48" s="59"/>
      <c r="V48" s="59"/>
      <c r="W48" s="59"/>
      <c r="X48" s="59"/>
      <c r="Y48" s="59"/>
    </row>
    <row r="49" spans="1:25" hidden="1">
      <c r="A49" s="59">
        <v>12</v>
      </c>
      <c r="B49" s="59"/>
      <c r="C49" s="59"/>
      <c r="D49" s="59"/>
      <c r="E49" s="59"/>
      <c r="F49" s="59"/>
      <c r="G49" s="59"/>
      <c r="H49" s="59"/>
      <c r="I49" s="59"/>
      <c r="J49" s="59"/>
      <c r="K49" s="59"/>
      <c r="L49" s="59"/>
      <c r="M49" s="59"/>
      <c r="N49" s="59"/>
      <c r="O49" s="59"/>
      <c r="P49" s="59"/>
      <c r="Q49" s="59"/>
      <c r="R49" s="59"/>
      <c r="S49" s="59"/>
      <c r="T49" s="123"/>
      <c r="U49" s="59"/>
      <c r="V49" s="59"/>
      <c r="W49" s="59"/>
      <c r="X49" s="59"/>
      <c r="Y49" s="59"/>
    </row>
    <row r="50" spans="1:25" hidden="1">
      <c r="A50" s="59">
        <v>13</v>
      </c>
      <c r="B50" s="59"/>
      <c r="C50" s="59"/>
      <c r="D50" s="59"/>
      <c r="E50" s="59"/>
      <c r="F50" s="59"/>
      <c r="G50" s="59"/>
      <c r="H50" s="59"/>
      <c r="I50" s="59"/>
      <c r="J50" s="59"/>
      <c r="K50" s="59"/>
      <c r="L50" s="59"/>
      <c r="M50" s="59"/>
      <c r="N50" s="59"/>
      <c r="O50" s="59"/>
      <c r="P50" s="59"/>
      <c r="Q50" s="59"/>
      <c r="R50" s="59"/>
      <c r="S50" s="59"/>
      <c r="T50" s="123"/>
      <c r="U50" s="59"/>
      <c r="V50" s="59"/>
      <c r="W50" s="59"/>
      <c r="X50" s="59"/>
      <c r="Y50" s="59"/>
    </row>
    <row r="51" spans="1:25" hidden="1">
      <c r="A51" s="59">
        <v>14</v>
      </c>
      <c r="B51" s="59"/>
      <c r="C51" s="59"/>
      <c r="D51" s="59"/>
      <c r="E51" s="59"/>
      <c r="F51" s="59"/>
      <c r="G51" s="59"/>
      <c r="H51" s="59"/>
      <c r="I51" s="59"/>
      <c r="J51" s="59"/>
      <c r="K51" s="59"/>
      <c r="L51" s="59"/>
      <c r="M51" s="59"/>
      <c r="N51" s="59"/>
      <c r="O51" s="59"/>
      <c r="P51" s="59"/>
      <c r="Q51" s="59"/>
      <c r="R51" s="59"/>
      <c r="S51" s="59"/>
      <c r="T51" s="123"/>
      <c r="U51" s="59"/>
      <c r="V51" s="59"/>
      <c r="W51" s="59"/>
      <c r="X51" s="59"/>
      <c r="Y51" s="59"/>
    </row>
    <row r="52" spans="1:25" hidden="1">
      <c r="A52" s="59">
        <v>15</v>
      </c>
      <c r="B52" s="59"/>
      <c r="C52" s="59"/>
      <c r="D52" s="59"/>
      <c r="E52" s="59"/>
      <c r="F52" s="59"/>
      <c r="G52" s="59"/>
      <c r="H52" s="59"/>
      <c r="I52" s="59"/>
      <c r="J52" s="59"/>
      <c r="K52" s="59"/>
      <c r="L52" s="59"/>
      <c r="M52" s="59"/>
      <c r="N52" s="59"/>
      <c r="O52" s="59"/>
      <c r="P52" s="59"/>
      <c r="Q52" s="59"/>
      <c r="R52" s="59"/>
      <c r="S52" s="59"/>
      <c r="T52" s="123"/>
      <c r="U52" s="59"/>
      <c r="V52" s="59"/>
      <c r="W52" s="59"/>
      <c r="X52" s="59"/>
      <c r="Y52" s="59"/>
    </row>
    <row r="53" spans="1:25" hidden="1">
      <c r="A53" s="59">
        <v>16</v>
      </c>
      <c r="B53" s="59"/>
      <c r="C53" s="59"/>
      <c r="D53" s="59"/>
      <c r="E53" s="59"/>
      <c r="F53" s="59"/>
      <c r="G53" s="59"/>
      <c r="H53" s="59"/>
      <c r="I53" s="59"/>
      <c r="J53" s="59"/>
      <c r="K53" s="59"/>
      <c r="L53" s="59"/>
      <c r="M53" s="59"/>
      <c r="N53" s="59"/>
      <c r="O53" s="59"/>
      <c r="P53" s="59"/>
      <c r="Q53" s="59"/>
      <c r="R53" s="59"/>
      <c r="S53" s="59"/>
      <c r="T53" s="123"/>
      <c r="U53" s="59"/>
      <c r="V53" s="59"/>
      <c r="W53" s="59"/>
      <c r="X53" s="59"/>
      <c r="Y53" s="59"/>
    </row>
    <row r="54" spans="1:25" hidden="1">
      <c r="A54" s="59">
        <v>17</v>
      </c>
      <c r="B54" s="59"/>
      <c r="C54" s="59"/>
      <c r="D54" s="59"/>
      <c r="E54" s="59"/>
      <c r="F54" s="59"/>
      <c r="G54" s="59"/>
      <c r="H54" s="59"/>
      <c r="I54" s="59"/>
      <c r="J54" s="59"/>
      <c r="K54" s="59"/>
      <c r="L54" s="59"/>
      <c r="M54" s="59"/>
      <c r="N54" s="59"/>
      <c r="O54" s="59"/>
      <c r="P54" s="59"/>
      <c r="Q54" s="59"/>
      <c r="R54" s="59"/>
      <c r="S54" s="59"/>
      <c r="T54" s="123"/>
      <c r="U54" s="59"/>
      <c r="V54" s="59"/>
      <c r="W54" s="59"/>
      <c r="X54" s="59"/>
      <c r="Y54" s="59"/>
    </row>
    <row r="55" spans="1:25" hidden="1">
      <c r="A55" s="59">
        <v>18</v>
      </c>
      <c r="B55" s="59"/>
      <c r="C55" s="59"/>
      <c r="D55" s="59"/>
      <c r="E55" s="59"/>
      <c r="F55" s="59"/>
      <c r="G55" s="59"/>
      <c r="H55" s="59"/>
      <c r="I55" s="59"/>
      <c r="J55" s="59"/>
      <c r="K55" s="59"/>
      <c r="L55" s="59"/>
      <c r="M55" s="59"/>
      <c r="N55" s="59"/>
      <c r="O55" s="59"/>
      <c r="P55" s="59"/>
      <c r="Q55" s="59"/>
      <c r="R55" s="59"/>
      <c r="S55" s="59"/>
      <c r="T55" s="123"/>
      <c r="U55" s="59"/>
      <c r="V55" s="59"/>
      <c r="W55" s="59"/>
      <c r="X55" s="59"/>
      <c r="Y55" s="59"/>
    </row>
    <row r="56" spans="1:25" hidden="1">
      <c r="A56" s="59">
        <v>19</v>
      </c>
      <c r="B56" s="59"/>
      <c r="C56" s="59"/>
      <c r="D56" s="59"/>
      <c r="E56" s="59"/>
      <c r="F56" s="59"/>
      <c r="G56" s="59"/>
      <c r="H56" s="59"/>
      <c r="I56" s="59"/>
      <c r="J56" s="59"/>
      <c r="K56" s="59"/>
      <c r="L56" s="59"/>
      <c r="M56" s="59"/>
      <c r="N56" s="59"/>
      <c r="O56" s="59"/>
      <c r="P56" s="59"/>
      <c r="Q56" s="59"/>
      <c r="R56" s="59"/>
      <c r="S56" s="59"/>
      <c r="T56" s="123"/>
      <c r="U56" s="59"/>
      <c r="V56" s="59"/>
      <c r="W56" s="59"/>
      <c r="X56" s="59"/>
      <c r="Y56" s="59"/>
    </row>
    <row r="57" spans="1:25" hidden="1">
      <c r="A57" s="59">
        <v>20</v>
      </c>
      <c r="B57" s="59"/>
      <c r="C57" s="59"/>
      <c r="D57" s="59"/>
      <c r="E57" s="59"/>
      <c r="F57" s="59"/>
      <c r="G57" s="59"/>
      <c r="H57" s="59"/>
      <c r="I57" s="59"/>
      <c r="J57" s="59"/>
      <c r="K57" s="59"/>
      <c r="L57" s="59"/>
      <c r="M57" s="59"/>
      <c r="N57" s="59"/>
      <c r="O57" s="59"/>
      <c r="P57" s="59"/>
      <c r="Q57" s="59"/>
      <c r="R57" s="59"/>
      <c r="S57" s="59"/>
      <c r="T57" s="123"/>
      <c r="U57" s="59"/>
      <c r="V57" s="59"/>
      <c r="W57" s="59"/>
      <c r="X57" s="59"/>
      <c r="Y57" s="59"/>
    </row>
    <row r="58" spans="1:25" hidden="1">
      <c r="A58" s="59">
        <v>21</v>
      </c>
      <c r="B58" s="59"/>
      <c r="C58" s="59"/>
      <c r="D58" s="59"/>
      <c r="E58" s="59"/>
      <c r="F58" s="59"/>
      <c r="G58" s="59"/>
      <c r="H58" s="59"/>
      <c r="I58" s="59"/>
      <c r="J58" s="59"/>
      <c r="K58" s="59"/>
      <c r="L58" s="59"/>
      <c r="M58" s="59"/>
      <c r="N58" s="59"/>
      <c r="O58" s="59"/>
      <c r="P58" s="59"/>
      <c r="Q58" s="59"/>
      <c r="R58" s="59"/>
      <c r="S58" s="59"/>
      <c r="T58" s="123"/>
      <c r="U58" s="59"/>
      <c r="V58" s="59"/>
      <c r="W58" s="59"/>
      <c r="X58" s="59"/>
      <c r="Y58" s="59"/>
    </row>
    <row r="59" spans="1:25" hidden="1">
      <c r="A59" s="59">
        <v>22</v>
      </c>
      <c r="B59" s="59"/>
      <c r="C59" s="59"/>
      <c r="D59" s="59"/>
      <c r="E59" s="59"/>
      <c r="F59" s="59"/>
      <c r="G59" s="59"/>
      <c r="H59" s="59"/>
      <c r="I59" s="59"/>
      <c r="J59" s="59"/>
      <c r="K59" s="59"/>
      <c r="L59" s="59"/>
      <c r="M59" s="59"/>
      <c r="N59" s="59"/>
      <c r="O59" s="59"/>
      <c r="P59" s="59"/>
      <c r="Q59" s="59"/>
      <c r="R59" s="59"/>
      <c r="S59" s="59"/>
      <c r="T59" s="123"/>
      <c r="U59" s="59"/>
      <c r="V59" s="59"/>
      <c r="W59" s="59"/>
      <c r="X59" s="59"/>
      <c r="Y59" s="59"/>
    </row>
    <row r="60" spans="1:25" hidden="1">
      <c r="A60" s="59">
        <v>23</v>
      </c>
      <c r="B60" s="59"/>
      <c r="C60" s="59"/>
      <c r="D60" s="59"/>
      <c r="E60" s="59"/>
      <c r="F60" s="59"/>
      <c r="G60" s="59"/>
      <c r="H60" s="59"/>
      <c r="I60" s="59"/>
      <c r="J60" s="59"/>
      <c r="K60" s="59"/>
      <c r="L60" s="59"/>
      <c r="M60" s="59"/>
      <c r="N60" s="59"/>
      <c r="O60" s="59"/>
      <c r="P60" s="59"/>
      <c r="Q60" s="59"/>
      <c r="R60" s="59"/>
      <c r="S60" s="59"/>
      <c r="T60" s="123"/>
      <c r="U60" s="59"/>
      <c r="V60" s="59"/>
      <c r="W60" s="59"/>
      <c r="X60" s="59"/>
      <c r="Y60" s="59"/>
    </row>
    <row r="61" spans="1:25" hidden="1">
      <c r="A61" s="59">
        <v>24</v>
      </c>
      <c r="B61" s="59"/>
      <c r="C61" s="59"/>
      <c r="D61" s="59"/>
      <c r="E61" s="59"/>
      <c r="F61" s="59"/>
      <c r="G61" s="59"/>
      <c r="H61" s="59"/>
      <c r="I61" s="59"/>
      <c r="J61" s="59"/>
      <c r="K61" s="59"/>
      <c r="L61" s="59"/>
      <c r="M61" s="59"/>
      <c r="N61" s="59"/>
      <c r="O61" s="59"/>
      <c r="P61" s="59"/>
      <c r="Q61" s="59"/>
      <c r="R61" s="59"/>
      <c r="S61" s="59"/>
      <c r="T61" s="123"/>
      <c r="U61" s="59"/>
      <c r="V61" s="59"/>
      <c r="W61" s="59"/>
      <c r="X61" s="59"/>
      <c r="Y61" s="59"/>
    </row>
    <row r="62" spans="1:25" hidden="1">
      <c r="A62" s="59">
        <v>25</v>
      </c>
      <c r="B62" s="59"/>
      <c r="C62" s="59"/>
      <c r="D62" s="59"/>
      <c r="E62" s="59"/>
      <c r="F62" s="59"/>
      <c r="G62" s="59"/>
      <c r="H62" s="59"/>
      <c r="I62" s="59"/>
      <c r="J62" s="59"/>
      <c r="K62" s="59"/>
      <c r="L62" s="59"/>
      <c r="M62" s="59"/>
      <c r="N62" s="59"/>
      <c r="O62" s="59"/>
      <c r="P62" s="59"/>
      <c r="Q62" s="59"/>
      <c r="R62" s="59"/>
      <c r="S62" s="59"/>
      <c r="T62" s="123"/>
      <c r="U62" s="59"/>
      <c r="V62" s="59"/>
      <c r="W62" s="59"/>
      <c r="X62" s="59"/>
      <c r="Y62" s="59"/>
    </row>
    <row r="63" spans="1:25" hidden="1">
      <c r="A63" s="59">
        <v>26</v>
      </c>
      <c r="B63" s="59"/>
      <c r="C63" s="59"/>
      <c r="D63" s="59"/>
      <c r="E63" s="59"/>
      <c r="F63" s="59"/>
      <c r="G63" s="59"/>
      <c r="H63" s="59"/>
      <c r="I63" s="59"/>
      <c r="J63" s="59"/>
      <c r="K63" s="59"/>
      <c r="L63" s="59"/>
      <c r="M63" s="59"/>
      <c r="N63" s="59"/>
      <c r="O63" s="59"/>
      <c r="P63" s="59"/>
      <c r="Q63" s="59"/>
      <c r="R63" s="59"/>
      <c r="S63" s="59"/>
      <c r="T63" s="123"/>
      <c r="U63" s="59"/>
      <c r="V63" s="59"/>
      <c r="W63" s="59"/>
      <c r="X63" s="59"/>
      <c r="Y63" s="59"/>
    </row>
    <row r="64" spans="1:25" hidden="1">
      <c r="A64" s="59">
        <v>27</v>
      </c>
      <c r="B64" s="59"/>
      <c r="C64" s="59"/>
      <c r="D64" s="59"/>
      <c r="E64" s="59"/>
      <c r="F64" s="59"/>
      <c r="G64" s="59"/>
      <c r="H64" s="59"/>
      <c r="I64" s="59"/>
      <c r="J64" s="59"/>
      <c r="K64" s="59"/>
      <c r="L64" s="59"/>
      <c r="M64" s="59"/>
      <c r="N64" s="59"/>
      <c r="O64" s="59"/>
      <c r="P64" s="59"/>
      <c r="Q64" s="59"/>
      <c r="R64" s="59"/>
      <c r="S64" s="59"/>
      <c r="T64" s="123"/>
      <c r="U64" s="59"/>
      <c r="V64" s="59"/>
      <c r="W64" s="59"/>
      <c r="X64" s="59"/>
      <c r="Y64" s="59"/>
    </row>
    <row r="65" spans="1:30" hidden="1">
      <c r="A65" s="59">
        <v>28</v>
      </c>
      <c r="B65" s="59"/>
      <c r="C65" s="59"/>
      <c r="D65" s="59"/>
      <c r="E65" s="59"/>
      <c r="F65" s="59"/>
      <c r="G65" s="59"/>
      <c r="H65" s="59"/>
      <c r="I65" s="59"/>
      <c r="J65" s="59"/>
      <c r="K65" s="59"/>
      <c r="L65" s="59"/>
      <c r="M65" s="59"/>
      <c r="N65" s="59"/>
      <c r="O65" s="59"/>
      <c r="P65" s="59"/>
      <c r="Q65" s="59"/>
      <c r="R65" s="59"/>
      <c r="S65" s="59"/>
      <c r="T65" s="123"/>
      <c r="U65" s="59"/>
      <c r="V65" s="59"/>
      <c r="W65" s="59"/>
      <c r="X65" s="59"/>
      <c r="Y65" s="59"/>
    </row>
    <row r="66" spans="1:30" hidden="1">
      <c r="A66" s="59">
        <v>29</v>
      </c>
      <c r="B66" s="59"/>
      <c r="C66" s="59"/>
      <c r="D66" s="59"/>
      <c r="E66" s="59"/>
      <c r="F66" s="59"/>
      <c r="G66" s="59"/>
      <c r="H66" s="59"/>
      <c r="I66" s="59"/>
      <c r="J66" s="59"/>
      <c r="K66" s="59"/>
      <c r="L66" s="59"/>
      <c r="M66" s="59"/>
      <c r="N66" s="59"/>
      <c r="O66" s="59"/>
      <c r="P66" s="59"/>
      <c r="Q66" s="59"/>
      <c r="R66" s="59"/>
      <c r="S66" s="59"/>
      <c r="T66" s="123"/>
      <c r="U66" s="59"/>
      <c r="V66" s="59"/>
      <c r="W66" s="59"/>
      <c r="X66" s="59"/>
      <c r="Y66" s="59"/>
    </row>
    <row r="67" spans="1:30" hidden="1">
      <c r="A67" s="59">
        <v>30</v>
      </c>
      <c r="B67" s="59"/>
      <c r="C67" s="59"/>
      <c r="D67" s="59"/>
      <c r="E67" s="59"/>
      <c r="F67" s="59"/>
      <c r="G67" s="59"/>
      <c r="H67" s="59"/>
      <c r="I67" s="59"/>
      <c r="J67" s="59"/>
      <c r="K67" s="59"/>
      <c r="L67" s="59"/>
      <c r="M67" s="59"/>
      <c r="N67" s="59"/>
      <c r="O67" s="59"/>
      <c r="P67" s="59"/>
      <c r="Q67" s="59"/>
      <c r="R67" s="59"/>
      <c r="S67" s="59"/>
      <c r="T67" s="123"/>
      <c r="U67" s="59"/>
      <c r="V67" s="59"/>
      <c r="W67" s="59"/>
      <c r="X67" s="59"/>
      <c r="Y67" s="59"/>
    </row>
    <row r="68" spans="1:30" hidden="1">
      <c r="A68" s="59">
        <v>31</v>
      </c>
      <c r="B68" s="59"/>
      <c r="C68" s="59"/>
      <c r="D68" s="59"/>
      <c r="E68" s="59"/>
      <c r="F68" s="59"/>
      <c r="G68" s="59"/>
      <c r="H68" s="59"/>
      <c r="I68" s="59"/>
      <c r="J68" s="59"/>
      <c r="K68" s="59"/>
      <c r="L68" s="59"/>
      <c r="M68" s="59"/>
      <c r="N68" s="59"/>
      <c r="O68" s="59"/>
      <c r="P68" s="59"/>
      <c r="Q68" s="59"/>
      <c r="R68" s="59"/>
      <c r="S68" s="59"/>
      <c r="T68" s="123"/>
      <c r="U68" s="59"/>
      <c r="V68" s="59"/>
      <c r="W68" s="59"/>
      <c r="X68" s="59"/>
      <c r="Y68" s="59"/>
    </row>
    <row r="69" spans="1:30" hidden="1">
      <c r="A69" s="59">
        <v>32</v>
      </c>
      <c r="B69" s="59"/>
      <c r="C69" s="59"/>
      <c r="D69" s="59"/>
      <c r="E69" s="59"/>
      <c r="F69" s="59"/>
      <c r="G69" s="59"/>
      <c r="H69" s="59"/>
      <c r="I69" s="59"/>
      <c r="J69" s="59"/>
      <c r="K69" s="59"/>
      <c r="L69" s="59"/>
      <c r="M69" s="59"/>
      <c r="N69" s="59"/>
      <c r="O69" s="59"/>
      <c r="P69" s="59"/>
      <c r="Q69" s="59"/>
      <c r="R69" s="59"/>
      <c r="S69" s="59"/>
      <c r="T69" s="123"/>
      <c r="U69" s="59"/>
      <c r="V69" s="59"/>
      <c r="W69" s="59"/>
      <c r="X69" s="59"/>
      <c r="Y69" s="59"/>
    </row>
    <row r="70" spans="1:30" hidden="1">
      <c r="A70" s="59">
        <v>33</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row>
    <row r="71" spans="1:30" hidden="1">
      <c r="A71" s="59">
        <v>34</v>
      </c>
      <c r="B71" s="59"/>
      <c r="C71" s="59"/>
      <c r="D71" s="59"/>
      <c r="E71" s="59"/>
      <c r="F71" s="59"/>
      <c r="G71" s="59"/>
      <c r="H71" s="59"/>
      <c r="I71" s="59"/>
      <c r="J71" s="59"/>
      <c r="K71" s="59"/>
      <c r="L71" s="59"/>
      <c r="M71" s="59"/>
      <c r="N71" s="59"/>
      <c r="O71" s="59"/>
      <c r="P71" s="59"/>
      <c r="Q71" s="59"/>
      <c r="R71" s="59"/>
      <c r="S71" s="59"/>
      <c r="T71" s="123"/>
      <c r="U71" s="59"/>
      <c r="V71" s="59"/>
      <c r="W71" s="59"/>
      <c r="X71" s="59"/>
      <c r="Y71" s="59"/>
    </row>
    <row r="72" spans="1:30" hidden="1">
      <c r="A72" s="59">
        <v>35</v>
      </c>
      <c r="B72" s="59"/>
      <c r="C72" s="59"/>
      <c r="D72" s="59"/>
      <c r="E72" s="59"/>
      <c r="F72" s="59"/>
      <c r="G72" s="59"/>
      <c r="H72" s="59"/>
      <c r="I72" s="59"/>
      <c r="J72" s="59"/>
      <c r="K72" s="59"/>
      <c r="L72" s="59"/>
      <c r="M72" s="59"/>
      <c r="N72" s="59"/>
      <c r="O72" s="59"/>
      <c r="P72" s="59"/>
      <c r="Q72" s="59"/>
      <c r="R72" s="59"/>
      <c r="S72" s="59"/>
      <c r="T72" s="123"/>
      <c r="U72" s="59"/>
      <c r="V72" s="59"/>
      <c r="W72" s="59"/>
      <c r="X72" s="59"/>
      <c r="Y72" s="59"/>
    </row>
    <row r="73" spans="1:30" hidden="1">
      <c r="A73" s="59">
        <v>36</v>
      </c>
      <c r="B73" s="59"/>
      <c r="C73" s="59"/>
      <c r="D73" s="59"/>
      <c r="E73" s="59"/>
      <c r="F73" s="59"/>
      <c r="G73" s="59"/>
      <c r="H73" s="59"/>
      <c r="I73" s="59"/>
      <c r="J73" s="59"/>
      <c r="K73" s="59"/>
      <c r="L73" s="59"/>
      <c r="M73" s="59"/>
      <c r="N73" s="59"/>
      <c r="O73" s="59"/>
      <c r="P73" s="59"/>
      <c r="Q73" s="59"/>
      <c r="R73" s="59"/>
      <c r="S73" s="59"/>
      <c r="T73" s="123"/>
      <c r="U73" s="59"/>
      <c r="V73" s="59"/>
      <c r="W73" s="59"/>
      <c r="X73" s="59"/>
      <c r="Y73" s="59"/>
    </row>
    <row r="74" spans="1:30" hidden="1">
      <c r="A74" s="59">
        <v>37</v>
      </c>
      <c r="B74" s="59"/>
      <c r="C74" s="59"/>
      <c r="D74" s="59"/>
      <c r="E74" s="59"/>
      <c r="F74" s="59"/>
      <c r="G74" s="59"/>
      <c r="H74" s="59"/>
      <c r="I74" s="59"/>
      <c r="J74" s="59"/>
      <c r="K74" s="59"/>
      <c r="L74" s="59"/>
      <c r="M74" s="59"/>
      <c r="N74" s="59"/>
      <c r="O74" s="59"/>
      <c r="P74" s="59"/>
      <c r="Q74" s="59"/>
      <c r="R74" s="59"/>
      <c r="S74" s="59"/>
      <c r="T74" s="123"/>
      <c r="U74" s="59"/>
      <c r="V74" s="59"/>
      <c r="W74" s="59"/>
      <c r="X74" s="59"/>
      <c r="Y74" s="59"/>
    </row>
    <row r="75" spans="1:30" hidden="1">
      <c r="A75" s="59">
        <v>38</v>
      </c>
      <c r="B75" s="59"/>
      <c r="C75" s="59"/>
      <c r="D75" s="59"/>
      <c r="E75" s="59"/>
      <c r="F75" s="59"/>
      <c r="G75" s="59"/>
      <c r="H75" s="59"/>
      <c r="I75" s="59"/>
      <c r="J75" s="59"/>
      <c r="K75" s="59"/>
      <c r="L75" s="59"/>
      <c r="M75" s="59"/>
      <c r="N75" s="59"/>
      <c r="O75" s="59"/>
      <c r="P75" s="59"/>
      <c r="Q75" s="59"/>
      <c r="R75" s="59"/>
      <c r="S75" s="59"/>
      <c r="T75" s="123"/>
      <c r="U75" s="59"/>
      <c r="V75" s="59"/>
      <c r="W75" s="59"/>
      <c r="X75" s="59"/>
      <c r="Y75" s="59"/>
    </row>
    <row r="76" spans="1:30" hidden="1">
      <c r="A76" s="59">
        <v>39</v>
      </c>
      <c r="B76" s="59"/>
      <c r="C76" s="59"/>
      <c r="D76" s="59"/>
      <c r="E76" s="59"/>
      <c r="F76" s="59"/>
      <c r="G76" s="59"/>
      <c r="H76" s="59"/>
      <c r="I76" s="59"/>
      <c r="J76" s="59"/>
      <c r="K76" s="59"/>
      <c r="L76" s="59"/>
      <c r="M76" s="59"/>
      <c r="N76" s="59"/>
      <c r="O76" s="59"/>
      <c r="P76" s="59"/>
      <c r="Q76" s="59"/>
      <c r="R76" s="59"/>
      <c r="S76" s="59"/>
      <c r="T76" s="123"/>
      <c r="U76" s="59"/>
      <c r="V76" s="59"/>
      <c r="W76" s="59"/>
      <c r="X76" s="59"/>
      <c r="Y76" s="59"/>
    </row>
    <row r="77" spans="1:30" hidden="1">
      <c r="A77" s="59">
        <v>40</v>
      </c>
      <c r="B77" s="59"/>
      <c r="C77" s="59"/>
      <c r="D77" s="59"/>
      <c r="E77" s="59"/>
      <c r="F77" s="59"/>
      <c r="G77" s="59"/>
      <c r="H77" s="59"/>
      <c r="I77" s="59"/>
      <c r="J77" s="59"/>
      <c r="K77" s="59"/>
      <c r="L77" s="59"/>
      <c r="M77" s="59"/>
      <c r="N77" s="59"/>
      <c r="O77" s="59"/>
      <c r="P77" s="59"/>
      <c r="Q77" s="59"/>
      <c r="R77" s="59"/>
      <c r="S77" s="59"/>
      <c r="T77" s="123"/>
      <c r="U77" s="59"/>
      <c r="V77" s="59"/>
      <c r="W77" s="59"/>
      <c r="X77" s="59"/>
      <c r="Y77" s="59"/>
    </row>
    <row r="78" spans="1:30" hidden="1"/>
  </sheetData>
  <sheetProtection algorithmName="SHA-512" hashValue="+wo7B+OgMA9HOApVy/4F8aeGd/EoFsxOofvJRdq2gO4foDhDDAMJqUbcr8k7eIsaXDJLn9dwHqFo66xjD3IV6Q==" saltValue="u4H0w3MQDoi4t4H8CWKMBA==" spinCount="100000" sheet="1" selectLockedCells="1"/>
  <protectedRanges>
    <protectedRange sqref="R7:T8 P8:Q9 T31 J8:M8 N7:N8 O7:Q7 T15:T16 E7:M7 P16 T13 T19 T9 C7:D10" name="Range1"/>
    <protectedRange sqref="T23:T26" name="Range3"/>
    <protectedRange sqref="H31:O31 T28:T30" name="Range5"/>
    <protectedRange sqref="K20" name="Range7"/>
    <protectedRange sqref="K35" name="Range8"/>
    <protectedRange sqref="P31" name="Range5_4"/>
    <protectedRange sqref="Q22:S30" name="Range5_1"/>
    <protectedRange sqref="N22:P30" name="Range5_2"/>
  </protectedRanges>
  <mergeCells count="56">
    <mergeCell ref="B10:S10"/>
    <mergeCell ref="B4:T4"/>
    <mergeCell ref="V5:X5"/>
    <mergeCell ref="B7:O7"/>
    <mergeCell ref="K8:M8"/>
    <mergeCell ref="Q8:S8"/>
    <mergeCell ref="C22:J22"/>
    <mergeCell ref="K22:M22"/>
    <mergeCell ref="N22:P22"/>
    <mergeCell ref="Q22:S22"/>
    <mergeCell ref="B13:G13"/>
    <mergeCell ref="Q13:S13"/>
    <mergeCell ref="B15:N15"/>
    <mergeCell ref="K16:M16"/>
    <mergeCell ref="Q16:S16"/>
    <mergeCell ref="B18:H18"/>
    <mergeCell ref="Q19:S19"/>
    <mergeCell ref="C21:J21"/>
    <mergeCell ref="K21:M21"/>
    <mergeCell ref="N21:P21"/>
    <mergeCell ref="Q21:S21"/>
    <mergeCell ref="C23:J23"/>
    <mergeCell ref="K23:M23"/>
    <mergeCell ref="N23:P23"/>
    <mergeCell ref="Q23:S23"/>
    <mergeCell ref="C24:J24"/>
    <mergeCell ref="K24:M24"/>
    <mergeCell ref="N24:P24"/>
    <mergeCell ref="Q24:S24"/>
    <mergeCell ref="C25:J25"/>
    <mergeCell ref="K25:M25"/>
    <mergeCell ref="N25:P25"/>
    <mergeCell ref="Q25:S25"/>
    <mergeCell ref="C26:J26"/>
    <mergeCell ref="K26:M26"/>
    <mergeCell ref="N26:P26"/>
    <mergeCell ref="Q26:S26"/>
    <mergeCell ref="C27:J27"/>
    <mergeCell ref="K27:M27"/>
    <mergeCell ref="N27:P27"/>
    <mergeCell ref="Q27:S27"/>
    <mergeCell ref="C28:J28"/>
    <mergeCell ref="K28:M28"/>
    <mergeCell ref="N28:P28"/>
    <mergeCell ref="Q28:S28"/>
    <mergeCell ref="Q31:S31"/>
    <mergeCell ref="B33:G33"/>
    <mergeCell ref="Q34:S34"/>
    <mergeCell ref="C29:J29"/>
    <mergeCell ref="K29:M29"/>
    <mergeCell ref="N29:P29"/>
    <mergeCell ref="Q29:S29"/>
    <mergeCell ref="C30:J30"/>
    <mergeCell ref="K30:M30"/>
    <mergeCell ref="N30:P30"/>
    <mergeCell ref="Q30:S30"/>
  </mergeCells>
  <dataValidations count="2">
    <dataValidation type="list" allowBlank="1" showErrorMessage="1" sqref="WVJ983062:WVJ983070 IX22:IX30 ST22:ST30 ACP22:ACP30 AML22:AML30 AWH22:AWH30 BGD22:BGD30 BPZ22:BPZ30 BZV22:BZV30 CJR22:CJR30 CTN22:CTN30 DDJ22:DDJ30 DNF22:DNF30 DXB22:DXB30 EGX22:EGX30 EQT22:EQT30 FAP22:FAP30 FKL22:FKL30 FUH22:FUH30 GED22:GED30 GNZ22:GNZ30 GXV22:GXV30 HHR22:HHR30 HRN22:HRN30 IBJ22:IBJ30 ILF22:ILF30 IVB22:IVB30 JEX22:JEX30 JOT22:JOT30 JYP22:JYP30 KIL22:KIL30 KSH22:KSH30 LCD22:LCD30 LLZ22:LLZ30 LVV22:LVV30 MFR22:MFR30 MPN22:MPN30 MZJ22:MZJ30 NJF22:NJF30 NTB22:NTB30 OCX22:OCX30 OMT22:OMT30 OWP22:OWP30 PGL22:PGL30 PQH22:PQH30 QAD22:QAD30 QJZ22:QJZ30 QTV22:QTV30 RDR22:RDR30 RNN22:RNN30 RXJ22:RXJ30 SHF22:SHF30 SRB22:SRB30 TAX22:TAX30 TKT22:TKT30 TUP22:TUP30 UEL22:UEL30 UOH22:UOH30 UYD22:UYD30 VHZ22:VHZ30 VRV22:VRV30 WBR22:WBR30 WLN22:WLN30 WVJ22:WVJ30 B65558:B65566 IX65558:IX65566 ST65558:ST65566 ACP65558:ACP65566 AML65558:AML65566 AWH65558:AWH65566 BGD65558:BGD65566 BPZ65558:BPZ65566 BZV65558:BZV65566 CJR65558:CJR65566 CTN65558:CTN65566 DDJ65558:DDJ65566 DNF65558:DNF65566 DXB65558:DXB65566 EGX65558:EGX65566 EQT65558:EQT65566 FAP65558:FAP65566 FKL65558:FKL65566 FUH65558:FUH65566 GED65558:GED65566 GNZ65558:GNZ65566 GXV65558:GXV65566 HHR65558:HHR65566 HRN65558:HRN65566 IBJ65558:IBJ65566 ILF65558:ILF65566 IVB65558:IVB65566 JEX65558:JEX65566 JOT65558:JOT65566 JYP65558:JYP65566 KIL65558:KIL65566 KSH65558:KSH65566 LCD65558:LCD65566 LLZ65558:LLZ65566 LVV65558:LVV65566 MFR65558:MFR65566 MPN65558:MPN65566 MZJ65558:MZJ65566 NJF65558:NJF65566 NTB65558:NTB65566 OCX65558:OCX65566 OMT65558:OMT65566 OWP65558:OWP65566 PGL65558:PGL65566 PQH65558:PQH65566 QAD65558:QAD65566 QJZ65558:QJZ65566 QTV65558:QTV65566 RDR65558:RDR65566 RNN65558:RNN65566 RXJ65558:RXJ65566 SHF65558:SHF65566 SRB65558:SRB65566 TAX65558:TAX65566 TKT65558:TKT65566 TUP65558:TUP65566 UEL65558:UEL65566 UOH65558:UOH65566 UYD65558:UYD65566 VHZ65558:VHZ65566 VRV65558:VRV65566 WBR65558:WBR65566 WLN65558:WLN65566 WVJ65558:WVJ65566 B131094:B131102 IX131094:IX131102 ST131094:ST131102 ACP131094:ACP131102 AML131094:AML131102 AWH131094:AWH131102 BGD131094:BGD131102 BPZ131094:BPZ131102 BZV131094:BZV131102 CJR131094:CJR131102 CTN131094:CTN131102 DDJ131094:DDJ131102 DNF131094:DNF131102 DXB131094:DXB131102 EGX131094:EGX131102 EQT131094:EQT131102 FAP131094:FAP131102 FKL131094:FKL131102 FUH131094:FUH131102 GED131094:GED131102 GNZ131094:GNZ131102 GXV131094:GXV131102 HHR131094:HHR131102 HRN131094:HRN131102 IBJ131094:IBJ131102 ILF131094:ILF131102 IVB131094:IVB131102 JEX131094:JEX131102 JOT131094:JOT131102 JYP131094:JYP131102 KIL131094:KIL131102 KSH131094:KSH131102 LCD131094:LCD131102 LLZ131094:LLZ131102 LVV131094:LVV131102 MFR131094:MFR131102 MPN131094:MPN131102 MZJ131094:MZJ131102 NJF131094:NJF131102 NTB131094:NTB131102 OCX131094:OCX131102 OMT131094:OMT131102 OWP131094:OWP131102 PGL131094:PGL131102 PQH131094:PQH131102 QAD131094:QAD131102 QJZ131094:QJZ131102 QTV131094:QTV131102 RDR131094:RDR131102 RNN131094:RNN131102 RXJ131094:RXJ131102 SHF131094:SHF131102 SRB131094:SRB131102 TAX131094:TAX131102 TKT131094:TKT131102 TUP131094:TUP131102 UEL131094:UEL131102 UOH131094:UOH131102 UYD131094:UYD131102 VHZ131094:VHZ131102 VRV131094:VRV131102 WBR131094:WBR131102 WLN131094:WLN131102 WVJ131094:WVJ131102 B196630:B196638 IX196630:IX196638 ST196630:ST196638 ACP196630:ACP196638 AML196630:AML196638 AWH196630:AWH196638 BGD196630:BGD196638 BPZ196630:BPZ196638 BZV196630:BZV196638 CJR196630:CJR196638 CTN196630:CTN196638 DDJ196630:DDJ196638 DNF196630:DNF196638 DXB196630:DXB196638 EGX196630:EGX196638 EQT196630:EQT196638 FAP196630:FAP196638 FKL196630:FKL196638 FUH196630:FUH196638 GED196630:GED196638 GNZ196630:GNZ196638 GXV196630:GXV196638 HHR196630:HHR196638 HRN196630:HRN196638 IBJ196630:IBJ196638 ILF196630:ILF196638 IVB196630:IVB196638 JEX196630:JEX196638 JOT196630:JOT196638 JYP196630:JYP196638 KIL196630:KIL196638 KSH196630:KSH196638 LCD196630:LCD196638 LLZ196630:LLZ196638 LVV196630:LVV196638 MFR196630:MFR196638 MPN196630:MPN196638 MZJ196630:MZJ196638 NJF196630:NJF196638 NTB196630:NTB196638 OCX196630:OCX196638 OMT196630:OMT196638 OWP196630:OWP196638 PGL196630:PGL196638 PQH196630:PQH196638 QAD196630:QAD196638 QJZ196630:QJZ196638 QTV196630:QTV196638 RDR196630:RDR196638 RNN196630:RNN196638 RXJ196630:RXJ196638 SHF196630:SHF196638 SRB196630:SRB196638 TAX196630:TAX196638 TKT196630:TKT196638 TUP196630:TUP196638 UEL196630:UEL196638 UOH196630:UOH196638 UYD196630:UYD196638 VHZ196630:VHZ196638 VRV196630:VRV196638 WBR196630:WBR196638 WLN196630:WLN196638 WVJ196630:WVJ196638 B262166:B262174 IX262166:IX262174 ST262166:ST262174 ACP262166:ACP262174 AML262166:AML262174 AWH262166:AWH262174 BGD262166:BGD262174 BPZ262166:BPZ262174 BZV262166:BZV262174 CJR262166:CJR262174 CTN262166:CTN262174 DDJ262166:DDJ262174 DNF262166:DNF262174 DXB262166:DXB262174 EGX262166:EGX262174 EQT262166:EQT262174 FAP262166:FAP262174 FKL262166:FKL262174 FUH262166:FUH262174 GED262166:GED262174 GNZ262166:GNZ262174 GXV262166:GXV262174 HHR262166:HHR262174 HRN262166:HRN262174 IBJ262166:IBJ262174 ILF262166:ILF262174 IVB262166:IVB262174 JEX262166:JEX262174 JOT262166:JOT262174 JYP262166:JYP262174 KIL262166:KIL262174 KSH262166:KSH262174 LCD262166:LCD262174 LLZ262166:LLZ262174 LVV262166:LVV262174 MFR262166:MFR262174 MPN262166:MPN262174 MZJ262166:MZJ262174 NJF262166:NJF262174 NTB262166:NTB262174 OCX262166:OCX262174 OMT262166:OMT262174 OWP262166:OWP262174 PGL262166:PGL262174 PQH262166:PQH262174 QAD262166:QAD262174 QJZ262166:QJZ262174 QTV262166:QTV262174 RDR262166:RDR262174 RNN262166:RNN262174 RXJ262166:RXJ262174 SHF262166:SHF262174 SRB262166:SRB262174 TAX262166:TAX262174 TKT262166:TKT262174 TUP262166:TUP262174 UEL262166:UEL262174 UOH262166:UOH262174 UYD262166:UYD262174 VHZ262166:VHZ262174 VRV262166:VRV262174 WBR262166:WBR262174 WLN262166:WLN262174 WVJ262166:WVJ262174 B327702:B327710 IX327702:IX327710 ST327702:ST327710 ACP327702:ACP327710 AML327702:AML327710 AWH327702:AWH327710 BGD327702:BGD327710 BPZ327702:BPZ327710 BZV327702:BZV327710 CJR327702:CJR327710 CTN327702:CTN327710 DDJ327702:DDJ327710 DNF327702:DNF327710 DXB327702:DXB327710 EGX327702:EGX327710 EQT327702:EQT327710 FAP327702:FAP327710 FKL327702:FKL327710 FUH327702:FUH327710 GED327702:GED327710 GNZ327702:GNZ327710 GXV327702:GXV327710 HHR327702:HHR327710 HRN327702:HRN327710 IBJ327702:IBJ327710 ILF327702:ILF327710 IVB327702:IVB327710 JEX327702:JEX327710 JOT327702:JOT327710 JYP327702:JYP327710 KIL327702:KIL327710 KSH327702:KSH327710 LCD327702:LCD327710 LLZ327702:LLZ327710 LVV327702:LVV327710 MFR327702:MFR327710 MPN327702:MPN327710 MZJ327702:MZJ327710 NJF327702:NJF327710 NTB327702:NTB327710 OCX327702:OCX327710 OMT327702:OMT327710 OWP327702:OWP327710 PGL327702:PGL327710 PQH327702:PQH327710 QAD327702:QAD327710 QJZ327702:QJZ327710 QTV327702:QTV327710 RDR327702:RDR327710 RNN327702:RNN327710 RXJ327702:RXJ327710 SHF327702:SHF327710 SRB327702:SRB327710 TAX327702:TAX327710 TKT327702:TKT327710 TUP327702:TUP327710 UEL327702:UEL327710 UOH327702:UOH327710 UYD327702:UYD327710 VHZ327702:VHZ327710 VRV327702:VRV327710 WBR327702:WBR327710 WLN327702:WLN327710 WVJ327702:WVJ327710 B393238:B393246 IX393238:IX393246 ST393238:ST393246 ACP393238:ACP393246 AML393238:AML393246 AWH393238:AWH393246 BGD393238:BGD393246 BPZ393238:BPZ393246 BZV393238:BZV393246 CJR393238:CJR393246 CTN393238:CTN393246 DDJ393238:DDJ393246 DNF393238:DNF393246 DXB393238:DXB393246 EGX393238:EGX393246 EQT393238:EQT393246 FAP393238:FAP393246 FKL393238:FKL393246 FUH393238:FUH393246 GED393238:GED393246 GNZ393238:GNZ393246 GXV393238:GXV393246 HHR393238:HHR393246 HRN393238:HRN393246 IBJ393238:IBJ393246 ILF393238:ILF393246 IVB393238:IVB393246 JEX393238:JEX393246 JOT393238:JOT393246 JYP393238:JYP393246 KIL393238:KIL393246 KSH393238:KSH393246 LCD393238:LCD393246 LLZ393238:LLZ393246 LVV393238:LVV393246 MFR393238:MFR393246 MPN393238:MPN393246 MZJ393238:MZJ393246 NJF393238:NJF393246 NTB393238:NTB393246 OCX393238:OCX393246 OMT393238:OMT393246 OWP393238:OWP393246 PGL393238:PGL393246 PQH393238:PQH393246 QAD393238:QAD393246 QJZ393238:QJZ393246 QTV393238:QTV393246 RDR393238:RDR393246 RNN393238:RNN393246 RXJ393238:RXJ393246 SHF393238:SHF393246 SRB393238:SRB393246 TAX393238:TAX393246 TKT393238:TKT393246 TUP393238:TUP393246 UEL393238:UEL393246 UOH393238:UOH393246 UYD393238:UYD393246 VHZ393238:VHZ393246 VRV393238:VRV393246 WBR393238:WBR393246 WLN393238:WLN393246 WVJ393238:WVJ393246 B458774:B458782 IX458774:IX458782 ST458774:ST458782 ACP458774:ACP458782 AML458774:AML458782 AWH458774:AWH458782 BGD458774:BGD458782 BPZ458774:BPZ458782 BZV458774:BZV458782 CJR458774:CJR458782 CTN458774:CTN458782 DDJ458774:DDJ458782 DNF458774:DNF458782 DXB458774:DXB458782 EGX458774:EGX458782 EQT458774:EQT458782 FAP458774:FAP458782 FKL458774:FKL458782 FUH458774:FUH458782 GED458774:GED458782 GNZ458774:GNZ458782 GXV458774:GXV458782 HHR458774:HHR458782 HRN458774:HRN458782 IBJ458774:IBJ458782 ILF458774:ILF458782 IVB458774:IVB458782 JEX458774:JEX458782 JOT458774:JOT458782 JYP458774:JYP458782 KIL458774:KIL458782 KSH458774:KSH458782 LCD458774:LCD458782 LLZ458774:LLZ458782 LVV458774:LVV458782 MFR458774:MFR458782 MPN458774:MPN458782 MZJ458774:MZJ458782 NJF458774:NJF458782 NTB458774:NTB458782 OCX458774:OCX458782 OMT458774:OMT458782 OWP458774:OWP458782 PGL458774:PGL458782 PQH458774:PQH458782 QAD458774:QAD458782 QJZ458774:QJZ458782 QTV458774:QTV458782 RDR458774:RDR458782 RNN458774:RNN458782 RXJ458774:RXJ458782 SHF458774:SHF458782 SRB458774:SRB458782 TAX458774:TAX458782 TKT458774:TKT458782 TUP458774:TUP458782 UEL458774:UEL458782 UOH458774:UOH458782 UYD458774:UYD458782 VHZ458774:VHZ458782 VRV458774:VRV458782 WBR458774:WBR458782 WLN458774:WLN458782 WVJ458774:WVJ458782 B524310:B524318 IX524310:IX524318 ST524310:ST524318 ACP524310:ACP524318 AML524310:AML524318 AWH524310:AWH524318 BGD524310:BGD524318 BPZ524310:BPZ524318 BZV524310:BZV524318 CJR524310:CJR524318 CTN524310:CTN524318 DDJ524310:DDJ524318 DNF524310:DNF524318 DXB524310:DXB524318 EGX524310:EGX524318 EQT524310:EQT524318 FAP524310:FAP524318 FKL524310:FKL524318 FUH524310:FUH524318 GED524310:GED524318 GNZ524310:GNZ524318 GXV524310:GXV524318 HHR524310:HHR524318 HRN524310:HRN524318 IBJ524310:IBJ524318 ILF524310:ILF524318 IVB524310:IVB524318 JEX524310:JEX524318 JOT524310:JOT524318 JYP524310:JYP524318 KIL524310:KIL524318 KSH524310:KSH524318 LCD524310:LCD524318 LLZ524310:LLZ524318 LVV524310:LVV524318 MFR524310:MFR524318 MPN524310:MPN524318 MZJ524310:MZJ524318 NJF524310:NJF524318 NTB524310:NTB524318 OCX524310:OCX524318 OMT524310:OMT524318 OWP524310:OWP524318 PGL524310:PGL524318 PQH524310:PQH524318 QAD524310:QAD524318 QJZ524310:QJZ524318 QTV524310:QTV524318 RDR524310:RDR524318 RNN524310:RNN524318 RXJ524310:RXJ524318 SHF524310:SHF524318 SRB524310:SRB524318 TAX524310:TAX524318 TKT524310:TKT524318 TUP524310:TUP524318 UEL524310:UEL524318 UOH524310:UOH524318 UYD524310:UYD524318 VHZ524310:VHZ524318 VRV524310:VRV524318 WBR524310:WBR524318 WLN524310:WLN524318 WVJ524310:WVJ524318 B589846:B589854 IX589846:IX589854 ST589846:ST589854 ACP589846:ACP589854 AML589846:AML589854 AWH589846:AWH589854 BGD589846:BGD589854 BPZ589846:BPZ589854 BZV589846:BZV589854 CJR589846:CJR589854 CTN589846:CTN589854 DDJ589846:DDJ589854 DNF589846:DNF589854 DXB589846:DXB589854 EGX589846:EGX589854 EQT589846:EQT589854 FAP589846:FAP589854 FKL589846:FKL589854 FUH589846:FUH589854 GED589846:GED589854 GNZ589846:GNZ589854 GXV589846:GXV589854 HHR589846:HHR589854 HRN589846:HRN589854 IBJ589846:IBJ589854 ILF589846:ILF589854 IVB589846:IVB589854 JEX589846:JEX589854 JOT589846:JOT589854 JYP589846:JYP589854 KIL589846:KIL589854 KSH589846:KSH589854 LCD589846:LCD589854 LLZ589846:LLZ589854 LVV589846:LVV589854 MFR589846:MFR589854 MPN589846:MPN589854 MZJ589846:MZJ589854 NJF589846:NJF589854 NTB589846:NTB589854 OCX589846:OCX589854 OMT589846:OMT589854 OWP589846:OWP589854 PGL589846:PGL589854 PQH589846:PQH589854 QAD589846:QAD589854 QJZ589846:QJZ589854 QTV589846:QTV589854 RDR589846:RDR589854 RNN589846:RNN589854 RXJ589846:RXJ589854 SHF589846:SHF589854 SRB589846:SRB589854 TAX589846:TAX589854 TKT589846:TKT589854 TUP589846:TUP589854 UEL589846:UEL589854 UOH589846:UOH589854 UYD589846:UYD589854 VHZ589846:VHZ589854 VRV589846:VRV589854 WBR589846:WBR589854 WLN589846:WLN589854 WVJ589846:WVJ589854 B655382:B655390 IX655382:IX655390 ST655382:ST655390 ACP655382:ACP655390 AML655382:AML655390 AWH655382:AWH655390 BGD655382:BGD655390 BPZ655382:BPZ655390 BZV655382:BZV655390 CJR655382:CJR655390 CTN655382:CTN655390 DDJ655382:DDJ655390 DNF655382:DNF655390 DXB655382:DXB655390 EGX655382:EGX655390 EQT655382:EQT655390 FAP655382:FAP655390 FKL655382:FKL655390 FUH655382:FUH655390 GED655382:GED655390 GNZ655382:GNZ655390 GXV655382:GXV655390 HHR655382:HHR655390 HRN655382:HRN655390 IBJ655382:IBJ655390 ILF655382:ILF655390 IVB655382:IVB655390 JEX655382:JEX655390 JOT655382:JOT655390 JYP655382:JYP655390 KIL655382:KIL655390 KSH655382:KSH655390 LCD655382:LCD655390 LLZ655382:LLZ655390 LVV655382:LVV655390 MFR655382:MFR655390 MPN655382:MPN655390 MZJ655382:MZJ655390 NJF655382:NJF655390 NTB655382:NTB655390 OCX655382:OCX655390 OMT655382:OMT655390 OWP655382:OWP655390 PGL655382:PGL655390 PQH655382:PQH655390 QAD655382:QAD655390 QJZ655382:QJZ655390 QTV655382:QTV655390 RDR655382:RDR655390 RNN655382:RNN655390 RXJ655382:RXJ655390 SHF655382:SHF655390 SRB655382:SRB655390 TAX655382:TAX655390 TKT655382:TKT655390 TUP655382:TUP655390 UEL655382:UEL655390 UOH655382:UOH655390 UYD655382:UYD655390 VHZ655382:VHZ655390 VRV655382:VRV655390 WBR655382:WBR655390 WLN655382:WLN655390 WVJ655382:WVJ655390 B720918:B720926 IX720918:IX720926 ST720918:ST720926 ACP720918:ACP720926 AML720918:AML720926 AWH720918:AWH720926 BGD720918:BGD720926 BPZ720918:BPZ720926 BZV720918:BZV720926 CJR720918:CJR720926 CTN720918:CTN720926 DDJ720918:DDJ720926 DNF720918:DNF720926 DXB720918:DXB720926 EGX720918:EGX720926 EQT720918:EQT720926 FAP720918:FAP720926 FKL720918:FKL720926 FUH720918:FUH720926 GED720918:GED720926 GNZ720918:GNZ720926 GXV720918:GXV720926 HHR720918:HHR720926 HRN720918:HRN720926 IBJ720918:IBJ720926 ILF720918:ILF720926 IVB720918:IVB720926 JEX720918:JEX720926 JOT720918:JOT720926 JYP720918:JYP720926 KIL720918:KIL720926 KSH720918:KSH720926 LCD720918:LCD720926 LLZ720918:LLZ720926 LVV720918:LVV720926 MFR720918:MFR720926 MPN720918:MPN720926 MZJ720918:MZJ720926 NJF720918:NJF720926 NTB720918:NTB720926 OCX720918:OCX720926 OMT720918:OMT720926 OWP720918:OWP720926 PGL720918:PGL720926 PQH720918:PQH720926 QAD720918:QAD720926 QJZ720918:QJZ720926 QTV720918:QTV720926 RDR720918:RDR720926 RNN720918:RNN720926 RXJ720918:RXJ720926 SHF720918:SHF720926 SRB720918:SRB720926 TAX720918:TAX720926 TKT720918:TKT720926 TUP720918:TUP720926 UEL720918:UEL720926 UOH720918:UOH720926 UYD720918:UYD720926 VHZ720918:VHZ720926 VRV720918:VRV720926 WBR720918:WBR720926 WLN720918:WLN720926 WVJ720918:WVJ720926 B786454:B786462 IX786454:IX786462 ST786454:ST786462 ACP786454:ACP786462 AML786454:AML786462 AWH786454:AWH786462 BGD786454:BGD786462 BPZ786454:BPZ786462 BZV786454:BZV786462 CJR786454:CJR786462 CTN786454:CTN786462 DDJ786454:DDJ786462 DNF786454:DNF786462 DXB786454:DXB786462 EGX786454:EGX786462 EQT786454:EQT786462 FAP786454:FAP786462 FKL786454:FKL786462 FUH786454:FUH786462 GED786454:GED786462 GNZ786454:GNZ786462 GXV786454:GXV786462 HHR786454:HHR786462 HRN786454:HRN786462 IBJ786454:IBJ786462 ILF786454:ILF786462 IVB786454:IVB786462 JEX786454:JEX786462 JOT786454:JOT786462 JYP786454:JYP786462 KIL786454:KIL786462 KSH786454:KSH786462 LCD786454:LCD786462 LLZ786454:LLZ786462 LVV786454:LVV786462 MFR786454:MFR786462 MPN786454:MPN786462 MZJ786454:MZJ786462 NJF786454:NJF786462 NTB786454:NTB786462 OCX786454:OCX786462 OMT786454:OMT786462 OWP786454:OWP786462 PGL786454:PGL786462 PQH786454:PQH786462 QAD786454:QAD786462 QJZ786454:QJZ786462 QTV786454:QTV786462 RDR786454:RDR786462 RNN786454:RNN786462 RXJ786454:RXJ786462 SHF786454:SHF786462 SRB786454:SRB786462 TAX786454:TAX786462 TKT786454:TKT786462 TUP786454:TUP786462 UEL786454:UEL786462 UOH786454:UOH786462 UYD786454:UYD786462 VHZ786454:VHZ786462 VRV786454:VRV786462 WBR786454:WBR786462 WLN786454:WLN786462 WVJ786454:WVJ786462 B851990:B851998 IX851990:IX851998 ST851990:ST851998 ACP851990:ACP851998 AML851990:AML851998 AWH851990:AWH851998 BGD851990:BGD851998 BPZ851990:BPZ851998 BZV851990:BZV851998 CJR851990:CJR851998 CTN851990:CTN851998 DDJ851990:DDJ851998 DNF851990:DNF851998 DXB851990:DXB851998 EGX851990:EGX851998 EQT851990:EQT851998 FAP851990:FAP851998 FKL851990:FKL851998 FUH851990:FUH851998 GED851990:GED851998 GNZ851990:GNZ851998 GXV851990:GXV851998 HHR851990:HHR851998 HRN851990:HRN851998 IBJ851990:IBJ851998 ILF851990:ILF851998 IVB851990:IVB851998 JEX851990:JEX851998 JOT851990:JOT851998 JYP851990:JYP851998 KIL851990:KIL851998 KSH851990:KSH851998 LCD851990:LCD851998 LLZ851990:LLZ851998 LVV851990:LVV851998 MFR851990:MFR851998 MPN851990:MPN851998 MZJ851990:MZJ851998 NJF851990:NJF851998 NTB851990:NTB851998 OCX851990:OCX851998 OMT851990:OMT851998 OWP851990:OWP851998 PGL851990:PGL851998 PQH851990:PQH851998 QAD851990:QAD851998 QJZ851990:QJZ851998 QTV851990:QTV851998 RDR851990:RDR851998 RNN851990:RNN851998 RXJ851990:RXJ851998 SHF851990:SHF851998 SRB851990:SRB851998 TAX851990:TAX851998 TKT851990:TKT851998 TUP851990:TUP851998 UEL851990:UEL851998 UOH851990:UOH851998 UYD851990:UYD851998 VHZ851990:VHZ851998 VRV851990:VRV851998 WBR851990:WBR851998 WLN851990:WLN851998 WVJ851990:WVJ851998 B917526:B917534 IX917526:IX917534 ST917526:ST917534 ACP917526:ACP917534 AML917526:AML917534 AWH917526:AWH917534 BGD917526:BGD917534 BPZ917526:BPZ917534 BZV917526:BZV917534 CJR917526:CJR917534 CTN917526:CTN917534 DDJ917526:DDJ917534 DNF917526:DNF917534 DXB917526:DXB917534 EGX917526:EGX917534 EQT917526:EQT917534 FAP917526:FAP917534 FKL917526:FKL917534 FUH917526:FUH917534 GED917526:GED917534 GNZ917526:GNZ917534 GXV917526:GXV917534 HHR917526:HHR917534 HRN917526:HRN917534 IBJ917526:IBJ917534 ILF917526:ILF917534 IVB917526:IVB917534 JEX917526:JEX917534 JOT917526:JOT917534 JYP917526:JYP917534 KIL917526:KIL917534 KSH917526:KSH917534 LCD917526:LCD917534 LLZ917526:LLZ917534 LVV917526:LVV917534 MFR917526:MFR917534 MPN917526:MPN917534 MZJ917526:MZJ917534 NJF917526:NJF917534 NTB917526:NTB917534 OCX917526:OCX917534 OMT917526:OMT917534 OWP917526:OWP917534 PGL917526:PGL917534 PQH917526:PQH917534 QAD917526:QAD917534 QJZ917526:QJZ917534 QTV917526:QTV917534 RDR917526:RDR917534 RNN917526:RNN917534 RXJ917526:RXJ917534 SHF917526:SHF917534 SRB917526:SRB917534 TAX917526:TAX917534 TKT917526:TKT917534 TUP917526:TUP917534 UEL917526:UEL917534 UOH917526:UOH917534 UYD917526:UYD917534 VHZ917526:VHZ917534 VRV917526:VRV917534 WBR917526:WBR917534 WLN917526:WLN917534 WVJ917526:WVJ917534 B983062:B983070 IX983062:IX983070 ST983062:ST983070 ACP983062:ACP983070 AML983062:AML983070 AWH983062:AWH983070 BGD983062:BGD983070 BPZ983062:BPZ983070 BZV983062:BZV983070 CJR983062:CJR983070 CTN983062:CTN983070 DDJ983062:DDJ983070 DNF983062:DNF983070 DXB983062:DXB983070 EGX983062:EGX983070 EQT983062:EQT983070 FAP983062:FAP983070 FKL983062:FKL983070 FUH983062:FUH983070 GED983062:GED983070 GNZ983062:GNZ983070 GXV983062:GXV983070 HHR983062:HHR983070 HRN983062:HRN983070 IBJ983062:IBJ983070 ILF983062:ILF983070 IVB983062:IVB983070 JEX983062:JEX983070 JOT983062:JOT983070 JYP983062:JYP983070 KIL983062:KIL983070 KSH983062:KSH983070 LCD983062:LCD983070 LLZ983062:LLZ983070 LVV983062:LVV983070 MFR983062:MFR983070 MPN983062:MPN983070 MZJ983062:MZJ983070 NJF983062:NJF983070 NTB983062:NTB983070 OCX983062:OCX983070 OMT983062:OMT983070 OWP983062:OWP983070 PGL983062:PGL983070 PQH983062:PQH983070 QAD983062:QAD983070 QJZ983062:QJZ983070 QTV983062:QTV983070 RDR983062:RDR983070 RNN983062:RNN983070 RXJ983062:RXJ983070 SHF983062:SHF983070 SRB983062:SRB983070 TAX983062:TAX983070 TKT983062:TKT983070 TUP983062:TUP983070 UEL983062:UEL983070 UOH983062:UOH983070 UYD983062:UYD983070 VHZ983062:VHZ983070 VRV983062:VRV983070 WBR983062:WBR983070 WLN983062:WLN983070 B22:B30" xr:uid="{0B301C4B-20E9-48BF-9C49-308416FF4B4C}">
      <formula1>$A$37:$A$77</formula1>
    </dataValidation>
    <dataValidation type="list" allowBlank="1" showInputMessage="1" showErrorMessage="1" sqref="AE36:IV70 KA36:SR70 TW36:ACN70 ADS36:AMJ70 ANO36:AWF70 AXK36:BGB70 BHG36:BPX70 BRC36:BZT70 CAY36:CJP70 CKU36:CTL70 CUQ36:DDH70 DEM36:DND70 DOI36:DWZ70 DYE36:EGV70 EIA36:EQR70 ERW36:FAN70 FBS36:FKJ70 FLO36:FUF70 FVK36:GEB70 GFG36:GNX70 GPC36:GXT70 GYY36:HHP70 HIU36:HRL70 HSQ36:IBH70 ICM36:ILD70 IMI36:IUZ70 IWE36:JEV70 JGA36:JOR70 JPW36:JYN70 JZS36:KIJ70 KJO36:KSF70 KTK36:LCB70 LDG36:LLX70 LNC36:LVT70 LWY36:MFP70 MGU36:MPL70 MQQ36:MZH70 NAM36:NJD70 NKI36:NSZ70 NUE36:OCV70 OEA36:OMR70 ONW36:OWN70 OXS36:PGJ70 PHO36:PQF70 PRK36:QAB70 QBG36:QJX70 QLC36:QTT70 QUY36:RDP70 REU36:RNL70 ROQ36:RXH70 RYM36:SHD70 SII36:SQZ70 SSE36:TAV70 TCA36:TKR70 TLW36:TUN70 TVS36:UEJ70 UFO36:UOF70 UPK36:UYB70 UZG36:VHX70 VJC36:VRT70 VSY36:WBP70 WCU36:WLL70 WMQ36:WVH70 WWM36:XFD70 AE65572:IV65606 KA65572:SR65606 TW65572:ACN65606 ADS65572:AMJ65606 ANO65572:AWF65606 AXK65572:BGB65606 BHG65572:BPX65606 BRC65572:BZT65606 CAY65572:CJP65606 CKU65572:CTL65606 CUQ65572:DDH65606 DEM65572:DND65606 DOI65572:DWZ65606 DYE65572:EGV65606 EIA65572:EQR65606 ERW65572:FAN65606 FBS65572:FKJ65606 FLO65572:FUF65606 FVK65572:GEB65606 GFG65572:GNX65606 GPC65572:GXT65606 GYY65572:HHP65606 HIU65572:HRL65606 HSQ65572:IBH65606 ICM65572:ILD65606 IMI65572:IUZ65606 IWE65572:JEV65606 JGA65572:JOR65606 JPW65572:JYN65606 JZS65572:KIJ65606 KJO65572:KSF65606 KTK65572:LCB65606 LDG65572:LLX65606 LNC65572:LVT65606 LWY65572:MFP65606 MGU65572:MPL65606 MQQ65572:MZH65606 NAM65572:NJD65606 NKI65572:NSZ65606 NUE65572:OCV65606 OEA65572:OMR65606 ONW65572:OWN65606 OXS65572:PGJ65606 PHO65572:PQF65606 PRK65572:QAB65606 QBG65572:QJX65606 QLC65572:QTT65606 QUY65572:RDP65606 REU65572:RNL65606 ROQ65572:RXH65606 RYM65572:SHD65606 SII65572:SQZ65606 SSE65572:TAV65606 TCA65572:TKR65606 TLW65572:TUN65606 TVS65572:UEJ65606 UFO65572:UOF65606 UPK65572:UYB65606 UZG65572:VHX65606 VJC65572:VRT65606 VSY65572:WBP65606 WCU65572:WLL65606 WMQ65572:WVH65606 WWM65572:XFD65606 AE131108:IV131142 KA131108:SR131142 TW131108:ACN131142 ADS131108:AMJ131142 ANO131108:AWF131142 AXK131108:BGB131142 BHG131108:BPX131142 BRC131108:BZT131142 CAY131108:CJP131142 CKU131108:CTL131142 CUQ131108:DDH131142 DEM131108:DND131142 DOI131108:DWZ131142 DYE131108:EGV131142 EIA131108:EQR131142 ERW131108:FAN131142 FBS131108:FKJ131142 FLO131108:FUF131142 FVK131108:GEB131142 GFG131108:GNX131142 GPC131108:GXT131142 GYY131108:HHP131142 HIU131108:HRL131142 HSQ131108:IBH131142 ICM131108:ILD131142 IMI131108:IUZ131142 IWE131108:JEV131142 JGA131108:JOR131142 JPW131108:JYN131142 JZS131108:KIJ131142 KJO131108:KSF131142 KTK131108:LCB131142 LDG131108:LLX131142 LNC131108:LVT131142 LWY131108:MFP131142 MGU131108:MPL131142 MQQ131108:MZH131142 NAM131108:NJD131142 NKI131108:NSZ131142 NUE131108:OCV131142 OEA131108:OMR131142 ONW131108:OWN131142 OXS131108:PGJ131142 PHO131108:PQF131142 PRK131108:QAB131142 QBG131108:QJX131142 QLC131108:QTT131142 QUY131108:RDP131142 REU131108:RNL131142 ROQ131108:RXH131142 RYM131108:SHD131142 SII131108:SQZ131142 SSE131108:TAV131142 TCA131108:TKR131142 TLW131108:TUN131142 TVS131108:UEJ131142 UFO131108:UOF131142 UPK131108:UYB131142 UZG131108:VHX131142 VJC131108:VRT131142 VSY131108:WBP131142 WCU131108:WLL131142 WMQ131108:WVH131142 WWM131108:XFD131142 AE196644:IV196678 KA196644:SR196678 TW196644:ACN196678 ADS196644:AMJ196678 ANO196644:AWF196678 AXK196644:BGB196678 BHG196644:BPX196678 BRC196644:BZT196678 CAY196644:CJP196678 CKU196644:CTL196678 CUQ196644:DDH196678 DEM196644:DND196678 DOI196644:DWZ196678 DYE196644:EGV196678 EIA196644:EQR196678 ERW196644:FAN196678 FBS196644:FKJ196678 FLO196644:FUF196678 FVK196644:GEB196678 GFG196644:GNX196678 GPC196644:GXT196678 GYY196644:HHP196678 HIU196644:HRL196678 HSQ196644:IBH196678 ICM196644:ILD196678 IMI196644:IUZ196678 IWE196644:JEV196678 JGA196644:JOR196678 JPW196644:JYN196678 JZS196644:KIJ196678 KJO196644:KSF196678 KTK196644:LCB196678 LDG196644:LLX196678 LNC196644:LVT196678 LWY196644:MFP196678 MGU196644:MPL196678 MQQ196644:MZH196678 NAM196644:NJD196678 NKI196644:NSZ196678 NUE196644:OCV196678 OEA196644:OMR196678 ONW196644:OWN196678 OXS196644:PGJ196678 PHO196644:PQF196678 PRK196644:QAB196678 QBG196644:QJX196678 QLC196644:QTT196678 QUY196644:RDP196678 REU196644:RNL196678 ROQ196644:RXH196678 RYM196644:SHD196678 SII196644:SQZ196678 SSE196644:TAV196678 TCA196644:TKR196678 TLW196644:TUN196678 TVS196644:UEJ196678 UFO196644:UOF196678 UPK196644:UYB196678 UZG196644:VHX196678 VJC196644:VRT196678 VSY196644:WBP196678 WCU196644:WLL196678 WMQ196644:WVH196678 WWM196644:XFD196678 AE262180:IV262214 KA262180:SR262214 TW262180:ACN262214 ADS262180:AMJ262214 ANO262180:AWF262214 AXK262180:BGB262214 BHG262180:BPX262214 BRC262180:BZT262214 CAY262180:CJP262214 CKU262180:CTL262214 CUQ262180:DDH262214 DEM262180:DND262214 DOI262180:DWZ262214 DYE262180:EGV262214 EIA262180:EQR262214 ERW262180:FAN262214 FBS262180:FKJ262214 FLO262180:FUF262214 FVK262180:GEB262214 GFG262180:GNX262214 GPC262180:GXT262214 GYY262180:HHP262214 HIU262180:HRL262214 HSQ262180:IBH262214 ICM262180:ILD262214 IMI262180:IUZ262214 IWE262180:JEV262214 JGA262180:JOR262214 JPW262180:JYN262214 JZS262180:KIJ262214 KJO262180:KSF262214 KTK262180:LCB262214 LDG262180:LLX262214 LNC262180:LVT262214 LWY262180:MFP262214 MGU262180:MPL262214 MQQ262180:MZH262214 NAM262180:NJD262214 NKI262180:NSZ262214 NUE262180:OCV262214 OEA262180:OMR262214 ONW262180:OWN262214 OXS262180:PGJ262214 PHO262180:PQF262214 PRK262180:QAB262214 QBG262180:QJX262214 QLC262180:QTT262214 QUY262180:RDP262214 REU262180:RNL262214 ROQ262180:RXH262214 RYM262180:SHD262214 SII262180:SQZ262214 SSE262180:TAV262214 TCA262180:TKR262214 TLW262180:TUN262214 TVS262180:UEJ262214 UFO262180:UOF262214 UPK262180:UYB262214 UZG262180:VHX262214 VJC262180:VRT262214 VSY262180:WBP262214 WCU262180:WLL262214 WMQ262180:WVH262214 WWM262180:XFD262214 AE327716:IV327750 KA327716:SR327750 TW327716:ACN327750 ADS327716:AMJ327750 ANO327716:AWF327750 AXK327716:BGB327750 BHG327716:BPX327750 BRC327716:BZT327750 CAY327716:CJP327750 CKU327716:CTL327750 CUQ327716:DDH327750 DEM327716:DND327750 DOI327716:DWZ327750 DYE327716:EGV327750 EIA327716:EQR327750 ERW327716:FAN327750 FBS327716:FKJ327750 FLO327716:FUF327750 FVK327716:GEB327750 GFG327716:GNX327750 GPC327716:GXT327750 GYY327716:HHP327750 HIU327716:HRL327750 HSQ327716:IBH327750 ICM327716:ILD327750 IMI327716:IUZ327750 IWE327716:JEV327750 JGA327716:JOR327750 JPW327716:JYN327750 JZS327716:KIJ327750 KJO327716:KSF327750 KTK327716:LCB327750 LDG327716:LLX327750 LNC327716:LVT327750 LWY327716:MFP327750 MGU327716:MPL327750 MQQ327716:MZH327750 NAM327716:NJD327750 NKI327716:NSZ327750 NUE327716:OCV327750 OEA327716:OMR327750 ONW327716:OWN327750 OXS327716:PGJ327750 PHO327716:PQF327750 PRK327716:QAB327750 QBG327716:QJX327750 QLC327716:QTT327750 QUY327716:RDP327750 REU327716:RNL327750 ROQ327716:RXH327750 RYM327716:SHD327750 SII327716:SQZ327750 SSE327716:TAV327750 TCA327716:TKR327750 TLW327716:TUN327750 TVS327716:UEJ327750 UFO327716:UOF327750 UPK327716:UYB327750 UZG327716:VHX327750 VJC327716:VRT327750 VSY327716:WBP327750 WCU327716:WLL327750 WMQ327716:WVH327750 WWM327716:XFD327750 AE393252:IV393286 KA393252:SR393286 TW393252:ACN393286 ADS393252:AMJ393286 ANO393252:AWF393286 AXK393252:BGB393286 BHG393252:BPX393286 BRC393252:BZT393286 CAY393252:CJP393286 CKU393252:CTL393286 CUQ393252:DDH393286 DEM393252:DND393286 DOI393252:DWZ393286 DYE393252:EGV393286 EIA393252:EQR393286 ERW393252:FAN393286 FBS393252:FKJ393286 FLO393252:FUF393286 FVK393252:GEB393286 GFG393252:GNX393286 GPC393252:GXT393286 GYY393252:HHP393286 HIU393252:HRL393286 HSQ393252:IBH393286 ICM393252:ILD393286 IMI393252:IUZ393286 IWE393252:JEV393286 JGA393252:JOR393286 JPW393252:JYN393286 JZS393252:KIJ393286 KJO393252:KSF393286 KTK393252:LCB393286 LDG393252:LLX393286 LNC393252:LVT393286 LWY393252:MFP393286 MGU393252:MPL393286 MQQ393252:MZH393286 NAM393252:NJD393286 NKI393252:NSZ393286 NUE393252:OCV393286 OEA393252:OMR393286 ONW393252:OWN393286 OXS393252:PGJ393286 PHO393252:PQF393286 PRK393252:QAB393286 QBG393252:QJX393286 QLC393252:QTT393286 QUY393252:RDP393286 REU393252:RNL393286 ROQ393252:RXH393286 RYM393252:SHD393286 SII393252:SQZ393286 SSE393252:TAV393286 TCA393252:TKR393286 TLW393252:TUN393286 TVS393252:UEJ393286 UFO393252:UOF393286 UPK393252:UYB393286 UZG393252:VHX393286 VJC393252:VRT393286 VSY393252:WBP393286 WCU393252:WLL393286 WMQ393252:WVH393286 WWM393252:XFD393286 AE458788:IV458822 KA458788:SR458822 TW458788:ACN458822 ADS458788:AMJ458822 ANO458788:AWF458822 AXK458788:BGB458822 BHG458788:BPX458822 BRC458788:BZT458822 CAY458788:CJP458822 CKU458788:CTL458822 CUQ458788:DDH458822 DEM458788:DND458822 DOI458788:DWZ458822 DYE458788:EGV458822 EIA458788:EQR458822 ERW458788:FAN458822 FBS458788:FKJ458822 FLO458788:FUF458822 FVK458788:GEB458822 GFG458788:GNX458822 GPC458788:GXT458822 GYY458788:HHP458822 HIU458788:HRL458822 HSQ458788:IBH458822 ICM458788:ILD458822 IMI458788:IUZ458822 IWE458788:JEV458822 JGA458788:JOR458822 JPW458788:JYN458822 JZS458788:KIJ458822 KJO458788:KSF458822 KTK458788:LCB458822 LDG458788:LLX458822 LNC458788:LVT458822 LWY458788:MFP458822 MGU458788:MPL458822 MQQ458788:MZH458822 NAM458788:NJD458822 NKI458788:NSZ458822 NUE458788:OCV458822 OEA458788:OMR458822 ONW458788:OWN458822 OXS458788:PGJ458822 PHO458788:PQF458822 PRK458788:QAB458822 QBG458788:QJX458822 QLC458788:QTT458822 QUY458788:RDP458822 REU458788:RNL458822 ROQ458788:RXH458822 RYM458788:SHD458822 SII458788:SQZ458822 SSE458788:TAV458822 TCA458788:TKR458822 TLW458788:TUN458822 TVS458788:UEJ458822 UFO458788:UOF458822 UPK458788:UYB458822 UZG458788:VHX458822 VJC458788:VRT458822 VSY458788:WBP458822 WCU458788:WLL458822 WMQ458788:WVH458822 WWM458788:XFD458822 AE524324:IV524358 KA524324:SR524358 TW524324:ACN524358 ADS524324:AMJ524358 ANO524324:AWF524358 AXK524324:BGB524358 BHG524324:BPX524358 BRC524324:BZT524358 CAY524324:CJP524358 CKU524324:CTL524358 CUQ524324:DDH524358 DEM524324:DND524358 DOI524324:DWZ524358 DYE524324:EGV524358 EIA524324:EQR524358 ERW524324:FAN524358 FBS524324:FKJ524358 FLO524324:FUF524358 FVK524324:GEB524358 GFG524324:GNX524358 GPC524324:GXT524358 GYY524324:HHP524358 HIU524324:HRL524358 HSQ524324:IBH524358 ICM524324:ILD524358 IMI524324:IUZ524358 IWE524324:JEV524358 JGA524324:JOR524358 JPW524324:JYN524358 JZS524324:KIJ524358 KJO524324:KSF524358 KTK524324:LCB524358 LDG524324:LLX524358 LNC524324:LVT524358 LWY524324:MFP524358 MGU524324:MPL524358 MQQ524324:MZH524358 NAM524324:NJD524358 NKI524324:NSZ524358 NUE524324:OCV524358 OEA524324:OMR524358 ONW524324:OWN524358 OXS524324:PGJ524358 PHO524324:PQF524358 PRK524324:QAB524358 QBG524324:QJX524358 QLC524324:QTT524358 QUY524324:RDP524358 REU524324:RNL524358 ROQ524324:RXH524358 RYM524324:SHD524358 SII524324:SQZ524358 SSE524324:TAV524358 TCA524324:TKR524358 TLW524324:TUN524358 TVS524324:UEJ524358 UFO524324:UOF524358 UPK524324:UYB524358 UZG524324:VHX524358 VJC524324:VRT524358 VSY524324:WBP524358 WCU524324:WLL524358 WMQ524324:WVH524358 WWM524324:XFD524358 AE589860:IV589894 KA589860:SR589894 TW589860:ACN589894 ADS589860:AMJ589894 ANO589860:AWF589894 AXK589860:BGB589894 BHG589860:BPX589894 BRC589860:BZT589894 CAY589860:CJP589894 CKU589860:CTL589894 CUQ589860:DDH589894 DEM589860:DND589894 DOI589860:DWZ589894 DYE589860:EGV589894 EIA589860:EQR589894 ERW589860:FAN589894 FBS589860:FKJ589894 FLO589860:FUF589894 FVK589860:GEB589894 GFG589860:GNX589894 GPC589860:GXT589894 GYY589860:HHP589894 HIU589860:HRL589894 HSQ589860:IBH589894 ICM589860:ILD589894 IMI589860:IUZ589894 IWE589860:JEV589894 JGA589860:JOR589894 JPW589860:JYN589894 JZS589860:KIJ589894 KJO589860:KSF589894 KTK589860:LCB589894 LDG589860:LLX589894 LNC589860:LVT589894 LWY589860:MFP589894 MGU589860:MPL589894 MQQ589860:MZH589894 NAM589860:NJD589894 NKI589860:NSZ589894 NUE589860:OCV589894 OEA589860:OMR589894 ONW589860:OWN589894 OXS589860:PGJ589894 PHO589860:PQF589894 PRK589860:QAB589894 QBG589860:QJX589894 QLC589860:QTT589894 QUY589860:RDP589894 REU589860:RNL589894 ROQ589860:RXH589894 RYM589860:SHD589894 SII589860:SQZ589894 SSE589860:TAV589894 TCA589860:TKR589894 TLW589860:TUN589894 TVS589860:UEJ589894 UFO589860:UOF589894 UPK589860:UYB589894 UZG589860:VHX589894 VJC589860:VRT589894 VSY589860:WBP589894 WCU589860:WLL589894 WMQ589860:WVH589894 WWM589860:XFD589894 AE655396:IV655430 KA655396:SR655430 TW655396:ACN655430 ADS655396:AMJ655430 ANO655396:AWF655430 AXK655396:BGB655430 BHG655396:BPX655430 BRC655396:BZT655430 CAY655396:CJP655430 CKU655396:CTL655430 CUQ655396:DDH655430 DEM655396:DND655430 DOI655396:DWZ655430 DYE655396:EGV655430 EIA655396:EQR655430 ERW655396:FAN655430 FBS655396:FKJ655430 FLO655396:FUF655430 FVK655396:GEB655430 GFG655396:GNX655430 GPC655396:GXT655430 GYY655396:HHP655430 HIU655396:HRL655430 HSQ655396:IBH655430 ICM655396:ILD655430 IMI655396:IUZ655430 IWE655396:JEV655430 JGA655396:JOR655430 JPW655396:JYN655430 JZS655396:KIJ655430 KJO655396:KSF655430 KTK655396:LCB655430 LDG655396:LLX655430 LNC655396:LVT655430 LWY655396:MFP655430 MGU655396:MPL655430 MQQ655396:MZH655430 NAM655396:NJD655430 NKI655396:NSZ655430 NUE655396:OCV655430 OEA655396:OMR655430 ONW655396:OWN655430 OXS655396:PGJ655430 PHO655396:PQF655430 PRK655396:QAB655430 QBG655396:QJX655430 QLC655396:QTT655430 QUY655396:RDP655430 REU655396:RNL655430 ROQ655396:RXH655430 RYM655396:SHD655430 SII655396:SQZ655430 SSE655396:TAV655430 TCA655396:TKR655430 TLW655396:TUN655430 TVS655396:UEJ655430 UFO655396:UOF655430 UPK655396:UYB655430 UZG655396:VHX655430 VJC655396:VRT655430 VSY655396:WBP655430 WCU655396:WLL655430 WMQ655396:WVH655430 WWM655396:XFD655430 AE720932:IV720966 KA720932:SR720966 TW720932:ACN720966 ADS720932:AMJ720966 ANO720932:AWF720966 AXK720932:BGB720966 BHG720932:BPX720966 BRC720932:BZT720966 CAY720932:CJP720966 CKU720932:CTL720966 CUQ720932:DDH720966 DEM720932:DND720966 DOI720932:DWZ720966 DYE720932:EGV720966 EIA720932:EQR720966 ERW720932:FAN720966 FBS720932:FKJ720966 FLO720932:FUF720966 FVK720932:GEB720966 GFG720932:GNX720966 GPC720932:GXT720966 GYY720932:HHP720966 HIU720932:HRL720966 HSQ720932:IBH720966 ICM720932:ILD720966 IMI720932:IUZ720966 IWE720932:JEV720966 JGA720932:JOR720966 JPW720932:JYN720966 JZS720932:KIJ720966 KJO720932:KSF720966 KTK720932:LCB720966 LDG720932:LLX720966 LNC720932:LVT720966 LWY720932:MFP720966 MGU720932:MPL720966 MQQ720932:MZH720966 NAM720932:NJD720966 NKI720932:NSZ720966 NUE720932:OCV720966 OEA720932:OMR720966 ONW720932:OWN720966 OXS720932:PGJ720966 PHO720932:PQF720966 PRK720932:QAB720966 QBG720932:QJX720966 QLC720932:QTT720966 QUY720932:RDP720966 REU720932:RNL720966 ROQ720932:RXH720966 RYM720932:SHD720966 SII720932:SQZ720966 SSE720932:TAV720966 TCA720932:TKR720966 TLW720932:TUN720966 TVS720932:UEJ720966 UFO720932:UOF720966 UPK720932:UYB720966 UZG720932:VHX720966 VJC720932:VRT720966 VSY720932:WBP720966 WCU720932:WLL720966 WMQ720932:WVH720966 WWM720932:XFD720966 AE786468:IV786502 KA786468:SR786502 TW786468:ACN786502 ADS786468:AMJ786502 ANO786468:AWF786502 AXK786468:BGB786502 BHG786468:BPX786502 BRC786468:BZT786502 CAY786468:CJP786502 CKU786468:CTL786502 CUQ786468:DDH786502 DEM786468:DND786502 DOI786468:DWZ786502 DYE786468:EGV786502 EIA786468:EQR786502 ERW786468:FAN786502 FBS786468:FKJ786502 FLO786468:FUF786502 FVK786468:GEB786502 GFG786468:GNX786502 GPC786468:GXT786502 GYY786468:HHP786502 HIU786468:HRL786502 HSQ786468:IBH786502 ICM786468:ILD786502 IMI786468:IUZ786502 IWE786468:JEV786502 JGA786468:JOR786502 JPW786468:JYN786502 JZS786468:KIJ786502 KJO786468:KSF786502 KTK786468:LCB786502 LDG786468:LLX786502 LNC786468:LVT786502 LWY786468:MFP786502 MGU786468:MPL786502 MQQ786468:MZH786502 NAM786468:NJD786502 NKI786468:NSZ786502 NUE786468:OCV786502 OEA786468:OMR786502 ONW786468:OWN786502 OXS786468:PGJ786502 PHO786468:PQF786502 PRK786468:QAB786502 QBG786468:QJX786502 QLC786468:QTT786502 QUY786468:RDP786502 REU786468:RNL786502 ROQ786468:RXH786502 RYM786468:SHD786502 SII786468:SQZ786502 SSE786468:TAV786502 TCA786468:TKR786502 TLW786468:TUN786502 TVS786468:UEJ786502 UFO786468:UOF786502 UPK786468:UYB786502 UZG786468:VHX786502 VJC786468:VRT786502 VSY786468:WBP786502 WCU786468:WLL786502 WMQ786468:WVH786502 WWM786468:XFD786502 AE852004:IV852038 KA852004:SR852038 TW852004:ACN852038 ADS852004:AMJ852038 ANO852004:AWF852038 AXK852004:BGB852038 BHG852004:BPX852038 BRC852004:BZT852038 CAY852004:CJP852038 CKU852004:CTL852038 CUQ852004:DDH852038 DEM852004:DND852038 DOI852004:DWZ852038 DYE852004:EGV852038 EIA852004:EQR852038 ERW852004:FAN852038 FBS852004:FKJ852038 FLO852004:FUF852038 FVK852004:GEB852038 GFG852004:GNX852038 GPC852004:GXT852038 GYY852004:HHP852038 HIU852004:HRL852038 HSQ852004:IBH852038 ICM852004:ILD852038 IMI852004:IUZ852038 IWE852004:JEV852038 JGA852004:JOR852038 JPW852004:JYN852038 JZS852004:KIJ852038 KJO852004:KSF852038 KTK852004:LCB852038 LDG852004:LLX852038 LNC852004:LVT852038 LWY852004:MFP852038 MGU852004:MPL852038 MQQ852004:MZH852038 NAM852004:NJD852038 NKI852004:NSZ852038 NUE852004:OCV852038 OEA852004:OMR852038 ONW852004:OWN852038 OXS852004:PGJ852038 PHO852004:PQF852038 PRK852004:QAB852038 QBG852004:QJX852038 QLC852004:QTT852038 QUY852004:RDP852038 REU852004:RNL852038 ROQ852004:RXH852038 RYM852004:SHD852038 SII852004:SQZ852038 SSE852004:TAV852038 TCA852004:TKR852038 TLW852004:TUN852038 TVS852004:UEJ852038 UFO852004:UOF852038 UPK852004:UYB852038 UZG852004:VHX852038 VJC852004:VRT852038 VSY852004:WBP852038 WCU852004:WLL852038 WMQ852004:WVH852038 WWM852004:XFD852038 AE917540:IV917574 KA917540:SR917574 TW917540:ACN917574 ADS917540:AMJ917574 ANO917540:AWF917574 AXK917540:BGB917574 BHG917540:BPX917574 BRC917540:BZT917574 CAY917540:CJP917574 CKU917540:CTL917574 CUQ917540:DDH917574 DEM917540:DND917574 DOI917540:DWZ917574 DYE917540:EGV917574 EIA917540:EQR917574 ERW917540:FAN917574 FBS917540:FKJ917574 FLO917540:FUF917574 FVK917540:GEB917574 GFG917540:GNX917574 GPC917540:GXT917574 GYY917540:HHP917574 HIU917540:HRL917574 HSQ917540:IBH917574 ICM917540:ILD917574 IMI917540:IUZ917574 IWE917540:JEV917574 JGA917540:JOR917574 JPW917540:JYN917574 JZS917540:KIJ917574 KJO917540:KSF917574 KTK917540:LCB917574 LDG917540:LLX917574 LNC917540:LVT917574 LWY917540:MFP917574 MGU917540:MPL917574 MQQ917540:MZH917574 NAM917540:NJD917574 NKI917540:NSZ917574 NUE917540:OCV917574 OEA917540:OMR917574 ONW917540:OWN917574 OXS917540:PGJ917574 PHO917540:PQF917574 PRK917540:QAB917574 QBG917540:QJX917574 QLC917540:QTT917574 QUY917540:RDP917574 REU917540:RNL917574 ROQ917540:RXH917574 RYM917540:SHD917574 SII917540:SQZ917574 SSE917540:TAV917574 TCA917540:TKR917574 TLW917540:TUN917574 TVS917540:UEJ917574 UFO917540:UOF917574 UPK917540:UYB917574 UZG917540:VHX917574 VJC917540:VRT917574 VSY917540:WBP917574 WCU917540:WLL917574 WMQ917540:WVH917574 WWM917540:XFD917574 AE983076:IV983110 KA983076:SR983110 TW983076:ACN983110 ADS983076:AMJ983110 ANO983076:AWF983110 AXK983076:BGB983110 BHG983076:BPX983110 BRC983076:BZT983110 CAY983076:CJP983110 CKU983076:CTL983110 CUQ983076:DDH983110 DEM983076:DND983110 DOI983076:DWZ983110 DYE983076:EGV983110 EIA983076:EQR983110 ERW983076:FAN983110 FBS983076:FKJ983110 FLO983076:FUF983110 FVK983076:GEB983110 GFG983076:GNX983110 GPC983076:GXT983110 GYY983076:HHP983110 HIU983076:HRL983110 HSQ983076:IBH983110 ICM983076:ILD983110 IMI983076:IUZ983110 IWE983076:JEV983110 JGA983076:JOR983110 JPW983076:JYN983110 JZS983076:KIJ983110 KJO983076:KSF983110 KTK983076:LCB983110 LDG983076:LLX983110 LNC983076:LVT983110 LWY983076:MFP983110 MGU983076:MPL983110 MQQ983076:MZH983110 NAM983076:NJD983110 NKI983076:NSZ983110 NUE983076:OCV983110 OEA983076:OMR983110 ONW983076:OWN983110 OXS983076:PGJ983110 PHO983076:PQF983110 PRK983076:QAB983110 QBG983076:QJX983110 QLC983076:QTT983110 QUY983076:RDP983110 REU983076:RNL983110 ROQ983076:RXH983110 RYM983076:SHD983110 SII983076:SQZ983110 SSE983076:TAV983110 TCA983076:TKR983110 TLW983076:TUN983110 TVS983076:UEJ983110 UFO983076:UOF983110 UPK983076:UYB983110 UZG983076:VHX983110 VJC983076:VRT983110 VSY983076:WBP983110 WCU983076:WLL983110 WMQ983076:WVH983110 WWM983076:XFD983110 B37:AD69 IX37:JZ69 ST37:TV69 ACP37:ADR69 AML37:ANN69 AWH37:AXJ69 BGD37:BHF69 BPZ37:BRB69 BZV37:CAX69 CJR37:CKT69 CTN37:CUP69 DDJ37:DEL69 DNF37:DOH69 DXB37:DYD69 EGX37:EHZ69 EQT37:ERV69 FAP37:FBR69 FKL37:FLN69 FUH37:FVJ69 GED37:GFF69 GNZ37:GPB69 GXV37:GYX69 HHR37:HIT69 HRN37:HSP69 IBJ37:ICL69 ILF37:IMH69 IVB37:IWD69 JEX37:JFZ69 JOT37:JPV69 JYP37:JZR69 KIL37:KJN69 KSH37:KTJ69 LCD37:LDF69 LLZ37:LNB69 LVV37:LWX69 MFR37:MGT69 MPN37:MQP69 MZJ37:NAL69 NJF37:NKH69 NTB37:NUD69 OCX37:ODZ69 OMT37:ONV69 OWP37:OXR69 PGL37:PHN69 PQH37:PRJ69 QAD37:QBF69 QJZ37:QLB69 QTV37:QUX69 RDR37:RET69 RNN37:ROP69 RXJ37:RYL69 SHF37:SIH69 SRB37:SSD69 TAX37:TBZ69 TKT37:TLV69 TUP37:TVR69 UEL37:UFN69 UOH37:UPJ69 UYD37:UZF69 VHZ37:VJB69 VRV37:VSX69 WBR37:WCT69 WLN37:WMP69 WVJ37:WWL69 B65573:AD65605 IX65573:JZ65605 ST65573:TV65605 ACP65573:ADR65605 AML65573:ANN65605 AWH65573:AXJ65605 BGD65573:BHF65605 BPZ65573:BRB65605 BZV65573:CAX65605 CJR65573:CKT65605 CTN65573:CUP65605 DDJ65573:DEL65605 DNF65573:DOH65605 DXB65573:DYD65605 EGX65573:EHZ65605 EQT65573:ERV65605 FAP65573:FBR65605 FKL65573:FLN65605 FUH65573:FVJ65605 GED65573:GFF65605 GNZ65573:GPB65605 GXV65573:GYX65605 HHR65573:HIT65605 HRN65573:HSP65605 IBJ65573:ICL65605 ILF65573:IMH65605 IVB65573:IWD65605 JEX65573:JFZ65605 JOT65573:JPV65605 JYP65573:JZR65605 KIL65573:KJN65605 KSH65573:KTJ65605 LCD65573:LDF65605 LLZ65573:LNB65605 LVV65573:LWX65605 MFR65573:MGT65605 MPN65573:MQP65605 MZJ65573:NAL65605 NJF65573:NKH65605 NTB65573:NUD65605 OCX65573:ODZ65605 OMT65573:ONV65605 OWP65573:OXR65605 PGL65573:PHN65605 PQH65573:PRJ65605 QAD65573:QBF65605 QJZ65573:QLB65605 QTV65573:QUX65605 RDR65573:RET65605 RNN65573:ROP65605 RXJ65573:RYL65605 SHF65573:SIH65605 SRB65573:SSD65605 TAX65573:TBZ65605 TKT65573:TLV65605 TUP65573:TVR65605 UEL65573:UFN65605 UOH65573:UPJ65605 UYD65573:UZF65605 VHZ65573:VJB65605 VRV65573:VSX65605 WBR65573:WCT65605 WLN65573:WMP65605 WVJ65573:WWL65605 B131109:AD131141 IX131109:JZ131141 ST131109:TV131141 ACP131109:ADR131141 AML131109:ANN131141 AWH131109:AXJ131141 BGD131109:BHF131141 BPZ131109:BRB131141 BZV131109:CAX131141 CJR131109:CKT131141 CTN131109:CUP131141 DDJ131109:DEL131141 DNF131109:DOH131141 DXB131109:DYD131141 EGX131109:EHZ131141 EQT131109:ERV131141 FAP131109:FBR131141 FKL131109:FLN131141 FUH131109:FVJ131141 GED131109:GFF131141 GNZ131109:GPB131141 GXV131109:GYX131141 HHR131109:HIT131141 HRN131109:HSP131141 IBJ131109:ICL131141 ILF131109:IMH131141 IVB131109:IWD131141 JEX131109:JFZ131141 JOT131109:JPV131141 JYP131109:JZR131141 KIL131109:KJN131141 KSH131109:KTJ131141 LCD131109:LDF131141 LLZ131109:LNB131141 LVV131109:LWX131141 MFR131109:MGT131141 MPN131109:MQP131141 MZJ131109:NAL131141 NJF131109:NKH131141 NTB131109:NUD131141 OCX131109:ODZ131141 OMT131109:ONV131141 OWP131109:OXR131141 PGL131109:PHN131141 PQH131109:PRJ131141 QAD131109:QBF131141 QJZ131109:QLB131141 QTV131109:QUX131141 RDR131109:RET131141 RNN131109:ROP131141 RXJ131109:RYL131141 SHF131109:SIH131141 SRB131109:SSD131141 TAX131109:TBZ131141 TKT131109:TLV131141 TUP131109:TVR131141 UEL131109:UFN131141 UOH131109:UPJ131141 UYD131109:UZF131141 VHZ131109:VJB131141 VRV131109:VSX131141 WBR131109:WCT131141 WLN131109:WMP131141 WVJ131109:WWL131141 B196645:AD196677 IX196645:JZ196677 ST196645:TV196677 ACP196645:ADR196677 AML196645:ANN196677 AWH196645:AXJ196677 BGD196645:BHF196677 BPZ196645:BRB196677 BZV196645:CAX196677 CJR196645:CKT196677 CTN196645:CUP196677 DDJ196645:DEL196677 DNF196645:DOH196677 DXB196645:DYD196677 EGX196645:EHZ196677 EQT196645:ERV196677 FAP196645:FBR196677 FKL196645:FLN196677 FUH196645:FVJ196677 GED196645:GFF196677 GNZ196645:GPB196677 GXV196645:GYX196677 HHR196645:HIT196677 HRN196645:HSP196677 IBJ196645:ICL196677 ILF196645:IMH196677 IVB196645:IWD196677 JEX196645:JFZ196677 JOT196645:JPV196677 JYP196645:JZR196677 KIL196645:KJN196677 KSH196645:KTJ196677 LCD196645:LDF196677 LLZ196645:LNB196677 LVV196645:LWX196677 MFR196645:MGT196677 MPN196645:MQP196677 MZJ196645:NAL196677 NJF196645:NKH196677 NTB196645:NUD196677 OCX196645:ODZ196677 OMT196645:ONV196677 OWP196645:OXR196677 PGL196645:PHN196677 PQH196645:PRJ196677 QAD196645:QBF196677 QJZ196645:QLB196677 QTV196645:QUX196677 RDR196645:RET196677 RNN196645:ROP196677 RXJ196645:RYL196677 SHF196645:SIH196677 SRB196645:SSD196677 TAX196645:TBZ196677 TKT196645:TLV196677 TUP196645:TVR196677 UEL196645:UFN196677 UOH196645:UPJ196677 UYD196645:UZF196677 VHZ196645:VJB196677 VRV196645:VSX196677 WBR196645:WCT196677 WLN196645:WMP196677 WVJ196645:WWL196677 B262181:AD262213 IX262181:JZ262213 ST262181:TV262213 ACP262181:ADR262213 AML262181:ANN262213 AWH262181:AXJ262213 BGD262181:BHF262213 BPZ262181:BRB262213 BZV262181:CAX262213 CJR262181:CKT262213 CTN262181:CUP262213 DDJ262181:DEL262213 DNF262181:DOH262213 DXB262181:DYD262213 EGX262181:EHZ262213 EQT262181:ERV262213 FAP262181:FBR262213 FKL262181:FLN262213 FUH262181:FVJ262213 GED262181:GFF262213 GNZ262181:GPB262213 GXV262181:GYX262213 HHR262181:HIT262213 HRN262181:HSP262213 IBJ262181:ICL262213 ILF262181:IMH262213 IVB262181:IWD262213 JEX262181:JFZ262213 JOT262181:JPV262213 JYP262181:JZR262213 KIL262181:KJN262213 KSH262181:KTJ262213 LCD262181:LDF262213 LLZ262181:LNB262213 LVV262181:LWX262213 MFR262181:MGT262213 MPN262181:MQP262213 MZJ262181:NAL262213 NJF262181:NKH262213 NTB262181:NUD262213 OCX262181:ODZ262213 OMT262181:ONV262213 OWP262181:OXR262213 PGL262181:PHN262213 PQH262181:PRJ262213 QAD262181:QBF262213 QJZ262181:QLB262213 QTV262181:QUX262213 RDR262181:RET262213 RNN262181:ROP262213 RXJ262181:RYL262213 SHF262181:SIH262213 SRB262181:SSD262213 TAX262181:TBZ262213 TKT262181:TLV262213 TUP262181:TVR262213 UEL262181:UFN262213 UOH262181:UPJ262213 UYD262181:UZF262213 VHZ262181:VJB262213 VRV262181:VSX262213 WBR262181:WCT262213 WLN262181:WMP262213 WVJ262181:WWL262213 B327717:AD327749 IX327717:JZ327749 ST327717:TV327749 ACP327717:ADR327749 AML327717:ANN327749 AWH327717:AXJ327749 BGD327717:BHF327749 BPZ327717:BRB327749 BZV327717:CAX327749 CJR327717:CKT327749 CTN327717:CUP327749 DDJ327717:DEL327749 DNF327717:DOH327749 DXB327717:DYD327749 EGX327717:EHZ327749 EQT327717:ERV327749 FAP327717:FBR327749 FKL327717:FLN327749 FUH327717:FVJ327749 GED327717:GFF327749 GNZ327717:GPB327749 GXV327717:GYX327749 HHR327717:HIT327749 HRN327717:HSP327749 IBJ327717:ICL327749 ILF327717:IMH327749 IVB327717:IWD327749 JEX327717:JFZ327749 JOT327717:JPV327749 JYP327717:JZR327749 KIL327717:KJN327749 KSH327717:KTJ327749 LCD327717:LDF327749 LLZ327717:LNB327749 LVV327717:LWX327749 MFR327717:MGT327749 MPN327717:MQP327749 MZJ327717:NAL327749 NJF327717:NKH327749 NTB327717:NUD327749 OCX327717:ODZ327749 OMT327717:ONV327749 OWP327717:OXR327749 PGL327717:PHN327749 PQH327717:PRJ327749 QAD327717:QBF327749 QJZ327717:QLB327749 QTV327717:QUX327749 RDR327717:RET327749 RNN327717:ROP327749 RXJ327717:RYL327749 SHF327717:SIH327749 SRB327717:SSD327749 TAX327717:TBZ327749 TKT327717:TLV327749 TUP327717:TVR327749 UEL327717:UFN327749 UOH327717:UPJ327749 UYD327717:UZF327749 VHZ327717:VJB327749 VRV327717:VSX327749 WBR327717:WCT327749 WLN327717:WMP327749 WVJ327717:WWL327749 B393253:AD393285 IX393253:JZ393285 ST393253:TV393285 ACP393253:ADR393285 AML393253:ANN393285 AWH393253:AXJ393285 BGD393253:BHF393285 BPZ393253:BRB393285 BZV393253:CAX393285 CJR393253:CKT393285 CTN393253:CUP393285 DDJ393253:DEL393285 DNF393253:DOH393285 DXB393253:DYD393285 EGX393253:EHZ393285 EQT393253:ERV393285 FAP393253:FBR393285 FKL393253:FLN393285 FUH393253:FVJ393285 GED393253:GFF393285 GNZ393253:GPB393285 GXV393253:GYX393285 HHR393253:HIT393285 HRN393253:HSP393285 IBJ393253:ICL393285 ILF393253:IMH393285 IVB393253:IWD393285 JEX393253:JFZ393285 JOT393253:JPV393285 JYP393253:JZR393285 KIL393253:KJN393285 KSH393253:KTJ393285 LCD393253:LDF393285 LLZ393253:LNB393285 LVV393253:LWX393285 MFR393253:MGT393285 MPN393253:MQP393285 MZJ393253:NAL393285 NJF393253:NKH393285 NTB393253:NUD393285 OCX393253:ODZ393285 OMT393253:ONV393285 OWP393253:OXR393285 PGL393253:PHN393285 PQH393253:PRJ393285 QAD393253:QBF393285 QJZ393253:QLB393285 QTV393253:QUX393285 RDR393253:RET393285 RNN393253:ROP393285 RXJ393253:RYL393285 SHF393253:SIH393285 SRB393253:SSD393285 TAX393253:TBZ393285 TKT393253:TLV393285 TUP393253:TVR393285 UEL393253:UFN393285 UOH393253:UPJ393285 UYD393253:UZF393285 VHZ393253:VJB393285 VRV393253:VSX393285 WBR393253:WCT393285 WLN393253:WMP393285 WVJ393253:WWL393285 B458789:AD458821 IX458789:JZ458821 ST458789:TV458821 ACP458789:ADR458821 AML458789:ANN458821 AWH458789:AXJ458821 BGD458789:BHF458821 BPZ458789:BRB458821 BZV458789:CAX458821 CJR458789:CKT458821 CTN458789:CUP458821 DDJ458789:DEL458821 DNF458789:DOH458821 DXB458789:DYD458821 EGX458789:EHZ458821 EQT458789:ERV458821 FAP458789:FBR458821 FKL458789:FLN458821 FUH458789:FVJ458821 GED458789:GFF458821 GNZ458789:GPB458821 GXV458789:GYX458821 HHR458789:HIT458821 HRN458789:HSP458821 IBJ458789:ICL458821 ILF458789:IMH458821 IVB458789:IWD458821 JEX458789:JFZ458821 JOT458789:JPV458821 JYP458789:JZR458821 KIL458789:KJN458821 KSH458789:KTJ458821 LCD458789:LDF458821 LLZ458789:LNB458821 LVV458789:LWX458821 MFR458789:MGT458821 MPN458789:MQP458821 MZJ458789:NAL458821 NJF458789:NKH458821 NTB458789:NUD458821 OCX458789:ODZ458821 OMT458789:ONV458821 OWP458789:OXR458821 PGL458789:PHN458821 PQH458789:PRJ458821 QAD458789:QBF458821 QJZ458789:QLB458821 QTV458789:QUX458821 RDR458789:RET458821 RNN458789:ROP458821 RXJ458789:RYL458821 SHF458789:SIH458821 SRB458789:SSD458821 TAX458789:TBZ458821 TKT458789:TLV458821 TUP458789:TVR458821 UEL458789:UFN458821 UOH458789:UPJ458821 UYD458789:UZF458821 VHZ458789:VJB458821 VRV458789:VSX458821 WBR458789:WCT458821 WLN458789:WMP458821 WVJ458789:WWL458821 B524325:AD524357 IX524325:JZ524357 ST524325:TV524357 ACP524325:ADR524357 AML524325:ANN524357 AWH524325:AXJ524357 BGD524325:BHF524357 BPZ524325:BRB524357 BZV524325:CAX524357 CJR524325:CKT524357 CTN524325:CUP524357 DDJ524325:DEL524357 DNF524325:DOH524357 DXB524325:DYD524357 EGX524325:EHZ524357 EQT524325:ERV524357 FAP524325:FBR524357 FKL524325:FLN524357 FUH524325:FVJ524357 GED524325:GFF524357 GNZ524325:GPB524357 GXV524325:GYX524357 HHR524325:HIT524357 HRN524325:HSP524357 IBJ524325:ICL524357 ILF524325:IMH524357 IVB524325:IWD524357 JEX524325:JFZ524357 JOT524325:JPV524357 JYP524325:JZR524357 KIL524325:KJN524357 KSH524325:KTJ524357 LCD524325:LDF524357 LLZ524325:LNB524357 LVV524325:LWX524357 MFR524325:MGT524357 MPN524325:MQP524357 MZJ524325:NAL524357 NJF524325:NKH524357 NTB524325:NUD524357 OCX524325:ODZ524357 OMT524325:ONV524357 OWP524325:OXR524357 PGL524325:PHN524357 PQH524325:PRJ524357 QAD524325:QBF524357 QJZ524325:QLB524357 QTV524325:QUX524357 RDR524325:RET524357 RNN524325:ROP524357 RXJ524325:RYL524357 SHF524325:SIH524357 SRB524325:SSD524357 TAX524325:TBZ524357 TKT524325:TLV524357 TUP524325:TVR524357 UEL524325:UFN524357 UOH524325:UPJ524357 UYD524325:UZF524357 VHZ524325:VJB524357 VRV524325:VSX524357 WBR524325:WCT524357 WLN524325:WMP524357 WVJ524325:WWL524357 B589861:AD589893 IX589861:JZ589893 ST589861:TV589893 ACP589861:ADR589893 AML589861:ANN589893 AWH589861:AXJ589893 BGD589861:BHF589893 BPZ589861:BRB589893 BZV589861:CAX589893 CJR589861:CKT589893 CTN589861:CUP589893 DDJ589861:DEL589893 DNF589861:DOH589893 DXB589861:DYD589893 EGX589861:EHZ589893 EQT589861:ERV589893 FAP589861:FBR589893 FKL589861:FLN589893 FUH589861:FVJ589893 GED589861:GFF589893 GNZ589861:GPB589893 GXV589861:GYX589893 HHR589861:HIT589893 HRN589861:HSP589893 IBJ589861:ICL589893 ILF589861:IMH589893 IVB589861:IWD589893 JEX589861:JFZ589893 JOT589861:JPV589893 JYP589861:JZR589893 KIL589861:KJN589893 KSH589861:KTJ589893 LCD589861:LDF589893 LLZ589861:LNB589893 LVV589861:LWX589893 MFR589861:MGT589893 MPN589861:MQP589893 MZJ589861:NAL589893 NJF589861:NKH589893 NTB589861:NUD589893 OCX589861:ODZ589893 OMT589861:ONV589893 OWP589861:OXR589893 PGL589861:PHN589893 PQH589861:PRJ589893 QAD589861:QBF589893 QJZ589861:QLB589893 QTV589861:QUX589893 RDR589861:RET589893 RNN589861:ROP589893 RXJ589861:RYL589893 SHF589861:SIH589893 SRB589861:SSD589893 TAX589861:TBZ589893 TKT589861:TLV589893 TUP589861:TVR589893 UEL589861:UFN589893 UOH589861:UPJ589893 UYD589861:UZF589893 VHZ589861:VJB589893 VRV589861:VSX589893 WBR589861:WCT589893 WLN589861:WMP589893 WVJ589861:WWL589893 B655397:AD655429 IX655397:JZ655429 ST655397:TV655429 ACP655397:ADR655429 AML655397:ANN655429 AWH655397:AXJ655429 BGD655397:BHF655429 BPZ655397:BRB655429 BZV655397:CAX655429 CJR655397:CKT655429 CTN655397:CUP655429 DDJ655397:DEL655429 DNF655397:DOH655429 DXB655397:DYD655429 EGX655397:EHZ655429 EQT655397:ERV655429 FAP655397:FBR655429 FKL655397:FLN655429 FUH655397:FVJ655429 GED655397:GFF655429 GNZ655397:GPB655429 GXV655397:GYX655429 HHR655397:HIT655429 HRN655397:HSP655429 IBJ655397:ICL655429 ILF655397:IMH655429 IVB655397:IWD655429 JEX655397:JFZ655429 JOT655397:JPV655429 JYP655397:JZR655429 KIL655397:KJN655429 KSH655397:KTJ655429 LCD655397:LDF655429 LLZ655397:LNB655429 LVV655397:LWX655429 MFR655397:MGT655429 MPN655397:MQP655429 MZJ655397:NAL655429 NJF655397:NKH655429 NTB655397:NUD655429 OCX655397:ODZ655429 OMT655397:ONV655429 OWP655397:OXR655429 PGL655397:PHN655429 PQH655397:PRJ655429 QAD655397:QBF655429 QJZ655397:QLB655429 QTV655397:QUX655429 RDR655397:RET655429 RNN655397:ROP655429 RXJ655397:RYL655429 SHF655397:SIH655429 SRB655397:SSD655429 TAX655397:TBZ655429 TKT655397:TLV655429 TUP655397:TVR655429 UEL655397:UFN655429 UOH655397:UPJ655429 UYD655397:UZF655429 VHZ655397:VJB655429 VRV655397:VSX655429 WBR655397:WCT655429 WLN655397:WMP655429 WVJ655397:WWL655429 B720933:AD720965 IX720933:JZ720965 ST720933:TV720965 ACP720933:ADR720965 AML720933:ANN720965 AWH720933:AXJ720965 BGD720933:BHF720965 BPZ720933:BRB720965 BZV720933:CAX720965 CJR720933:CKT720965 CTN720933:CUP720965 DDJ720933:DEL720965 DNF720933:DOH720965 DXB720933:DYD720965 EGX720933:EHZ720965 EQT720933:ERV720965 FAP720933:FBR720965 FKL720933:FLN720965 FUH720933:FVJ720965 GED720933:GFF720965 GNZ720933:GPB720965 GXV720933:GYX720965 HHR720933:HIT720965 HRN720933:HSP720965 IBJ720933:ICL720965 ILF720933:IMH720965 IVB720933:IWD720965 JEX720933:JFZ720965 JOT720933:JPV720965 JYP720933:JZR720965 KIL720933:KJN720965 KSH720933:KTJ720965 LCD720933:LDF720965 LLZ720933:LNB720965 LVV720933:LWX720965 MFR720933:MGT720965 MPN720933:MQP720965 MZJ720933:NAL720965 NJF720933:NKH720965 NTB720933:NUD720965 OCX720933:ODZ720965 OMT720933:ONV720965 OWP720933:OXR720965 PGL720933:PHN720965 PQH720933:PRJ720965 QAD720933:QBF720965 QJZ720933:QLB720965 QTV720933:QUX720965 RDR720933:RET720965 RNN720933:ROP720965 RXJ720933:RYL720965 SHF720933:SIH720965 SRB720933:SSD720965 TAX720933:TBZ720965 TKT720933:TLV720965 TUP720933:TVR720965 UEL720933:UFN720965 UOH720933:UPJ720965 UYD720933:UZF720965 VHZ720933:VJB720965 VRV720933:VSX720965 WBR720933:WCT720965 WLN720933:WMP720965 WVJ720933:WWL720965 B786469:AD786501 IX786469:JZ786501 ST786469:TV786501 ACP786469:ADR786501 AML786469:ANN786501 AWH786469:AXJ786501 BGD786469:BHF786501 BPZ786469:BRB786501 BZV786469:CAX786501 CJR786469:CKT786501 CTN786469:CUP786501 DDJ786469:DEL786501 DNF786469:DOH786501 DXB786469:DYD786501 EGX786469:EHZ786501 EQT786469:ERV786501 FAP786469:FBR786501 FKL786469:FLN786501 FUH786469:FVJ786501 GED786469:GFF786501 GNZ786469:GPB786501 GXV786469:GYX786501 HHR786469:HIT786501 HRN786469:HSP786501 IBJ786469:ICL786501 ILF786469:IMH786501 IVB786469:IWD786501 JEX786469:JFZ786501 JOT786469:JPV786501 JYP786469:JZR786501 KIL786469:KJN786501 KSH786469:KTJ786501 LCD786469:LDF786501 LLZ786469:LNB786501 LVV786469:LWX786501 MFR786469:MGT786501 MPN786469:MQP786501 MZJ786469:NAL786501 NJF786469:NKH786501 NTB786469:NUD786501 OCX786469:ODZ786501 OMT786469:ONV786501 OWP786469:OXR786501 PGL786469:PHN786501 PQH786469:PRJ786501 QAD786469:QBF786501 QJZ786469:QLB786501 QTV786469:QUX786501 RDR786469:RET786501 RNN786469:ROP786501 RXJ786469:RYL786501 SHF786469:SIH786501 SRB786469:SSD786501 TAX786469:TBZ786501 TKT786469:TLV786501 TUP786469:TVR786501 UEL786469:UFN786501 UOH786469:UPJ786501 UYD786469:UZF786501 VHZ786469:VJB786501 VRV786469:VSX786501 WBR786469:WCT786501 WLN786469:WMP786501 WVJ786469:WWL786501 B852005:AD852037 IX852005:JZ852037 ST852005:TV852037 ACP852005:ADR852037 AML852005:ANN852037 AWH852005:AXJ852037 BGD852005:BHF852037 BPZ852005:BRB852037 BZV852005:CAX852037 CJR852005:CKT852037 CTN852005:CUP852037 DDJ852005:DEL852037 DNF852005:DOH852037 DXB852005:DYD852037 EGX852005:EHZ852037 EQT852005:ERV852037 FAP852005:FBR852037 FKL852005:FLN852037 FUH852005:FVJ852037 GED852005:GFF852037 GNZ852005:GPB852037 GXV852005:GYX852037 HHR852005:HIT852037 HRN852005:HSP852037 IBJ852005:ICL852037 ILF852005:IMH852037 IVB852005:IWD852037 JEX852005:JFZ852037 JOT852005:JPV852037 JYP852005:JZR852037 KIL852005:KJN852037 KSH852005:KTJ852037 LCD852005:LDF852037 LLZ852005:LNB852037 LVV852005:LWX852037 MFR852005:MGT852037 MPN852005:MQP852037 MZJ852005:NAL852037 NJF852005:NKH852037 NTB852005:NUD852037 OCX852005:ODZ852037 OMT852005:ONV852037 OWP852005:OXR852037 PGL852005:PHN852037 PQH852005:PRJ852037 QAD852005:QBF852037 QJZ852005:QLB852037 QTV852005:QUX852037 RDR852005:RET852037 RNN852005:ROP852037 RXJ852005:RYL852037 SHF852005:SIH852037 SRB852005:SSD852037 TAX852005:TBZ852037 TKT852005:TLV852037 TUP852005:TVR852037 UEL852005:UFN852037 UOH852005:UPJ852037 UYD852005:UZF852037 VHZ852005:VJB852037 VRV852005:VSX852037 WBR852005:WCT852037 WLN852005:WMP852037 WVJ852005:WWL852037 B917541:AD917573 IX917541:JZ917573 ST917541:TV917573 ACP917541:ADR917573 AML917541:ANN917573 AWH917541:AXJ917573 BGD917541:BHF917573 BPZ917541:BRB917573 BZV917541:CAX917573 CJR917541:CKT917573 CTN917541:CUP917573 DDJ917541:DEL917573 DNF917541:DOH917573 DXB917541:DYD917573 EGX917541:EHZ917573 EQT917541:ERV917573 FAP917541:FBR917573 FKL917541:FLN917573 FUH917541:FVJ917573 GED917541:GFF917573 GNZ917541:GPB917573 GXV917541:GYX917573 HHR917541:HIT917573 HRN917541:HSP917573 IBJ917541:ICL917573 ILF917541:IMH917573 IVB917541:IWD917573 JEX917541:JFZ917573 JOT917541:JPV917573 JYP917541:JZR917573 KIL917541:KJN917573 KSH917541:KTJ917573 LCD917541:LDF917573 LLZ917541:LNB917573 LVV917541:LWX917573 MFR917541:MGT917573 MPN917541:MQP917573 MZJ917541:NAL917573 NJF917541:NKH917573 NTB917541:NUD917573 OCX917541:ODZ917573 OMT917541:ONV917573 OWP917541:OXR917573 PGL917541:PHN917573 PQH917541:PRJ917573 QAD917541:QBF917573 QJZ917541:QLB917573 QTV917541:QUX917573 RDR917541:RET917573 RNN917541:ROP917573 RXJ917541:RYL917573 SHF917541:SIH917573 SRB917541:SSD917573 TAX917541:TBZ917573 TKT917541:TLV917573 TUP917541:TVR917573 UEL917541:UFN917573 UOH917541:UPJ917573 UYD917541:UZF917573 VHZ917541:VJB917573 VRV917541:VSX917573 WBR917541:WCT917573 WLN917541:WMP917573 WVJ917541:WWL917573 B983077:AD983109 IX983077:JZ983109 ST983077:TV983109 ACP983077:ADR983109 AML983077:ANN983109 AWH983077:AXJ983109 BGD983077:BHF983109 BPZ983077:BRB983109 BZV983077:CAX983109 CJR983077:CKT983109 CTN983077:CUP983109 DDJ983077:DEL983109 DNF983077:DOH983109 DXB983077:DYD983109 EGX983077:EHZ983109 EQT983077:ERV983109 FAP983077:FBR983109 FKL983077:FLN983109 FUH983077:FVJ983109 GED983077:GFF983109 GNZ983077:GPB983109 GXV983077:GYX983109 HHR983077:HIT983109 HRN983077:HSP983109 IBJ983077:ICL983109 ILF983077:IMH983109 IVB983077:IWD983109 JEX983077:JFZ983109 JOT983077:JPV983109 JYP983077:JZR983109 KIL983077:KJN983109 KSH983077:KTJ983109 LCD983077:LDF983109 LLZ983077:LNB983109 LVV983077:LWX983109 MFR983077:MGT983109 MPN983077:MQP983109 MZJ983077:NAL983109 NJF983077:NKH983109 NTB983077:NUD983109 OCX983077:ODZ983109 OMT983077:ONV983109 OWP983077:OXR983109 PGL983077:PHN983109 PQH983077:PRJ983109 QAD983077:QBF983109 QJZ983077:QLB983109 QTV983077:QUX983109 RDR983077:RET983109 RNN983077:ROP983109 RXJ983077:RYL983109 SHF983077:SIH983109 SRB983077:SSD983109 TAX983077:TBZ983109 TKT983077:TLV983109 TUP983077:TVR983109 UEL983077:UFN983109 UOH983077:UPJ983109 UYD983077:UZF983109 VHZ983077:VJB983109 VRV983077:VSX983109 WBR983077:WCT983109 WLN983077:WMP983109 WVJ983077:WWL983109" xr:uid="{9FF22190-3A9A-4A35-BB49-40F66BF3B4B2}">
      <formula1>$A$37:$A$69</formula1>
    </dataValidation>
  </dataValidations>
  <printOptions horizontalCentered="1"/>
  <pageMargins left="0.74803149606299213" right="0.70866141732283472" top="0.74803149606299213" bottom="0.9055118110236221" header="0.39370078740157483" footer="0.39370078740157483"/>
  <pageSetup paperSize="9" scale="95" orientation="portrait" r:id="rId1"/>
  <headerFooter scaleWithDoc="0" alignWithMargins="0">
    <oddHeader xml:space="preserve">&amp;L&amp;"-,Regular"&amp;8&amp;F&amp;R&amp;"-,Regular"&amp;8&amp;A
________________________________________________________________________________________
</oddHeader>
    <oddFooter>&amp;L&amp;"-,Regular"&amp;8________________________________________________________________________________________
NZ Transport Agency’s Economic evaluation manual 
Effective from Jul 2013</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CD060-1F55-4F77-B7FA-5F8E0AF672FF}">
  <sheetPr>
    <pageSetUpPr fitToPage="1"/>
  </sheetPr>
  <dimension ref="A1:AD77"/>
  <sheetViews>
    <sheetView zoomScaleNormal="100" workbookViewId="0">
      <selection activeCell="K16" sqref="K16:M16"/>
    </sheetView>
  </sheetViews>
  <sheetFormatPr defaultColWidth="7.75" defaultRowHeight="13.5"/>
  <cols>
    <col min="1" max="1" width="2.5" style="66" customWidth="1"/>
    <col min="2" max="2" width="6.58203125" style="66" customWidth="1"/>
    <col min="3" max="10" width="3.25" style="66" customWidth="1"/>
    <col min="11" max="13" width="4.58203125" style="66" customWidth="1"/>
    <col min="14" max="14" width="3.83203125" style="66" customWidth="1"/>
    <col min="15" max="15" width="5.5" style="66" customWidth="1"/>
    <col min="16" max="16" width="5.75" style="66" customWidth="1"/>
    <col min="17" max="19" width="4.58203125" style="66" customWidth="1"/>
    <col min="20" max="20" width="3.25" style="177" customWidth="1"/>
    <col min="21" max="256" width="7.75" style="66"/>
    <col min="257" max="257" width="2.5" style="66" customWidth="1"/>
    <col min="258" max="258" width="6.58203125" style="66" customWidth="1"/>
    <col min="259" max="266" width="3.25" style="66" customWidth="1"/>
    <col min="267" max="269" width="4.58203125" style="66" customWidth="1"/>
    <col min="270" max="270" width="3.83203125" style="66" customWidth="1"/>
    <col min="271" max="271" width="5.5" style="66" customWidth="1"/>
    <col min="272" max="272" width="5.75" style="66" customWidth="1"/>
    <col min="273" max="275" width="4.58203125" style="66" customWidth="1"/>
    <col min="276" max="276" width="3.25" style="66" customWidth="1"/>
    <col min="277" max="512" width="7.75" style="66"/>
    <col min="513" max="513" width="2.5" style="66" customWidth="1"/>
    <col min="514" max="514" width="6.58203125" style="66" customWidth="1"/>
    <col min="515" max="522" width="3.25" style="66" customWidth="1"/>
    <col min="523" max="525" width="4.58203125" style="66" customWidth="1"/>
    <col min="526" max="526" width="3.83203125" style="66" customWidth="1"/>
    <col min="527" max="527" width="5.5" style="66" customWidth="1"/>
    <col min="528" max="528" width="5.75" style="66" customWidth="1"/>
    <col min="529" max="531" width="4.58203125" style="66" customWidth="1"/>
    <col min="532" max="532" width="3.25" style="66" customWidth="1"/>
    <col min="533" max="768" width="7.75" style="66"/>
    <col min="769" max="769" width="2.5" style="66" customWidth="1"/>
    <col min="770" max="770" width="6.58203125" style="66" customWidth="1"/>
    <col min="771" max="778" width="3.25" style="66" customWidth="1"/>
    <col min="779" max="781" width="4.58203125" style="66" customWidth="1"/>
    <col min="782" max="782" width="3.83203125" style="66" customWidth="1"/>
    <col min="783" max="783" width="5.5" style="66" customWidth="1"/>
    <col min="784" max="784" width="5.75" style="66" customWidth="1"/>
    <col min="785" max="787" width="4.58203125" style="66" customWidth="1"/>
    <col min="788" max="788" width="3.25" style="66" customWidth="1"/>
    <col min="789" max="1024" width="7.75" style="66"/>
    <col min="1025" max="1025" width="2.5" style="66" customWidth="1"/>
    <col min="1026" max="1026" width="6.58203125" style="66" customWidth="1"/>
    <col min="1027" max="1034" width="3.25" style="66" customWidth="1"/>
    <col min="1035" max="1037" width="4.58203125" style="66" customWidth="1"/>
    <col min="1038" max="1038" width="3.83203125" style="66" customWidth="1"/>
    <col min="1039" max="1039" width="5.5" style="66" customWidth="1"/>
    <col min="1040" max="1040" width="5.75" style="66" customWidth="1"/>
    <col min="1041" max="1043" width="4.58203125" style="66" customWidth="1"/>
    <col min="1044" max="1044" width="3.25" style="66" customWidth="1"/>
    <col min="1045" max="1280" width="7.75" style="66"/>
    <col min="1281" max="1281" width="2.5" style="66" customWidth="1"/>
    <col min="1282" max="1282" width="6.58203125" style="66" customWidth="1"/>
    <col min="1283" max="1290" width="3.25" style="66" customWidth="1"/>
    <col min="1291" max="1293" width="4.58203125" style="66" customWidth="1"/>
    <col min="1294" max="1294" width="3.83203125" style="66" customWidth="1"/>
    <col min="1295" max="1295" width="5.5" style="66" customWidth="1"/>
    <col min="1296" max="1296" width="5.75" style="66" customWidth="1"/>
    <col min="1297" max="1299" width="4.58203125" style="66" customWidth="1"/>
    <col min="1300" max="1300" width="3.25" style="66" customWidth="1"/>
    <col min="1301" max="1536" width="7.75" style="66"/>
    <col min="1537" max="1537" width="2.5" style="66" customWidth="1"/>
    <col min="1538" max="1538" width="6.58203125" style="66" customWidth="1"/>
    <col min="1539" max="1546" width="3.25" style="66" customWidth="1"/>
    <col min="1547" max="1549" width="4.58203125" style="66" customWidth="1"/>
    <col min="1550" max="1550" width="3.83203125" style="66" customWidth="1"/>
    <col min="1551" max="1551" width="5.5" style="66" customWidth="1"/>
    <col min="1552" max="1552" width="5.75" style="66" customWidth="1"/>
    <col min="1553" max="1555" width="4.58203125" style="66" customWidth="1"/>
    <col min="1556" max="1556" width="3.25" style="66" customWidth="1"/>
    <col min="1557" max="1792" width="7.75" style="66"/>
    <col min="1793" max="1793" width="2.5" style="66" customWidth="1"/>
    <col min="1794" max="1794" width="6.58203125" style="66" customWidth="1"/>
    <col min="1795" max="1802" width="3.25" style="66" customWidth="1"/>
    <col min="1803" max="1805" width="4.58203125" style="66" customWidth="1"/>
    <col min="1806" max="1806" width="3.83203125" style="66" customWidth="1"/>
    <col min="1807" max="1807" width="5.5" style="66" customWidth="1"/>
    <col min="1808" max="1808" width="5.75" style="66" customWidth="1"/>
    <col min="1809" max="1811" width="4.58203125" style="66" customWidth="1"/>
    <col min="1812" max="1812" width="3.25" style="66" customWidth="1"/>
    <col min="1813" max="2048" width="7.75" style="66"/>
    <col min="2049" max="2049" width="2.5" style="66" customWidth="1"/>
    <col min="2050" max="2050" width="6.58203125" style="66" customWidth="1"/>
    <col min="2051" max="2058" width="3.25" style="66" customWidth="1"/>
    <col min="2059" max="2061" width="4.58203125" style="66" customWidth="1"/>
    <col min="2062" max="2062" width="3.83203125" style="66" customWidth="1"/>
    <col min="2063" max="2063" width="5.5" style="66" customWidth="1"/>
    <col min="2064" max="2064" width="5.75" style="66" customWidth="1"/>
    <col min="2065" max="2067" width="4.58203125" style="66" customWidth="1"/>
    <col min="2068" max="2068" width="3.25" style="66" customWidth="1"/>
    <col min="2069" max="2304" width="7.75" style="66"/>
    <col min="2305" max="2305" width="2.5" style="66" customWidth="1"/>
    <col min="2306" max="2306" width="6.58203125" style="66" customWidth="1"/>
    <col min="2307" max="2314" width="3.25" style="66" customWidth="1"/>
    <col min="2315" max="2317" width="4.58203125" style="66" customWidth="1"/>
    <col min="2318" max="2318" width="3.83203125" style="66" customWidth="1"/>
    <col min="2319" max="2319" width="5.5" style="66" customWidth="1"/>
    <col min="2320" max="2320" width="5.75" style="66" customWidth="1"/>
    <col min="2321" max="2323" width="4.58203125" style="66" customWidth="1"/>
    <col min="2324" max="2324" width="3.25" style="66" customWidth="1"/>
    <col min="2325" max="2560" width="7.75" style="66"/>
    <col min="2561" max="2561" width="2.5" style="66" customWidth="1"/>
    <col min="2562" max="2562" width="6.58203125" style="66" customWidth="1"/>
    <col min="2563" max="2570" width="3.25" style="66" customWidth="1"/>
    <col min="2571" max="2573" width="4.58203125" style="66" customWidth="1"/>
    <col min="2574" max="2574" width="3.83203125" style="66" customWidth="1"/>
    <col min="2575" max="2575" width="5.5" style="66" customWidth="1"/>
    <col min="2576" max="2576" width="5.75" style="66" customWidth="1"/>
    <col min="2577" max="2579" width="4.58203125" style="66" customWidth="1"/>
    <col min="2580" max="2580" width="3.25" style="66" customWidth="1"/>
    <col min="2581" max="2816" width="7.75" style="66"/>
    <col min="2817" max="2817" width="2.5" style="66" customWidth="1"/>
    <col min="2818" max="2818" width="6.58203125" style="66" customWidth="1"/>
    <col min="2819" max="2826" width="3.25" style="66" customWidth="1"/>
    <col min="2827" max="2829" width="4.58203125" style="66" customWidth="1"/>
    <col min="2830" max="2830" width="3.83203125" style="66" customWidth="1"/>
    <col min="2831" max="2831" width="5.5" style="66" customWidth="1"/>
    <col min="2832" max="2832" width="5.75" style="66" customWidth="1"/>
    <col min="2833" max="2835" width="4.58203125" style="66" customWidth="1"/>
    <col min="2836" max="2836" width="3.25" style="66" customWidth="1"/>
    <col min="2837" max="3072" width="7.75" style="66"/>
    <col min="3073" max="3073" width="2.5" style="66" customWidth="1"/>
    <col min="3074" max="3074" width="6.58203125" style="66" customWidth="1"/>
    <col min="3075" max="3082" width="3.25" style="66" customWidth="1"/>
    <col min="3083" max="3085" width="4.58203125" style="66" customWidth="1"/>
    <col min="3086" max="3086" width="3.83203125" style="66" customWidth="1"/>
    <col min="3087" max="3087" width="5.5" style="66" customWidth="1"/>
    <col min="3088" max="3088" width="5.75" style="66" customWidth="1"/>
    <col min="3089" max="3091" width="4.58203125" style="66" customWidth="1"/>
    <col min="3092" max="3092" width="3.25" style="66" customWidth="1"/>
    <col min="3093" max="3328" width="7.75" style="66"/>
    <col min="3329" max="3329" width="2.5" style="66" customWidth="1"/>
    <col min="3330" max="3330" width="6.58203125" style="66" customWidth="1"/>
    <col min="3331" max="3338" width="3.25" style="66" customWidth="1"/>
    <col min="3339" max="3341" width="4.58203125" style="66" customWidth="1"/>
    <col min="3342" max="3342" width="3.83203125" style="66" customWidth="1"/>
    <col min="3343" max="3343" width="5.5" style="66" customWidth="1"/>
    <col min="3344" max="3344" width="5.75" style="66" customWidth="1"/>
    <col min="3345" max="3347" width="4.58203125" style="66" customWidth="1"/>
    <col min="3348" max="3348" width="3.25" style="66" customWidth="1"/>
    <col min="3349" max="3584" width="7.75" style="66"/>
    <col min="3585" max="3585" width="2.5" style="66" customWidth="1"/>
    <col min="3586" max="3586" width="6.58203125" style="66" customWidth="1"/>
    <col min="3587" max="3594" width="3.25" style="66" customWidth="1"/>
    <col min="3595" max="3597" width="4.58203125" style="66" customWidth="1"/>
    <col min="3598" max="3598" width="3.83203125" style="66" customWidth="1"/>
    <col min="3599" max="3599" width="5.5" style="66" customWidth="1"/>
    <col min="3600" max="3600" width="5.75" style="66" customWidth="1"/>
    <col min="3601" max="3603" width="4.58203125" style="66" customWidth="1"/>
    <col min="3604" max="3604" width="3.25" style="66" customWidth="1"/>
    <col min="3605" max="3840" width="7.75" style="66"/>
    <col min="3841" max="3841" width="2.5" style="66" customWidth="1"/>
    <col min="3842" max="3842" width="6.58203125" style="66" customWidth="1"/>
    <col min="3843" max="3850" width="3.25" style="66" customWidth="1"/>
    <col min="3851" max="3853" width="4.58203125" style="66" customWidth="1"/>
    <col min="3854" max="3854" width="3.83203125" style="66" customWidth="1"/>
    <col min="3855" max="3855" width="5.5" style="66" customWidth="1"/>
    <col min="3856" max="3856" width="5.75" style="66" customWidth="1"/>
    <col min="3857" max="3859" width="4.58203125" style="66" customWidth="1"/>
    <col min="3860" max="3860" width="3.25" style="66" customWidth="1"/>
    <col min="3861" max="4096" width="7.75" style="66"/>
    <col min="4097" max="4097" width="2.5" style="66" customWidth="1"/>
    <col min="4098" max="4098" width="6.58203125" style="66" customWidth="1"/>
    <col min="4099" max="4106" width="3.25" style="66" customWidth="1"/>
    <col min="4107" max="4109" width="4.58203125" style="66" customWidth="1"/>
    <col min="4110" max="4110" width="3.83203125" style="66" customWidth="1"/>
    <col min="4111" max="4111" width="5.5" style="66" customWidth="1"/>
    <col min="4112" max="4112" width="5.75" style="66" customWidth="1"/>
    <col min="4113" max="4115" width="4.58203125" style="66" customWidth="1"/>
    <col min="4116" max="4116" width="3.25" style="66" customWidth="1"/>
    <col min="4117" max="4352" width="7.75" style="66"/>
    <col min="4353" max="4353" width="2.5" style="66" customWidth="1"/>
    <col min="4354" max="4354" width="6.58203125" style="66" customWidth="1"/>
    <col min="4355" max="4362" width="3.25" style="66" customWidth="1"/>
    <col min="4363" max="4365" width="4.58203125" style="66" customWidth="1"/>
    <col min="4366" max="4366" width="3.83203125" style="66" customWidth="1"/>
    <col min="4367" max="4367" width="5.5" style="66" customWidth="1"/>
    <col min="4368" max="4368" width="5.75" style="66" customWidth="1"/>
    <col min="4369" max="4371" width="4.58203125" style="66" customWidth="1"/>
    <col min="4372" max="4372" width="3.25" style="66" customWidth="1"/>
    <col min="4373" max="4608" width="7.75" style="66"/>
    <col min="4609" max="4609" width="2.5" style="66" customWidth="1"/>
    <col min="4610" max="4610" width="6.58203125" style="66" customWidth="1"/>
    <col min="4611" max="4618" width="3.25" style="66" customWidth="1"/>
    <col min="4619" max="4621" width="4.58203125" style="66" customWidth="1"/>
    <col min="4622" max="4622" width="3.83203125" style="66" customWidth="1"/>
    <col min="4623" max="4623" width="5.5" style="66" customWidth="1"/>
    <col min="4624" max="4624" width="5.75" style="66" customWidth="1"/>
    <col min="4625" max="4627" width="4.58203125" style="66" customWidth="1"/>
    <col min="4628" max="4628" width="3.25" style="66" customWidth="1"/>
    <col min="4629" max="4864" width="7.75" style="66"/>
    <col min="4865" max="4865" width="2.5" style="66" customWidth="1"/>
    <col min="4866" max="4866" width="6.58203125" style="66" customWidth="1"/>
    <col min="4867" max="4874" width="3.25" style="66" customWidth="1"/>
    <col min="4875" max="4877" width="4.58203125" style="66" customWidth="1"/>
    <col min="4878" max="4878" width="3.83203125" style="66" customWidth="1"/>
    <col min="4879" max="4879" width="5.5" style="66" customWidth="1"/>
    <col min="4880" max="4880" width="5.75" style="66" customWidth="1"/>
    <col min="4881" max="4883" width="4.58203125" style="66" customWidth="1"/>
    <col min="4884" max="4884" width="3.25" style="66" customWidth="1"/>
    <col min="4885" max="5120" width="7.75" style="66"/>
    <col min="5121" max="5121" width="2.5" style="66" customWidth="1"/>
    <col min="5122" max="5122" width="6.58203125" style="66" customWidth="1"/>
    <col min="5123" max="5130" width="3.25" style="66" customWidth="1"/>
    <col min="5131" max="5133" width="4.58203125" style="66" customWidth="1"/>
    <col min="5134" max="5134" width="3.83203125" style="66" customWidth="1"/>
    <col min="5135" max="5135" width="5.5" style="66" customWidth="1"/>
    <col min="5136" max="5136" width="5.75" style="66" customWidth="1"/>
    <col min="5137" max="5139" width="4.58203125" style="66" customWidth="1"/>
    <col min="5140" max="5140" width="3.25" style="66" customWidth="1"/>
    <col min="5141" max="5376" width="7.75" style="66"/>
    <col min="5377" max="5377" width="2.5" style="66" customWidth="1"/>
    <col min="5378" max="5378" width="6.58203125" style="66" customWidth="1"/>
    <col min="5379" max="5386" width="3.25" style="66" customWidth="1"/>
    <col min="5387" max="5389" width="4.58203125" style="66" customWidth="1"/>
    <col min="5390" max="5390" width="3.83203125" style="66" customWidth="1"/>
    <col min="5391" max="5391" width="5.5" style="66" customWidth="1"/>
    <col min="5392" max="5392" width="5.75" style="66" customWidth="1"/>
    <col min="5393" max="5395" width="4.58203125" style="66" customWidth="1"/>
    <col min="5396" max="5396" width="3.25" style="66" customWidth="1"/>
    <col min="5397" max="5632" width="7.75" style="66"/>
    <col min="5633" max="5633" width="2.5" style="66" customWidth="1"/>
    <col min="5634" max="5634" width="6.58203125" style="66" customWidth="1"/>
    <col min="5635" max="5642" width="3.25" style="66" customWidth="1"/>
    <col min="5643" max="5645" width="4.58203125" style="66" customWidth="1"/>
    <col min="5646" max="5646" width="3.83203125" style="66" customWidth="1"/>
    <col min="5647" max="5647" width="5.5" style="66" customWidth="1"/>
    <col min="5648" max="5648" width="5.75" style="66" customWidth="1"/>
    <col min="5649" max="5651" width="4.58203125" style="66" customWidth="1"/>
    <col min="5652" max="5652" width="3.25" style="66" customWidth="1"/>
    <col min="5653" max="5888" width="7.75" style="66"/>
    <col min="5889" max="5889" width="2.5" style="66" customWidth="1"/>
    <col min="5890" max="5890" width="6.58203125" style="66" customWidth="1"/>
    <col min="5891" max="5898" width="3.25" style="66" customWidth="1"/>
    <col min="5899" max="5901" width="4.58203125" style="66" customWidth="1"/>
    <col min="5902" max="5902" width="3.83203125" style="66" customWidth="1"/>
    <col min="5903" max="5903" width="5.5" style="66" customWidth="1"/>
    <col min="5904" max="5904" width="5.75" style="66" customWidth="1"/>
    <col min="5905" max="5907" width="4.58203125" style="66" customWidth="1"/>
    <col min="5908" max="5908" width="3.25" style="66" customWidth="1"/>
    <col min="5909" max="6144" width="7.75" style="66"/>
    <col min="6145" max="6145" width="2.5" style="66" customWidth="1"/>
    <col min="6146" max="6146" width="6.58203125" style="66" customWidth="1"/>
    <col min="6147" max="6154" width="3.25" style="66" customWidth="1"/>
    <col min="6155" max="6157" width="4.58203125" style="66" customWidth="1"/>
    <col min="6158" max="6158" width="3.83203125" style="66" customWidth="1"/>
    <col min="6159" max="6159" width="5.5" style="66" customWidth="1"/>
    <col min="6160" max="6160" width="5.75" style="66" customWidth="1"/>
    <col min="6161" max="6163" width="4.58203125" style="66" customWidth="1"/>
    <col min="6164" max="6164" width="3.25" style="66" customWidth="1"/>
    <col min="6165" max="6400" width="7.75" style="66"/>
    <col min="6401" max="6401" width="2.5" style="66" customWidth="1"/>
    <col min="6402" max="6402" width="6.58203125" style="66" customWidth="1"/>
    <col min="6403" max="6410" width="3.25" style="66" customWidth="1"/>
    <col min="6411" max="6413" width="4.58203125" style="66" customWidth="1"/>
    <col min="6414" max="6414" width="3.83203125" style="66" customWidth="1"/>
    <col min="6415" max="6415" width="5.5" style="66" customWidth="1"/>
    <col min="6416" max="6416" width="5.75" style="66" customWidth="1"/>
    <col min="6417" max="6419" width="4.58203125" style="66" customWidth="1"/>
    <col min="6420" max="6420" width="3.25" style="66" customWidth="1"/>
    <col min="6421" max="6656" width="7.75" style="66"/>
    <col min="6657" max="6657" width="2.5" style="66" customWidth="1"/>
    <col min="6658" max="6658" width="6.58203125" style="66" customWidth="1"/>
    <col min="6659" max="6666" width="3.25" style="66" customWidth="1"/>
    <col min="6667" max="6669" width="4.58203125" style="66" customWidth="1"/>
    <col min="6670" max="6670" width="3.83203125" style="66" customWidth="1"/>
    <col min="6671" max="6671" width="5.5" style="66" customWidth="1"/>
    <col min="6672" max="6672" width="5.75" style="66" customWidth="1"/>
    <col min="6673" max="6675" width="4.58203125" style="66" customWidth="1"/>
    <col min="6676" max="6676" width="3.25" style="66" customWidth="1"/>
    <col min="6677" max="6912" width="7.75" style="66"/>
    <col min="6913" max="6913" width="2.5" style="66" customWidth="1"/>
    <col min="6914" max="6914" width="6.58203125" style="66" customWidth="1"/>
    <col min="6915" max="6922" width="3.25" style="66" customWidth="1"/>
    <col min="6923" max="6925" width="4.58203125" style="66" customWidth="1"/>
    <col min="6926" max="6926" width="3.83203125" style="66" customWidth="1"/>
    <col min="6927" max="6927" width="5.5" style="66" customWidth="1"/>
    <col min="6928" max="6928" width="5.75" style="66" customWidth="1"/>
    <col min="6929" max="6931" width="4.58203125" style="66" customWidth="1"/>
    <col min="6932" max="6932" width="3.25" style="66" customWidth="1"/>
    <col min="6933" max="7168" width="7.75" style="66"/>
    <col min="7169" max="7169" width="2.5" style="66" customWidth="1"/>
    <col min="7170" max="7170" width="6.58203125" style="66" customWidth="1"/>
    <col min="7171" max="7178" width="3.25" style="66" customWidth="1"/>
    <col min="7179" max="7181" width="4.58203125" style="66" customWidth="1"/>
    <col min="7182" max="7182" width="3.83203125" style="66" customWidth="1"/>
    <col min="7183" max="7183" width="5.5" style="66" customWidth="1"/>
    <col min="7184" max="7184" width="5.75" style="66" customWidth="1"/>
    <col min="7185" max="7187" width="4.58203125" style="66" customWidth="1"/>
    <col min="7188" max="7188" width="3.25" style="66" customWidth="1"/>
    <col min="7189" max="7424" width="7.75" style="66"/>
    <col min="7425" max="7425" width="2.5" style="66" customWidth="1"/>
    <col min="7426" max="7426" width="6.58203125" style="66" customWidth="1"/>
    <col min="7427" max="7434" width="3.25" style="66" customWidth="1"/>
    <col min="7435" max="7437" width="4.58203125" style="66" customWidth="1"/>
    <col min="7438" max="7438" width="3.83203125" style="66" customWidth="1"/>
    <col min="7439" max="7439" width="5.5" style="66" customWidth="1"/>
    <col min="7440" max="7440" width="5.75" style="66" customWidth="1"/>
    <col min="7441" max="7443" width="4.58203125" style="66" customWidth="1"/>
    <col min="7444" max="7444" width="3.25" style="66" customWidth="1"/>
    <col min="7445" max="7680" width="7.75" style="66"/>
    <col min="7681" max="7681" width="2.5" style="66" customWidth="1"/>
    <col min="7682" max="7682" width="6.58203125" style="66" customWidth="1"/>
    <col min="7683" max="7690" width="3.25" style="66" customWidth="1"/>
    <col min="7691" max="7693" width="4.58203125" style="66" customWidth="1"/>
    <col min="7694" max="7694" width="3.83203125" style="66" customWidth="1"/>
    <col min="7695" max="7695" width="5.5" style="66" customWidth="1"/>
    <col min="7696" max="7696" width="5.75" style="66" customWidth="1"/>
    <col min="7697" max="7699" width="4.58203125" style="66" customWidth="1"/>
    <col min="7700" max="7700" width="3.25" style="66" customWidth="1"/>
    <col min="7701" max="7936" width="7.75" style="66"/>
    <col min="7937" max="7937" width="2.5" style="66" customWidth="1"/>
    <col min="7938" max="7938" width="6.58203125" style="66" customWidth="1"/>
    <col min="7939" max="7946" width="3.25" style="66" customWidth="1"/>
    <col min="7947" max="7949" width="4.58203125" style="66" customWidth="1"/>
    <col min="7950" max="7950" width="3.83203125" style="66" customWidth="1"/>
    <col min="7951" max="7951" width="5.5" style="66" customWidth="1"/>
    <col min="7952" max="7952" width="5.75" style="66" customWidth="1"/>
    <col min="7953" max="7955" width="4.58203125" style="66" customWidth="1"/>
    <col min="7956" max="7956" width="3.25" style="66" customWidth="1"/>
    <col min="7957" max="8192" width="7.75" style="66"/>
    <col min="8193" max="8193" width="2.5" style="66" customWidth="1"/>
    <col min="8194" max="8194" width="6.58203125" style="66" customWidth="1"/>
    <col min="8195" max="8202" width="3.25" style="66" customWidth="1"/>
    <col min="8203" max="8205" width="4.58203125" style="66" customWidth="1"/>
    <col min="8206" max="8206" width="3.83203125" style="66" customWidth="1"/>
    <col min="8207" max="8207" width="5.5" style="66" customWidth="1"/>
    <col min="8208" max="8208" width="5.75" style="66" customWidth="1"/>
    <col min="8209" max="8211" width="4.58203125" style="66" customWidth="1"/>
    <col min="8212" max="8212" width="3.25" style="66" customWidth="1"/>
    <col min="8213" max="8448" width="7.75" style="66"/>
    <col min="8449" max="8449" width="2.5" style="66" customWidth="1"/>
    <col min="8450" max="8450" width="6.58203125" style="66" customWidth="1"/>
    <col min="8451" max="8458" width="3.25" style="66" customWidth="1"/>
    <col min="8459" max="8461" width="4.58203125" style="66" customWidth="1"/>
    <col min="8462" max="8462" width="3.83203125" style="66" customWidth="1"/>
    <col min="8463" max="8463" width="5.5" style="66" customWidth="1"/>
    <col min="8464" max="8464" width="5.75" style="66" customWidth="1"/>
    <col min="8465" max="8467" width="4.58203125" style="66" customWidth="1"/>
    <col min="8468" max="8468" width="3.25" style="66" customWidth="1"/>
    <col min="8469" max="8704" width="7.75" style="66"/>
    <col min="8705" max="8705" width="2.5" style="66" customWidth="1"/>
    <col min="8706" max="8706" width="6.58203125" style="66" customWidth="1"/>
    <col min="8707" max="8714" width="3.25" style="66" customWidth="1"/>
    <col min="8715" max="8717" width="4.58203125" style="66" customWidth="1"/>
    <col min="8718" max="8718" width="3.83203125" style="66" customWidth="1"/>
    <col min="8719" max="8719" width="5.5" style="66" customWidth="1"/>
    <col min="8720" max="8720" width="5.75" style="66" customWidth="1"/>
    <col min="8721" max="8723" width="4.58203125" style="66" customWidth="1"/>
    <col min="8724" max="8724" width="3.25" style="66" customWidth="1"/>
    <col min="8725" max="8960" width="7.75" style="66"/>
    <col min="8961" max="8961" width="2.5" style="66" customWidth="1"/>
    <col min="8962" max="8962" width="6.58203125" style="66" customWidth="1"/>
    <col min="8963" max="8970" width="3.25" style="66" customWidth="1"/>
    <col min="8971" max="8973" width="4.58203125" style="66" customWidth="1"/>
    <col min="8974" max="8974" width="3.83203125" style="66" customWidth="1"/>
    <col min="8975" max="8975" width="5.5" style="66" customWidth="1"/>
    <col min="8976" max="8976" width="5.75" style="66" customWidth="1"/>
    <col min="8977" max="8979" width="4.58203125" style="66" customWidth="1"/>
    <col min="8980" max="8980" width="3.25" style="66" customWidth="1"/>
    <col min="8981" max="9216" width="7.75" style="66"/>
    <col min="9217" max="9217" width="2.5" style="66" customWidth="1"/>
    <col min="9218" max="9218" width="6.58203125" style="66" customWidth="1"/>
    <col min="9219" max="9226" width="3.25" style="66" customWidth="1"/>
    <col min="9227" max="9229" width="4.58203125" style="66" customWidth="1"/>
    <col min="9230" max="9230" width="3.83203125" style="66" customWidth="1"/>
    <col min="9231" max="9231" width="5.5" style="66" customWidth="1"/>
    <col min="9232" max="9232" width="5.75" style="66" customWidth="1"/>
    <col min="9233" max="9235" width="4.58203125" style="66" customWidth="1"/>
    <col min="9236" max="9236" width="3.25" style="66" customWidth="1"/>
    <col min="9237" max="9472" width="7.75" style="66"/>
    <col min="9473" max="9473" width="2.5" style="66" customWidth="1"/>
    <col min="9474" max="9474" width="6.58203125" style="66" customWidth="1"/>
    <col min="9475" max="9482" width="3.25" style="66" customWidth="1"/>
    <col min="9483" max="9485" width="4.58203125" style="66" customWidth="1"/>
    <col min="9486" max="9486" width="3.83203125" style="66" customWidth="1"/>
    <col min="9487" max="9487" width="5.5" style="66" customWidth="1"/>
    <col min="9488" max="9488" width="5.75" style="66" customWidth="1"/>
    <col min="9489" max="9491" width="4.58203125" style="66" customWidth="1"/>
    <col min="9492" max="9492" width="3.25" style="66" customWidth="1"/>
    <col min="9493" max="9728" width="7.75" style="66"/>
    <col min="9729" max="9729" width="2.5" style="66" customWidth="1"/>
    <col min="9730" max="9730" width="6.58203125" style="66" customWidth="1"/>
    <col min="9731" max="9738" width="3.25" style="66" customWidth="1"/>
    <col min="9739" max="9741" width="4.58203125" style="66" customWidth="1"/>
    <col min="9742" max="9742" width="3.83203125" style="66" customWidth="1"/>
    <col min="9743" max="9743" width="5.5" style="66" customWidth="1"/>
    <col min="9744" max="9744" width="5.75" style="66" customWidth="1"/>
    <col min="9745" max="9747" width="4.58203125" style="66" customWidth="1"/>
    <col min="9748" max="9748" width="3.25" style="66" customWidth="1"/>
    <col min="9749" max="9984" width="7.75" style="66"/>
    <col min="9985" max="9985" width="2.5" style="66" customWidth="1"/>
    <col min="9986" max="9986" width="6.58203125" style="66" customWidth="1"/>
    <col min="9987" max="9994" width="3.25" style="66" customWidth="1"/>
    <col min="9995" max="9997" width="4.58203125" style="66" customWidth="1"/>
    <col min="9998" max="9998" width="3.83203125" style="66" customWidth="1"/>
    <col min="9999" max="9999" width="5.5" style="66" customWidth="1"/>
    <col min="10000" max="10000" width="5.75" style="66" customWidth="1"/>
    <col min="10001" max="10003" width="4.58203125" style="66" customWidth="1"/>
    <col min="10004" max="10004" width="3.25" style="66" customWidth="1"/>
    <col min="10005" max="10240" width="7.75" style="66"/>
    <col min="10241" max="10241" width="2.5" style="66" customWidth="1"/>
    <col min="10242" max="10242" width="6.58203125" style="66" customWidth="1"/>
    <col min="10243" max="10250" width="3.25" style="66" customWidth="1"/>
    <col min="10251" max="10253" width="4.58203125" style="66" customWidth="1"/>
    <col min="10254" max="10254" width="3.83203125" style="66" customWidth="1"/>
    <col min="10255" max="10255" width="5.5" style="66" customWidth="1"/>
    <col min="10256" max="10256" width="5.75" style="66" customWidth="1"/>
    <col min="10257" max="10259" width="4.58203125" style="66" customWidth="1"/>
    <col min="10260" max="10260" width="3.25" style="66" customWidth="1"/>
    <col min="10261" max="10496" width="7.75" style="66"/>
    <col min="10497" max="10497" width="2.5" style="66" customWidth="1"/>
    <col min="10498" max="10498" width="6.58203125" style="66" customWidth="1"/>
    <col min="10499" max="10506" width="3.25" style="66" customWidth="1"/>
    <col min="10507" max="10509" width="4.58203125" style="66" customWidth="1"/>
    <col min="10510" max="10510" width="3.83203125" style="66" customWidth="1"/>
    <col min="10511" max="10511" width="5.5" style="66" customWidth="1"/>
    <col min="10512" max="10512" width="5.75" style="66" customWidth="1"/>
    <col min="10513" max="10515" width="4.58203125" style="66" customWidth="1"/>
    <col min="10516" max="10516" width="3.25" style="66" customWidth="1"/>
    <col min="10517" max="10752" width="7.75" style="66"/>
    <col min="10753" max="10753" width="2.5" style="66" customWidth="1"/>
    <col min="10754" max="10754" width="6.58203125" style="66" customWidth="1"/>
    <col min="10755" max="10762" width="3.25" style="66" customWidth="1"/>
    <col min="10763" max="10765" width="4.58203125" style="66" customWidth="1"/>
    <col min="10766" max="10766" width="3.83203125" style="66" customWidth="1"/>
    <col min="10767" max="10767" width="5.5" style="66" customWidth="1"/>
    <col min="10768" max="10768" width="5.75" style="66" customWidth="1"/>
    <col min="10769" max="10771" width="4.58203125" style="66" customWidth="1"/>
    <col min="10772" max="10772" width="3.25" style="66" customWidth="1"/>
    <col min="10773" max="11008" width="7.75" style="66"/>
    <col min="11009" max="11009" width="2.5" style="66" customWidth="1"/>
    <col min="11010" max="11010" width="6.58203125" style="66" customWidth="1"/>
    <col min="11011" max="11018" width="3.25" style="66" customWidth="1"/>
    <col min="11019" max="11021" width="4.58203125" style="66" customWidth="1"/>
    <col min="11022" max="11022" width="3.83203125" style="66" customWidth="1"/>
    <col min="11023" max="11023" width="5.5" style="66" customWidth="1"/>
    <col min="11024" max="11024" width="5.75" style="66" customWidth="1"/>
    <col min="11025" max="11027" width="4.58203125" style="66" customWidth="1"/>
    <col min="11028" max="11028" width="3.25" style="66" customWidth="1"/>
    <col min="11029" max="11264" width="7.75" style="66"/>
    <col min="11265" max="11265" width="2.5" style="66" customWidth="1"/>
    <col min="11266" max="11266" width="6.58203125" style="66" customWidth="1"/>
    <col min="11267" max="11274" width="3.25" style="66" customWidth="1"/>
    <col min="11275" max="11277" width="4.58203125" style="66" customWidth="1"/>
    <col min="11278" max="11278" width="3.83203125" style="66" customWidth="1"/>
    <col min="11279" max="11279" width="5.5" style="66" customWidth="1"/>
    <col min="11280" max="11280" width="5.75" style="66" customWidth="1"/>
    <col min="11281" max="11283" width="4.58203125" style="66" customWidth="1"/>
    <col min="11284" max="11284" width="3.25" style="66" customWidth="1"/>
    <col min="11285" max="11520" width="7.75" style="66"/>
    <col min="11521" max="11521" width="2.5" style="66" customWidth="1"/>
    <col min="11522" max="11522" width="6.58203125" style="66" customWidth="1"/>
    <col min="11523" max="11530" width="3.25" style="66" customWidth="1"/>
    <col min="11531" max="11533" width="4.58203125" style="66" customWidth="1"/>
    <col min="11534" max="11534" width="3.83203125" style="66" customWidth="1"/>
    <col min="11535" max="11535" width="5.5" style="66" customWidth="1"/>
    <col min="11536" max="11536" width="5.75" style="66" customWidth="1"/>
    <col min="11537" max="11539" width="4.58203125" style="66" customWidth="1"/>
    <col min="11540" max="11540" width="3.25" style="66" customWidth="1"/>
    <col min="11541" max="11776" width="7.75" style="66"/>
    <col min="11777" max="11777" width="2.5" style="66" customWidth="1"/>
    <col min="11778" max="11778" width="6.58203125" style="66" customWidth="1"/>
    <col min="11779" max="11786" width="3.25" style="66" customWidth="1"/>
    <col min="11787" max="11789" width="4.58203125" style="66" customWidth="1"/>
    <col min="11790" max="11790" width="3.83203125" style="66" customWidth="1"/>
    <col min="11791" max="11791" width="5.5" style="66" customWidth="1"/>
    <col min="11792" max="11792" width="5.75" style="66" customWidth="1"/>
    <col min="11793" max="11795" width="4.58203125" style="66" customWidth="1"/>
    <col min="11796" max="11796" width="3.25" style="66" customWidth="1"/>
    <col min="11797" max="12032" width="7.75" style="66"/>
    <col min="12033" max="12033" width="2.5" style="66" customWidth="1"/>
    <col min="12034" max="12034" width="6.58203125" style="66" customWidth="1"/>
    <col min="12035" max="12042" width="3.25" style="66" customWidth="1"/>
    <col min="12043" max="12045" width="4.58203125" style="66" customWidth="1"/>
    <col min="12046" max="12046" width="3.83203125" style="66" customWidth="1"/>
    <col min="12047" max="12047" width="5.5" style="66" customWidth="1"/>
    <col min="12048" max="12048" width="5.75" style="66" customWidth="1"/>
    <col min="12049" max="12051" width="4.58203125" style="66" customWidth="1"/>
    <col min="12052" max="12052" width="3.25" style="66" customWidth="1"/>
    <col min="12053" max="12288" width="7.75" style="66"/>
    <col min="12289" max="12289" width="2.5" style="66" customWidth="1"/>
    <col min="12290" max="12290" width="6.58203125" style="66" customWidth="1"/>
    <col min="12291" max="12298" width="3.25" style="66" customWidth="1"/>
    <col min="12299" max="12301" width="4.58203125" style="66" customWidth="1"/>
    <col min="12302" max="12302" width="3.83203125" style="66" customWidth="1"/>
    <col min="12303" max="12303" width="5.5" style="66" customWidth="1"/>
    <col min="12304" max="12304" width="5.75" style="66" customWidth="1"/>
    <col min="12305" max="12307" width="4.58203125" style="66" customWidth="1"/>
    <col min="12308" max="12308" width="3.25" style="66" customWidth="1"/>
    <col min="12309" max="12544" width="7.75" style="66"/>
    <col min="12545" max="12545" width="2.5" style="66" customWidth="1"/>
    <col min="12546" max="12546" width="6.58203125" style="66" customWidth="1"/>
    <col min="12547" max="12554" width="3.25" style="66" customWidth="1"/>
    <col min="12555" max="12557" width="4.58203125" style="66" customWidth="1"/>
    <col min="12558" max="12558" width="3.83203125" style="66" customWidth="1"/>
    <col min="12559" max="12559" width="5.5" style="66" customWidth="1"/>
    <col min="12560" max="12560" width="5.75" style="66" customWidth="1"/>
    <col min="12561" max="12563" width="4.58203125" style="66" customWidth="1"/>
    <col min="12564" max="12564" width="3.25" style="66" customWidth="1"/>
    <col min="12565" max="12800" width="7.75" style="66"/>
    <col min="12801" max="12801" width="2.5" style="66" customWidth="1"/>
    <col min="12802" max="12802" width="6.58203125" style="66" customWidth="1"/>
    <col min="12803" max="12810" width="3.25" style="66" customWidth="1"/>
    <col min="12811" max="12813" width="4.58203125" style="66" customWidth="1"/>
    <col min="12814" max="12814" width="3.83203125" style="66" customWidth="1"/>
    <col min="12815" max="12815" width="5.5" style="66" customWidth="1"/>
    <col min="12816" max="12816" width="5.75" style="66" customWidth="1"/>
    <col min="12817" max="12819" width="4.58203125" style="66" customWidth="1"/>
    <col min="12820" max="12820" width="3.25" style="66" customWidth="1"/>
    <col min="12821" max="13056" width="7.75" style="66"/>
    <col min="13057" max="13057" width="2.5" style="66" customWidth="1"/>
    <col min="13058" max="13058" width="6.58203125" style="66" customWidth="1"/>
    <col min="13059" max="13066" width="3.25" style="66" customWidth="1"/>
    <col min="13067" max="13069" width="4.58203125" style="66" customWidth="1"/>
    <col min="13070" max="13070" width="3.83203125" style="66" customWidth="1"/>
    <col min="13071" max="13071" width="5.5" style="66" customWidth="1"/>
    <col min="13072" max="13072" width="5.75" style="66" customWidth="1"/>
    <col min="13073" max="13075" width="4.58203125" style="66" customWidth="1"/>
    <col min="13076" max="13076" width="3.25" style="66" customWidth="1"/>
    <col min="13077" max="13312" width="7.75" style="66"/>
    <col min="13313" max="13313" width="2.5" style="66" customWidth="1"/>
    <col min="13314" max="13314" width="6.58203125" style="66" customWidth="1"/>
    <col min="13315" max="13322" width="3.25" style="66" customWidth="1"/>
    <col min="13323" max="13325" width="4.58203125" style="66" customWidth="1"/>
    <col min="13326" max="13326" width="3.83203125" style="66" customWidth="1"/>
    <col min="13327" max="13327" width="5.5" style="66" customWidth="1"/>
    <col min="13328" max="13328" width="5.75" style="66" customWidth="1"/>
    <col min="13329" max="13331" width="4.58203125" style="66" customWidth="1"/>
    <col min="13332" max="13332" width="3.25" style="66" customWidth="1"/>
    <col min="13333" max="13568" width="7.75" style="66"/>
    <col min="13569" max="13569" width="2.5" style="66" customWidth="1"/>
    <col min="13570" max="13570" width="6.58203125" style="66" customWidth="1"/>
    <col min="13571" max="13578" width="3.25" style="66" customWidth="1"/>
    <col min="13579" max="13581" width="4.58203125" style="66" customWidth="1"/>
    <col min="13582" max="13582" width="3.83203125" style="66" customWidth="1"/>
    <col min="13583" max="13583" width="5.5" style="66" customWidth="1"/>
    <col min="13584" max="13584" width="5.75" style="66" customWidth="1"/>
    <col min="13585" max="13587" width="4.58203125" style="66" customWidth="1"/>
    <col min="13588" max="13588" width="3.25" style="66" customWidth="1"/>
    <col min="13589" max="13824" width="7.75" style="66"/>
    <col min="13825" max="13825" width="2.5" style="66" customWidth="1"/>
    <col min="13826" max="13826" width="6.58203125" style="66" customWidth="1"/>
    <col min="13827" max="13834" width="3.25" style="66" customWidth="1"/>
    <col min="13835" max="13837" width="4.58203125" style="66" customWidth="1"/>
    <col min="13838" max="13838" width="3.83203125" style="66" customWidth="1"/>
    <col min="13839" max="13839" width="5.5" style="66" customWidth="1"/>
    <col min="13840" max="13840" width="5.75" style="66" customWidth="1"/>
    <col min="13841" max="13843" width="4.58203125" style="66" customWidth="1"/>
    <col min="13844" max="13844" width="3.25" style="66" customWidth="1"/>
    <col min="13845" max="14080" width="7.75" style="66"/>
    <col min="14081" max="14081" width="2.5" style="66" customWidth="1"/>
    <col min="14082" max="14082" width="6.58203125" style="66" customWidth="1"/>
    <col min="14083" max="14090" width="3.25" style="66" customWidth="1"/>
    <col min="14091" max="14093" width="4.58203125" style="66" customWidth="1"/>
    <col min="14094" max="14094" width="3.83203125" style="66" customWidth="1"/>
    <col min="14095" max="14095" width="5.5" style="66" customWidth="1"/>
    <col min="14096" max="14096" width="5.75" style="66" customWidth="1"/>
    <col min="14097" max="14099" width="4.58203125" style="66" customWidth="1"/>
    <col min="14100" max="14100" width="3.25" style="66" customWidth="1"/>
    <col min="14101" max="14336" width="7.75" style="66"/>
    <col min="14337" max="14337" width="2.5" style="66" customWidth="1"/>
    <col min="14338" max="14338" width="6.58203125" style="66" customWidth="1"/>
    <col min="14339" max="14346" width="3.25" style="66" customWidth="1"/>
    <col min="14347" max="14349" width="4.58203125" style="66" customWidth="1"/>
    <col min="14350" max="14350" width="3.83203125" style="66" customWidth="1"/>
    <col min="14351" max="14351" width="5.5" style="66" customWidth="1"/>
    <col min="14352" max="14352" width="5.75" style="66" customWidth="1"/>
    <col min="14353" max="14355" width="4.58203125" style="66" customWidth="1"/>
    <col min="14356" max="14356" width="3.25" style="66" customWidth="1"/>
    <col min="14357" max="14592" width="7.75" style="66"/>
    <col min="14593" max="14593" width="2.5" style="66" customWidth="1"/>
    <col min="14594" max="14594" width="6.58203125" style="66" customWidth="1"/>
    <col min="14595" max="14602" width="3.25" style="66" customWidth="1"/>
    <col min="14603" max="14605" width="4.58203125" style="66" customWidth="1"/>
    <col min="14606" max="14606" width="3.83203125" style="66" customWidth="1"/>
    <col min="14607" max="14607" width="5.5" style="66" customWidth="1"/>
    <col min="14608" max="14608" width="5.75" style="66" customWidth="1"/>
    <col min="14609" max="14611" width="4.58203125" style="66" customWidth="1"/>
    <col min="14612" max="14612" width="3.25" style="66" customWidth="1"/>
    <col min="14613" max="14848" width="7.75" style="66"/>
    <col min="14849" max="14849" width="2.5" style="66" customWidth="1"/>
    <col min="14850" max="14850" width="6.58203125" style="66" customWidth="1"/>
    <col min="14851" max="14858" width="3.25" style="66" customWidth="1"/>
    <col min="14859" max="14861" width="4.58203125" style="66" customWidth="1"/>
    <col min="14862" max="14862" width="3.83203125" style="66" customWidth="1"/>
    <col min="14863" max="14863" width="5.5" style="66" customWidth="1"/>
    <col min="14864" max="14864" width="5.75" style="66" customWidth="1"/>
    <col min="14865" max="14867" width="4.58203125" style="66" customWidth="1"/>
    <col min="14868" max="14868" width="3.25" style="66" customWidth="1"/>
    <col min="14869" max="15104" width="7.75" style="66"/>
    <col min="15105" max="15105" width="2.5" style="66" customWidth="1"/>
    <col min="15106" max="15106" width="6.58203125" style="66" customWidth="1"/>
    <col min="15107" max="15114" width="3.25" style="66" customWidth="1"/>
    <col min="15115" max="15117" width="4.58203125" style="66" customWidth="1"/>
    <col min="15118" max="15118" width="3.83203125" style="66" customWidth="1"/>
    <col min="15119" max="15119" width="5.5" style="66" customWidth="1"/>
    <col min="15120" max="15120" width="5.75" style="66" customWidth="1"/>
    <col min="15121" max="15123" width="4.58203125" style="66" customWidth="1"/>
    <col min="15124" max="15124" width="3.25" style="66" customWidth="1"/>
    <col min="15125" max="15360" width="7.75" style="66"/>
    <col min="15361" max="15361" width="2.5" style="66" customWidth="1"/>
    <col min="15362" max="15362" width="6.58203125" style="66" customWidth="1"/>
    <col min="15363" max="15370" width="3.25" style="66" customWidth="1"/>
    <col min="15371" max="15373" width="4.58203125" style="66" customWidth="1"/>
    <col min="15374" max="15374" width="3.83203125" style="66" customWidth="1"/>
    <col min="15375" max="15375" width="5.5" style="66" customWidth="1"/>
    <col min="15376" max="15376" width="5.75" style="66" customWidth="1"/>
    <col min="15377" max="15379" width="4.58203125" style="66" customWidth="1"/>
    <col min="15380" max="15380" width="3.25" style="66" customWidth="1"/>
    <col min="15381" max="15616" width="7.75" style="66"/>
    <col min="15617" max="15617" width="2.5" style="66" customWidth="1"/>
    <col min="15618" max="15618" width="6.58203125" style="66" customWidth="1"/>
    <col min="15619" max="15626" width="3.25" style="66" customWidth="1"/>
    <col min="15627" max="15629" width="4.58203125" style="66" customWidth="1"/>
    <col min="15630" max="15630" width="3.83203125" style="66" customWidth="1"/>
    <col min="15631" max="15631" width="5.5" style="66" customWidth="1"/>
    <col min="15632" max="15632" width="5.75" style="66" customWidth="1"/>
    <col min="15633" max="15635" width="4.58203125" style="66" customWidth="1"/>
    <col min="15636" max="15636" width="3.25" style="66" customWidth="1"/>
    <col min="15637" max="15872" width="7.75" style="66"/>
    <col min="15873" max="15873" width="2.5" style="66" customWidth="1"/>
    <col min="15874" max="15874" width="6.58203125" style="66" customWidth="1"/>
    <col min="15875" max="15882" width="3.25" style="66" customWidth="1"/>
    <col min="15883" max="15885" width="4.58203125" style="66" customWidth="1"/>
    <col min="15886" max="15886" width="3.83203125" style="66" customWidth="1"/>
    <col min="15887" max="15887" width="5.5" style="66" customWidth="1"/>
    <col min="15888" max="15888" width="5.75" style="66" customWidth="1"/>
    <col min="15889" max="15891" width="4.58203125" style="66" customWidth="1"/>
    <col min="15892" max="15892" width="3.25" style="66" customWidth="1"/>
    <col min="15893" max="16128" width="7.75" style="66"/>
    <col min="16129" max="16129" width="2.5" style="66" customWidth="1"/>
    <col min="16130" max="16130" width="6.58203125" style="66" customWidth="1"/>
    <col min="16131" max="16138" width="3.25" style="66" customWidth="1"/>
    <col min="16139" max="16141" width="4.58203125" style="66" customWidth="1"/>
    <col min="16142" max="16142" width="3.83203125" style="66" customWidth="1"/>
    <col min="16143" max="16143" width="5.5" style="66" customWidth="1"/>
    <col min="16144" max="16144" width="5.75" style="66" customWidth="1"/>
    <col min="16145" max="16147" width="4.58203125" style="66" customWidth="1"/>
    <col min="16148" max="16148" width="3.25" style="66" customWidth="1"/>
    <col min="16149" max="16384" width="7.75" style="66"/>
  </cols>
  <sheetData>
    <row r="1" spans="1:25" s="60" customFormat="1" ht="16.5" customHeight="1">
      <c r="B1" s="181"/>
      <c r="T1" s="181"/>
      <c r="U1" s="59" t="s">
        <v>341</v>
      </c>
    </row>
    <row r="2" spans="1:25" ht="19.5" customHeight="1">
      <c r="A2" s="67" t="s">
        <v>783</v>
      </c>
      <c r="B2" s="65"/>
      <c r="C2" s="59"/>
      <c r="D2" s="59"/>
      <c r="E2" s="59"/>
      <c r="F2" s="59"/>
      <c r="G2" s="59"/>
      <c r="H2" s="59"/>
      <c r="I2" s="59"/>
      <c r="J2" s="59"/>
      <c r="K2" s="59"/>
      <c r="L2" s="59"/>
      <c r="M2" s="59"/>
      <c r="N2" s="59"/>
      <c r="O2" s="59"/>
      <c r="P2" s="59"/>
      <c r="Q2" s="178" t="str">
        <f>'SP4-1'!L2</f>
        <v>Spreadsheet released: 14-Apr-2023</v>
      </c>
      <c r="R2" s="59"/>
      <c r="S2" s="59"/>
      <c r="T2" s="123"/>
      <c r="U2" s="243" t="s">
        <v>342</v>
      </c>
      <c r="V2" s="59"/>
      <c r="W2" s="59"/>
      <c r="X2" s="59"/>
      <c r="Y2" s="59"/>
    </row>
    <row r="3" spans="1:25" s="60" customFormat="1" ht="11.25" customHeight="1">
      <c r="A3" s="65" t="s">
        <v>819</v>
      </c>
      <c r="B3" s="65"/>
      <c r="C3" s="59"/>
      <c r="D3" s="59"/>
      <c r="E3" s="59"/>
      <c r="F3" s="59"/>
      <c r="G3" s="59"/>
      <c r="H3" s="59"/>
      <c r="I3" s="59"/>
      <c r="J3" s="59"/>
      <c r="K3" s="59"/>
      <c r="L3" s="59"/>
      <c r="M3" s="59"/>
      <c r="N3" s="59"/>
      <c r="O3" s="59"/>
      <c r="P3" s="59"/>
      <c r="Q3" s="59"/>
      <c r="R3" s="59"/>
      <c r="S3" s="59"/>
      <c r="T3" s="123"/>
      <c r="U3" s="59"/>
      <c r="V3" s="59"/>
      <c r="W3" s="59"/>
      <c r="X3" s="59"/>
      <c r="Y3" s="59"/>
    </row>
    <row r="4" spans="1:25" ht="31.5" customHeight="1">
      <c r="A4" s="67"/>
      <c r="B4" s="506" t="s">
        <v>820</v>
      </c>
      <c r="C4" s="506"/>
      <c r="D4" s="506"/>
      <c r="E4" s="506"/>
      <c r="F4" s="506"/>
      <c r="G4" s="506"/>
      <c r="H4" s="506"/>
      <c r="I4" s="506"/>
      <c r="J4" s="506"/>
      <c r="K4" s="506"/>
      <c r="L4" s="506"/>
      <c r="M4" s="506"/>
      <c r="N4" s="506"/>
      <c r="O4" s="506"/>
      <c r="P4" s="506"/>
      <c r="Q4" s="506"/>
      <c r="R4" s="506"/>
      <c r="S4" s="506"/>
      <c r="T4" s="506"/>
      <c r="U4" s="59"/>
      <c r="V4" s="59"/>
      <c r="W4" s="59"/>
      <c r="X4" s="59"/>
      <c r="Y4" s="59"/>
    </row>
    <row r="5" spans="1:25" s="60" customFormat="1" ht="14.25" customHeight="1">
      <c r="A5" s="123"/>
      <c r="B5" s="123"/>
      <c r="C5" s="59"/>
      <c r="D5" s="59"/>
      <c r="E5" s="59"/>
      <c r="F5" s="59"/>
      <c r="G5" s="59"/>
      <c r="H5" s="59"/>
      <c r="I5" s="59"/>
      <c r="J5" s="59"/>
      <c r="K5" s="59"/>
      <c r="L5" s="59"/>
      <c r="M5" s="59"/>
      <c r="N5" s="59"/>
      <c r="O5" s="59"/>
      <c r="P5" s="59"/>
      <c r="Q5" s="59"/>
      <c r="R5" s="59"/>
      <c r="S5" s="59"/>
      <c r="T5" s="123"/>
      <c r="U5" s="59"/>
      <c r="V5" s="507"/>
      <c r="W5" s="507"/>
      <c r="X5" s="507"/>
      <c r="Y5" s="59"/>
    </row>
    <row r="6" spans="1:25" s="59" customFormat="1" ht="3.75" customHeight="1">
      <c r="A6" s="310"/>
      <c r="B6" s="310"/>
      <c r="C6" s="311"/>
      <c r="D6" s="311"/>
      <c r="E6" s="311"/>
      <c r="F6" s="311"/>
      <c r="G6" s="311"/>
      <c r="H6" s="311"/>
      <c r="I6" s="311"/>
      <c r="J6" s="311"/>
      <c r="K6" s="311"/>
      <c r="L6" s="311"/>
      <c r="M6" s="311"/>
      <c r="N6" s="311"/>
      <c r="O6" s="311"/>
      <c r="P6" s="311"/>
      <c r="Q6" s="311"/>
      <c r="R6" s="311"/>
      <c r="S6" s="311"/>
      <c r="T6" s="310"/>
    </row>
    <row r="7" spans="1:25" s="60" customFormat="1" ht="19.5" customHeight="1">
      <c r="A7" s="326">
        <v>1</v>
      </c>
      <c r="B7" s="457" t="s">
        <v>821</v>
      </c>
      <c r="C7" s="457"/>
      <c r="D7" s="457"/>
      <c r="E7" s="457"/>
      <c r="F7" s="457"/>
      <c r="G7" s="457"/>
      <c r="H7" s="457"/>
      <c r="I7" s="457"/>
      <c r="J7" s="457"/>
      <c r="K7" s="457"/>
      <c r="L7" s="457"/>
      <c r="M7" s="457"/>
      <c r="N7" s="457"/>
      <c r="O7" s="457"/>
      <c r="P7" s="311"/>
      <c r="Q7" s="311"/>
      <c r="R7" s="311"/>
      <c r="S7" s="311"/>
      <c r="T7" s="310"/>
      <c r="U7" s="59"/>
      <c r="V7" s="59"/>
      <c r="W7" s="59"/>
      <c r="X7" s="59"/>
      <c r="Y7" s="59"/>
    </row>
    <row r="8" spans="1:25" s="60" customFormat="1" ht="19.5" customHeight="1">
      <c r="A8" s="310"/>
      <c r="B8" s="311"/>
      <c r="C8" s="311"/>
      <c r="D8" s="311"/>
      <c r="E8" s="311"/>
      <c r="F8" s="311"/>
      <c r="G8" s="311"/>
      <c r="H8" s="311"/>
      <c r="I8" s="311"/>
      <c r="J8" s="325" t="s">
        <v>256</v>
      </c>
      <c r="K8" s="525"/>
      <c r="L8" s="525"/>
      <c r="M8" s="525"/>
      <c r="N8" s="311" t="s">
        <v>378</v>
      </c>
      <c r="O8" s="331">
        <f>Tables!K321</f>
        <v>0.96150000000000002</v>
      </c>
      <c r="P8" s="325" t="s">
        <v>391</v>
      </c>
      <c r="Q8" s="512">
        <f>K8*O8</f>
        <v>0</v>
      </c>
      <c r="R8" s="512"/>
      <c r="S8" s="512"/>
      <c r="T8" s="326" t="s">
        <v>379</v>
      </c>
      <c r="U8" s="59"/>
      <c r="V8" s="59"/>
      <c r="W8" s="59"/>
      <c r="X8" s="59"/>
      <c r="Y8" s="59"/>
    </row>
    <row r="9" spans="1:25" s="60" customFormat="1" ht="19.5" customHeight="1">
      <c r="A9" s="310"/>
      <c r="B9" s="311" t="s">
        <v>822</v>
      </c>
      <c r="C9" s="311"/>
      <c r="D9" s="311"/>
      <c r="E9" s="311"/>
      <c r="F9" s="311"/>
      <c r="G9" s="311"/>
      <c r="H9" s="311"/>
      <c r="I9" s="311"/>
      <c r="J9" s="311"/>
      <c r="K9" s="311"/>
      <c r="L9" s="311"/>
      <c r="M9" s="311"/>
      <c r="N9" s="311"/>
      <c r="O9" s="311"/>
      <c r="P9" s="311"/>
      <c r="Q9" s="311"/>
      <c r="R9" s="311"/>
      <c r="S9" s="311"/>
      <c r="T9" s="326"/>
      <c r="U9" s="59"/>
      <c r="V9" s="59"/>
      <c r="W9" s="59"/>
      <c r="X9" s="59"/>
      <c r="Y9" s="59"/>
    </row>
    <row r="10" spans="1:25" s="60" customFormat="1" ht="40">
      <c r="A10" s="310"/>
      <c r="B10" s="527"/>
      <c r="C10" s="527"/>
      <c r="D10" s="527"/>
      <c r="E10" s="527"/>
      <c r="F10" s="527"/>
      <c r="G10" s="527"/>
      <c r="H10" s="527"/>
      <c r="I10" s="527"/>
      <c r="J10" s="527"/>
      <c r="K10" s="527"/>
      <c r="L10" s="527"/>
      <c r="M10" s="527"/>
      <c r="N10" s="527"/>
      <c r="O10" s="527"/>
      <c r="P10" s="527"/>
      <c r="Q10" s="527"/>
      <c r="R10" s="527"/>
      <c r="S10" s="527"/>
      <c r="T10" s="336" t="s">
        <v>647</v>
      </c>
      <c r="U10" s="59"/>
      <c r="V10" s="59"/>
      <c r="W10" s="59"/>
      <c r="X10" s="59"/>
      <c r="Y10" s="59"/>
    </row>
    <row r="11" spans="1:25" s="179" customFormat="1" ht="4.5" customHeight="1">
      <c r="A11" s="314"/>
      <c r="B11" s="313"/>
      <c r="C11" s="313"/>
      <c r="D11" s="313"/>
      <c r="E11" s="313"/>
      <c r="F11" s="313"/>
      <c r="G11" s="313"/>
      <c r="H11" s="313"/>
      <c r="I11" s="313"/>
      <c r="J11" s="313"/>
      <c r="K11" s="313"/>
      <c r="L11" s="313"/>
      <c r="M11" s="313"/>
      <c r="N11" s="313"/>
      <c r="O11" s="313"/>
      <c r="P11" s="313"/>
      <c r="Q11" s="313"/>
      <c r="R11" s="313"/>
      <c r="S11" s="313"/>
      <c r="T11" s="314"/>
      <c r="U11" s="244"/>
      <c r="V11" s="244"/>
      <c r="W11" s="244"/>
      <c r="X11" s="244"/>
      <c r="Y11" s="244"/>
    </row>
    <row r="12" spans="1:25" s="180" customFormat="1" ht="4.5" customHeight="1">
      <c r="A12" s="318"/>
      <c r="B12" s="317"/>
      <c r="C12" s="317"/>
      <c r="D12" s="317"/>
      <c r="E12" s="317"/>
      <c r="F12" s="317"/>
      <c r="G12" s="317"/>
      <c r="H12" s="317"/>
      <c r="I12" s="317"/>
      <c r="J12" s="317"/>
      <c r="K12" s="317"/>
      <c r="L12" s="317"/>
      <c r="M12" s="317"/>
      <c r="N12" s="317"/>
      <c r="O12" s="317"/>
      <c r="P12" s="317"/>
      <c r="Q12" s="317"/>
      <c r="R12" s="317"/>
      <c r="S12" s="317"/>
      <c r="T12" s="318"/>
      <c r="U12" s="246"/>
      <c r="V12" s="246"/>
      <c r="W12" s="246"/>
      <c r="X12" s="246"/>
      <c r="Y12" s="246"/>
    </row>
    <row r="13" spans="1:25" s="60" customFormat="1" ht="19.5" customHeight="1">
      <c r="A13" s="326">
        <v>2</v>
      </c>
      <c r="B13" s="457" t="s">
        <v>392</v>
      </c>
      <c r="C13" s="457"/>
      <c r="D13" s="457"/>
      <c r="E13" s="457"/>
      <c r="F13" s="457"/>
      <c r="G13" s="457"/>
      <c r="H13" s="311"/>
      <c r="I13" s="311"/>
      <c r="J13" s="311"/>
      <c r="K13" s="311"/>
      <c r="L13" s="311"/>
      <c r="M13" s="311"/>
      <c r="N13" s="311"/>
      <c r="O13" s="311"/>
      <c r="P13" s="325" t="s">
        <v>256</v>
      </c>
      <c r="Q13" s="510"/>
      <c r="R13" s="510"/>
      <c r="S13" s="510"/>
      <c r="T13" s="326" t="s">
        <v>389</v>
      </c>
      <c r="U13" s="59"/>
      <c r="V13" s="59"/>
      <c r="W13" s="59"/>
      <c r="X13" s="59"/>
      <c r="Y13" s="59"/>
    </row>
    <row r="14" spans="1:25" s="179" customFormat="1" ht="3.75" customHeight="1">
      <c r="A14" s="314"/>
      <c r="B14" s="313"/>
      <c r="C14" s="313"/>
      <c r="D14" s="313"/>
      <c r="E14" s="313"/>
      <c r="F14" s="313"/>
      <c r="G14" s="313"/>
      <c r="H14" s="313"/>
      <c r="I14" s="313"/>
      <c r="J14" s="313"/>
      <c r="K14" s="313"/>
      <c r="L14" s="313"/>
      <c r="M14" s="313"/>
      <c r="N14" s="313"/>
      <c r="O14" s="313"/>
      <c r="P14" s="313"/>
      <c r="Q14" s="313"/>
      <c r="R14" s="313"/>
      <c r="S14" s="313"/>
      <c r="T14" s="314"/>
      <c r="U14" s="244"/>
      <c r="V14" s="244"/>
      <c r="W14" s="244"/>
      <c r="X14" s="244"/>
      <c r="Y14" s="244"/>
    </row>
    <row r="15" spans="1:25" s="60" customFormat="1" ht="19.5" customHeight="1">
      <c r="A15" s="326">
        <v>3</v>
      </c>
      <c r="B15" s="502" t="s">
        <v>823</v>
      </c>
      <c r="C15" s="502"/>
      <c r="D15" s="502"/>
      <c r="E15" s="502"/>
      <c r="F15" s="502"/>
      <c r="G15" s="502"/>
      <c r="H15" s="502"/>
      <c r="I15" s="502"/>
      <c r="J15" s="502"/>
      <c r="K15" s="502"/>
      <c r="L15" s="502"/>
      <c r="M15" s="502"/>
      <c r="N15" s="502"/>
      <c r="O15" s="311"/>
      <c r="P15" s="311"/>
      <c r="Q15" s="311"/>
      <c r="R15" s="311"/>
      <c r="S15" s="311"/>
      <c r="T15" s="326"/>
      <c r="U15" s="59"/>
      <c r="V15" s="59"/>
      <c r="W15" s="59"/>
      <c r="X15" s="59"/>
      <c r="Y15" s="59"/>
    </row>
    <row r="16" spans="1:25" s="60" customFormat="1" ht="19.5" customHeight="1">
      <c r="A16" s="310"/>
      <c r="B16" s="311"/>
      <c r="C16" s="311"/>
      <c r="D16" s="311"/>
      <c r="E16" s="311"/>
      <c r="F16" s="311"/>
      <c r="G16" s="311"/>
      <c r="H16" s="311"/>
      <c r="I16" s="311"/>
      <c r="J16" s="325" t="s">
        <v>829</v>
      </c>
      <c r="K16" s="525"/>
      <c r="L16" s="525"/>
      <c r="M16" s="525"/>
      <c r="N16" s="311" t="s">
        <v>378</v>
      </c>
      <c r="O16" s="311">
        <f>Tables!K320-Tables!K319</f>
        <v>-0.98064352657801512</v>
      </c>
      <c r="P16" s="325" t="s">
        <v>825</v>
      </c>
      <c r="Q16" s="508">
        <f>K16*O16</f>
        <v>0</v>
      </c>
      <c r="R16" s="508"/>
      <c r="S16" s="508"/>
      <c r="T16" s="326" t="s">
        <v>390</v>
      </c>
      <c r="U16" s="59"/>
      <c r="V16" s="59"/>
      <c r="W16" s="59"/>
      <c r="X16" s="59"/>
      <c r="Y16" s="59"/>
    </row>
    <row r="17" spans="1:25" s="179" customFormat="1" ht="3.75" customHeight="1">
      <c r="A17" s="314"/>
      <c r="B17" s="313"/>
      <c r="C17" s="313"/>
      <c r="D17" s="313"/>
      <c r="E17" s="313"/>
      <c r="F17" s="313"/>
      <c r="G17" s="313"/>
      <c r="H17" s="313"/>
      <c r="I17" s="313"/>
      <c r="J17" s="313"/>
      <c r="K17" s="313"/>
      <c r="L17" s="313"/>
      <c r="M17" s="313"/>
      <c r="N17" s="313"/>
      <c r="O17" s="313"/>
      <c r="P17" s="313"/>
      <c r="Q17" s="313"/>
      <c r="R17" s="313"/>
      <c r="S17" s="313"/>
      <c r="T17" s="314"/>
      <c r="U17" s="244"/>
      <c r="V17" s="244"/>
      <c r="W17" s="244"/>
      <c r="X17" s="244"/>
      <c r="Y17" s="244"/>
    </row>
    <row r="18" spans="1:25" s="60" customFormat="1" ht="19.5" customHeight="1">
      <c r="A18" s="326">
        <v>4</v>
      </c>
      <c r="B18" s="502" t="s">
        <v>394</v>
      </c>
      <c r="C18" s="502"/>
      <c r="D18" s="502"/>
      <c r="E18" s="502"/>
      <c r="F18" s="502"/>
      <c r="G18" s="502"/>
      <c r="H18" s="502"/>
      <c r="I18" s="311"/>
      <c r="J18" s="311"/>
      <c r="K18" s="311"/>
      <c r="L18" s="311"/>
      <c r="M18" s="311"/>
      <c r="N18" s="311"/>
      <c r="O18" s="311"/>
      <c r="P18" s="311"/>
      <c r="Q18" s="311"/>
      <c r="R18" s="311"/>
      <c r="S18" s="311"/>
      <c r="T18" s="310"/>
      <c r="U18" s="59"/>
      <c r="V18" s="59"/>
      <c r="W18" s="59"/>
      <c r="X18" s="59"/>
      <c r="Y18" s="59"/>
    </row>
    <row r="19" spans="1:25" s="60" customFormat="1" ht="19.5" customHeight="1">
      <c r="A19" s="326"/>
      <c r="B19" s="311" t="s">
        <v>380</v>
      </c>
      <c r="C19" s="311"/>
      <c r="D19" s="311"/>
      <c r="E19" s="311"/>
      <c r="F19" s="311"/>
      <c r="G19" s="311"/>
      <c r="H19" s="311"/>
      <c r="I19" s="311"/>
      <c r="J19" s="311"/>
      <c r="K19" s="311"/>
      <c r="L19" s="311"/>
      <c r="M19" s="311"/>
      <c r="N19" s="311"/>
      <c r="O19" s="311"/>
      <c r="P19" s="311"/>
      <c r="Q19" s="526">
        <f>'SP4-1'!I25</f>
        <v>0</v>
      </c>
      <c r="R19" s="526"/>
      <c r="S19" s="526"/>
      <c r="T19" s="326"/>
      <c r="U19" s="59"/>
      <c r="V19" s="59"/>
      <c r="W19" s="59"/>
      <c r="X19" s="59"/>
      <c r="Y19" s="59"/>
    </row>
    <row r="20" spans="1:25" s="60" customFormat="1" ht="19.5" customHeight="1">
      <c r="A20" s="310"/>
      <c r="B20" s="311" t="s">
        <v>382</v>
      </c>
      <c r="C20" s="311"/>
      <c r="D20" s="311"/>
      <c r="E20" s="311"/>
      <c r="F20" s="311"/>
      <c r="G20" s="311"/>
      <c r="H20" s="311"/>
      <c r="I20" s="311"/>
      <c r="J20" s="311"/>
      <c r="K20" s="311"/>
      <c r="L20" s="311"/>
      <c r="M20" s="311"/>
      <c r="N20" s="311"/>
      <c r="O20" s="311"/>
      <c r="P20" s="311"/>
      <c r="Q20" s="311"/>
      <c r="R20" s="311"/>
      <c r="S20" s="311"/>
      <c r="T20" s="310"/>
      <c r="U20" s="59"/>
      <c r="V20" s="59"/>
      <c r="W20" s="59"/>
      <c r="X20" s="59"/>
      <c r="Y20" s="59"/>
    </row>
    <row r="21" spans="1:25" s="60" customFormat="1" ht="19.5" customHeight="1">
      <c r="A21" s="310"/>
      <c r="B21" s="333" t="s">
        <v>383</v>
      </c>
      <c r="C21" s="517" t="s">
        <v>384</v>
      </c>
      <c r="D21" s="517"/>
      <c r="E21" s="517"/>
      <c r="F21" s="517"/>
      <c r="G21" s="517"/>
      <c r="H21" s="517"/>
      <c r="I21" s="517"/>
      <c r="J21" s="517"/>
      <c r="K21" s="517" t="s">
        <v>385</v>
      </c>
      <c r="L21" s="517"/>
      <c r="M21" s="517"/>
      <c r="N21" s="517" t="s">
        <v>386</v>
      </c>
      <c r="O21" s="517"/>
      <c r="P21" s="517"/>
      <c r="Q21" s="517" t="s">
        <v>269</v>
      </c>
      <c r="R21" s="517"/>
      <c r="S21" s="517"/>
      <c r="T21" s="310"/>
      <c r="U21" s="59"/>
      <c r="V21" s="59"/>
      <c r="W21" s="59"/>
      <c r="X21" s="59"/>
      <c r="Y21" s="59"/>
    </row>
    <row r="22" spans="1:25" s="60" customFormat="1" ht="19.5" customHeight="1">
      <c r="A22" s="310"/>
      <c r="B22" s="334"/>
      <c r="C22" s="523"/>
      <c r="D22" s="523"/>
      <c r="E22" s="523"/>
      <c r="F22" s="523"/>
      <c r="G22" s="523"/>
      <c r="H22" s="523"/>
      <c r="I22" s="523"/>
      <c r="J22" s="523"/>
      <c r="K22" s="524"/>
      <c r="L22" s="524"/>
      <c r="M22" s="524"/>
      <c r="N22" s="511"/>
      <c r="O22" s="511"/>
      <c r="P22" s="511"/>
      <c r="Q22" s="512" t="str">
        <f>IF(N22="","",K22*N22)</f>
        <v/>
      </c>
      <c r="R22" s="512"/>
      <c r="S22" s="512"/>
      <c r="T22" s="310"/>
      <c r="U22" s="59"/>
      <c r="V22" s="59"/>
      <c r="W22" s="59"/>
      <c r="X22" s="59"/>
      <c r="Y22" s="59"/>
    </row>
    <row r="23" spans="1:25" s="60" customFormat="1" ht="19.5" customHeight="1">
      <c r="A23" s="310"/>
      <c r="B23" s="334"/>
      <c r="C23" s="523"/>
      <c r="D23" s="523"/>
      <c r="E23" s="523"/>
      <c r="F23" s="523"/>
      <c r="G23" s="523"/>
      <c r="H23" s="523"/>
      <c r="I23" s="523"/>
      <c r="J23" s="523"/>
      <c r="K23" s="524"/>
      <c r="L23" s="524"/>
      <c r="M23" s="524"/>
      <c r="N23" s="511"/>
      <c r="O23" s="511"/>
      <c r="P23" s="511"/>
      <c r="Q23" s="512" t="str">
        <f>IF(N23="","",K23*N23)</f>
        <v/>
      </c>
      <c r="R23" s="512"/>
      <c r="S23" s="512"/>
      <c r="T23" s="310"/>
      <c r="U23" s="59"/>
      <c r="V23" s="59"/>
      <c r="W23" s="59"/>
      <c r="X23" s="59"/>
      <c r="Y23" s="59"/>
    </row>
    <row r="24" spans="1:25" s="60" customFormat="1" ht="19.5" customHeight="1">
      <c r="A24" s="310"/>
      <c r="B24" s="334"/>
      <c r="C24" s="523"/>
      <c r="D24" s="523"/>
      <c r="E24" s="523"/>
      <c r="F24" s="523"/>
      <c r="G24" s="523"/>
      <c r="H24" s="523"/>
      <c r="I24" s="523"/>
      <c r="J24" s="523"/>
      <c r="K24" s="524"/>
      <c r="L24" s="524"/>
      <c r="M24" s="524"/>
      <c r="N24" s="511" t="str">
        <f>Tables!T325</f>
        <v/>
      </c>
      <c r="O24" s="511"/>
      <c r="P24" s="511"/>
      <c r="Q24" s="512" t="str">
        <f>IF(N24="","",K24*N24)</f>
        <v/>
      </c>
      <c r="R24" s="512"/>
      <c r="S24" s="512"/>
      <c r="T24" s="310"/>
      <c r="U24" s="59"/>
      <c r="V24" s="59"/>
      <c r="W24" s="59"/>
      <c r="X24" s="59"/>
      <c r="Y24" s="59"/>
    </row>
    <row r="25" spans="1:25" s="60" customFormat="1" ht="19.5" customHeight="1">
      <c r="A25" s="310"/>
      <c r="B25" s="334"/>
      <c r="C25" s="523"/>
      <c r="D25" s="523"/>
      <c r="E25" s="523"/>
      <c r="F25" s="523"/>
      <c r="G25" s="523"/>
      <c r="H25" s="523"/>
      <c r="I25" s="523"/>
      <c r="J25" s="523"/>
      <c r="K25" s="524"/>
      <c r="L25" s="524"/>
      <c r="M25" s="524"/>
      <c r="N25" s="511" t="str">
        <f>Tables!T326</f>
        <v/>
      </c>
      <c r="O25" s="511"/>
      <c r="P25" s="511"/>
      <c r="Q25" s="512" t="str">
        <f t="shared" ref="Q25:Q30" si="0">IF(N25="","",K25*N25)</f>
        <v/>
      </c>
      <c r="R25" s="512"/>
      <c r="S25" s="512"/>
      <c r="T25" s="310"/>
      <c r="U25" s="59"/>
      <c r="V25" s="59"/>
      <c r="W25" s="59"/>
      <c r="X25" s="59"/>
      <c r="Y25" s="59"/>
    </row>
    <row r="26" spans="1:25" s="60" customFormat="1" ht="19.5" customHeight="1">
      <c r="A26" s="310"/>
      <c r="B26" s="334"/>
      <c r="C26" s="523"/>
      <c r="D26" s="523"/>
      <c r="E26" s="523"/>
      <c r="F26" s="523"/>
      <c r="G26" s="523"/>
      <c r="H26" s="523"/>
      <c r="I26" s="523"/>
      <c r="J26" s="523"/>
      <c r="K26" s="524"/>
      <c r="L26" s="524"/>
      <c r="M26" s="524"/>
      <c r="N26" s="511" t="str">
        <f>Tables!T327</f>
        <v/>
      </c>
      <c r="O26" s="511"/>
      <c r="P26" s="511"/>
      <c r="Q26" s="512" t="str">
        <f t="shared" si="0"/>
        <v/>
      </c>
      <c r="R26" s="512"/>
      <c r="S26" s="512"/>
      <c r="T26" s="310"/>
      <c r="U26" s="59"/>
      <c r="V26" s="59"/>
      <c r="W26" s="59"/>
      <c r="X26" s="59"/>
      <c r="Y26" s="59"/>
    </row>
    <row r="27" spans="1:25" s="60" customFormat="1" ht="19.5" customHeight="1">
      <c r="A27" s="310"/>
      <c r="B27" s="334"/>
      <c r="C27" s="523"/>
      <c r="D27" s="523"/>
      <c r="E27" s="523"/>
      <c r="F27" s="523"/>
      <c r="G27" s="523"/>
      <c r="H27" s="523"/>
      <c r="I27" s="523"/>
      <c r="J27" s="523"/>
      <c r="K27" s="524"/>
      <c r="L27" s="524"/>
      <c r="M27" s="524"/>
      <c r="N27" s="511" t="str">
        <f>Tables!T328</f>
        <v/>
      </c>
      <c r="O27" s="511"/>
      <c r="P27" s="511"/>
      <c r="Q27" s="512" t="str">
        <f t="shared" si="0"/>
        <v/>
      </c>
      <c r="R27" s="512"/>
      <c r="S27" s="512"/>
      <c r="T27" s="310"/>
      <c r="U27" s="59"/>
      <c r="V27" s="59"/>
      <c r="W27" s="59"/>
      <c r="X27" s="59"/>
      <c r="Y27" s="59"/>
    </row>
    <row r="28" spans="1:25" s="60" customFormat="1" ht="19.5" customHeight="1">
      <c r="A28" s="310"/>
      <c r="B28" s="334"/>
      <c r="C28" s="523"/>
      <c r="D28" s="523"/>
      <c r="E28" s="523"/>
      <c r="F28" s="523"/>
      <c r="G28" s="523"/>
      <c r="H28" s="523"/>
      <c r="I28" s="523"/>
      <c r="J28" s="523"/>
      <c r="K28" s="524"/>
      <c r="L28" s="524"/>
      <c r="M28" s="524"/>
      <c r="N28" s="511" t="str">
        <f>Tables!T329</f>
        <v/>
      </c>
      <c r="O28" s="511"/>
      <c r="P28" s="511"/>
      <c r="Q28" s="512" t="str">
        <f t="shared" si="0"/>
        <v/>
      </c>
      <c r="R28" s="512"/>
      <c r="S28" s="512"/>
      <c r="T28" s="310"/>
      <c r="U28" s="59"/>
      <c r="V28" s="59"/>
      <c r="W28" s="59"/>
      <c r="X28" s="59"/>
      <c r="Y28" s="59"/>
    </row>
    <row r="29" spans="1:25" s="60" customFormat="1" ht="19.5" customHeight="1">
      <c r="A29" s="310"/>
      <c r="B29" s="334"/>
      <c r="C29" s="523"/>
      <c r="D29" s="523"/>
      <c r="E29" s="523"/>
      <c r="F29" s="523"/>
      <c r="G29" s="523"/>
      <c r="H29" s="523"/>
      <c r="I29" s="523"/>
      <c r="J29" s="523"/>
      <c r="K29" s="524"/>
      <c r="L29" s="524"/>
      <c r="M29" s="524"/>
      <c r="N29" s="511" t="str">
        <f>Tables!T330</f>
        <v/>
      </c>
      <c r="O29" s="511"/>
      <c r="P29" s="511"/>
      <c r="Q29" s="512" t="str">
        <f t="shared" si="0"/>
        <v/>
      </c>
      <c r="R29" s="512"/>
      <c r="S29" s="512"/>
      <c r="T29" s="310"/>
      <c r="U29" s="59"/>
      <c r="V29" s="59"/>
      <c r="W29" s="59"/>
      <c r="X29" s="59"/>
      <c r="Y29" s="59"/>
    </row>
    <row r="30" spans="1:25" s="60" customFormat="1" ht="19.5" customHeight="1">
      <c r="A30" s="310"/>
      <c r="B30" s="334"/>
      <c r="C30" s="523"/>
      <c r="D30" s="523"/>
      <c r="E30" s="523"/>
      <c r="F30" s="523"/>
      <c r="G30" s="523"/>
      <c r="H30" s="523"/>
      <c r="I30" s="523"/>
      <c r="J30" s="523"/>
      <c r="K30" s="524"/>
      <c r="L30" s="524"/>
      <c r="M30" s="524"/>
      <c r="N30" s="511" t="str">
        <f>Tables!T331</f>
        <v/>
      </c>
      <c r="O30" s="511"/>
      <c r="P30" s="511"/>
      <c r="Q30" s="512" t="str">
        <f t="shared" si="0"/>
        <v/>
      </c>
      <c r="R30" s="512"/>
      <c r="S30" s="512"/>
      <c r="T30" s="310"/>
      <c r="U30" s="59"/>
      <c r="V30" s="59"/>
      <c r="W30" s="59"/>
      <c r="X30" s="59"/>
      <c r="Y30" s="59"/>
    </row>
    <row r="31" spans="1:25" s="60" customFormat="1" ht="19.5" customHeight="1">
      <c r="A31" s="310"/>
      <c r="B31" s="311"/>
      <c r="C31" s="311"/>
      <c r="D31" s="311"/>
      <c r="E31" s="311"/>
      <c r="F31" s="311"/>
      <c r="G31" s="311"/>
      <c r="H31" s="311"/>
      <c r="I31" s="311"/>
      <c r="J31" s="311"/>
      <c r="K31" s="311"/>
      <c r="L31" s="311"/>
      <c r="M31" s="311"/>
      <c r="N31" s="311"/>
      <c r="O31" s="311"/>
      <c r="P31" s="325" t="s">
        <v>388</v>
      </c>
      <c r="Q31" s="522">
        <f>SUM(Q22:S30)</f>
        <v>0</v>
      </c>
      <c r="R31" s="522"/>
      <c r="S31" s="522"/>
      <c r="T31" s="326" t="s">
        <v>396</v>
      </c>
      <c r="U31" s="59"/>
      <c r="V31" s="59"/>
      <c r="W31" s="59"/>
      <c r="X31" s="59"/>
      <c r="Y31" s="59"/>
    </row>
    <row r="32" spans="1:25" s="179" customFormat="1" ht="3.75" customHeight="1">
      <c r="A32" s="314"/>
      <c r="B32" s="313"/>
      <c r="C32" s="313"/>
      <c r="D32" s="313"/>
      <c r="E32" s="313"/>
      <c r="F32" s="313"/>
      <c r="G32" s="313"/>
      <c r="H32" s="313"/>
      <c r="I32" s="313"/>
      <c r="J32" s="313"/>
      <c r="K32" s="313"/>
      <c r="L32" s="313"/>
      <c r="M32" s="313"/>
      <c r="N32" s="313"/>
      <c r="O32" s="313"/>
      <c r="P32" s="313"/>
      <c r="Q32" s="313"/>
      <c r="R32" s="313"/>
      <c r="S32" s="313"/>
      <c r="T32" s="314"/>
      <c r="U32" s="244"/>
      <c r="V32" s="244"/>
      <c r="W32" s="244"/>
      <c r="X32" s="244"/>
      <c r="Y32" s="244"/>
    </row>
    <row r="33" spans="1:30" s="60" customFormat="1" ht="19.5" customHeight="1">
      <c r="A33" s="326">
        <v>5</v>
      </c>
      <c r="B33" s="502" t="s">
        <v>826</v>
      </c>
      <c r="C33" s="502"/>
      <c r="D33" s="502"/>
      <c r="E33" s="502"/>
      <c r="F33" s="502"/>
      <c r="G33" s="502"/>
      <c r="H33" s="311"/>
      <c r="I33" s="311"/>
      <c r="J33" s="311"/>
      <c r="K33" s="311"/>
      <c r="L33" s="311"/>
      <c r="M33" s="311"/>
      <c r="N33" s="311"/>
      <c r="O33" s="311"/>
      <c r="P33" s="311"/>
      <c r="Q33" s="311"/>
      <c r="R33" s="311"/>
      <c r="S33" s="311"/>
      <c r="T33" s="310"/>
      <c r="U33" s="59"/>
      <c r="V33" s="59"/>
      <c r="W33" s="59"/>
      <c r="X33" s="59"/>
      <c r="Y33" s="59"/>
    </row>
    <row r="34" spans="1:30" s="60" customFormat="1" ht="19.5" customHeight="1">
      <c r="A34" s="310"/>
      <c r="B34" s="311"/>
      <c r="C34" s="311"/>
      <c r="D34" s="311"/>
      <c r="E34" s="311"/>
      <c r="F34" s="311"/>
      <c r="G34" s="311"/>
      <c r="H34" s="311"/>
      <c r="I34" s="311"/>
      <c r="J34" s="311"/>
      <c r="K34" s="335"/>
      <c r="L34" s="311"/>
      <c r="M34" s="311"/>
      <c r="N34" s="311"/>
      <c r="O34" s="311"/>
      <c r="P34" s="325" t="s">
        <v>827</v>
      </c>
      <c r="Q34" s="508">
        <f>Q8+Q13+Q16+Q31</f>
        <v>0</v>
      </c>
      <c r="R34" s="508"/>
      <c r="S34" s="508"/>
      <c r="T34" s="326" t="s">
        <v>364</v>
      </c>
      <c r="U34" s="59"/>
      <c r="V34" s="59"/>
      <c r="W34" s="59"/>
      <c r="X34" s="59"/>
      <c r="Y34" s="59"/>
    </row>
    <row r="35" spans="1:30" s="60" customFormat="1" ht="19.5" customHeight="1">
      <c r="A35" s="310"/>
      <c r="B35" s="311"/>
      <c r="C35" s="311"/>
      <c r="D35" s="311"/>
      <c r="E35" s="311"/>
      <c r="F35" s="311"/>
      <c r="G35" s="311"/>
      <c r="H35" s="311"/>
      <c r="I35" s="311"/>
      <c r="J35" s="311"/>
      <c r="K35" s="311"/>
      <c r="L35" s="311"/>
      <c r="M35" s="311"/>
      <c r="N35" s="311"/>
      <c r="O35" s="311"/>
      <c r="P35" s="311"/>
      <c r="Q35" s="311"/>
      <c r="R35" s="311"/>
      <c r="S35" s="325" t="s">
        <v>828</v>
      </c>
      <c r="T35" s="310"/>
      <c r="U35" s="59"/>
      <c r="V35" s="59"/>
      <c r="W35" s="59"/>
      <c r="X35" s="59"/>
      <c r="Y35" s="59"/>
    </row>
    <row r="36" spans="1:30" ht="1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1:30" hidden="1">
      <c r="A37" s="59">
        <v>0</v>
      </c>
      <c r="B37" s="59"/>
      <c r="C37" s="59"/>
      <c r="D37" s="59"/>
      <c r="E37" s="59"/>
      <c r="F37" s="59"/>
      <c r="G37" s="59"/>
      <c r="H37" s="59"/>
      <c r="I37" s="59"/>
      <c r="J37" s="59"/>
      <c r="K37" s="59"/>
      <c r="L37" s="59"/>
      <c r="M37" s="59"/>
      <c r="N37" s="59"/>
      <c r="O37" s="59"/>
      <c r="P37" s="59"/>
      <c r="Q37" s="59"/>
      <c r="R37" s="59"/>
      <c r="S37" s="59"/>
      <c r="T37" s="123"/>
      <c r="U37" s="59"/>
      <c r="V37" s="59"/>
      <c r="W37" s="59"/>
      <c r="X37" s="59"/>
      <c r="Y37" s="59"/>
    </row>
    <row r="38" spans="1:30" hidden="1">
      <c r="A38" s="59">
        <v>1</v>
      </c>
      <c r="B38" s="59"/>
      <c r="C38" s="59"/>
      <c r="D38" s="59"/>
      <c r="E38" s="59"/>
      <c r="F38" s="59"/>
      <c r="G38" s="59"/>
      <c r="H38" s="59"/>
      <c r="I38" s="59"/>
      <c r="J38" s="59"/>
      <c r="K38" s="59"/>
      <c r="L38" s="59"/>
      <c r="M38" s="59"/>
      <c r="N38" s="59"/>
      <c r="O38" s="59"/>
      <c r="P38" s="59"/>
      <c r="Q38" s="59"/>
      <c r="R38" s="59"/>
      <c r="S38" s="59"/>
      <c r="T38" s="123"/>
      <c r="U38" s="59"/>
      <c r="V38" s="59"/>
      <c r="W38" s="59"/>
      <c r="X38" s="59"/>
      <c r="Y38" s="59"/>
    </row>
    <row r="39" spans="1:30" hidden="1">
      <c r="A39" s="59">
        <v>2</v>
      </c>
      <c r="B39" s="59"/>
      <c r="C39" s="59"/>
      <c r="D39" s="59"/>
      <c r="E39" s="59"/>
      <c r="F39" s="59"/>
      <c r="G39" s="59"/>
      <c r="H39" s="59"/>
      <c r="I39" s="59"/>
      <c r="J39" s="59"/>
      <c r="K39" s="59"/>
      <c r="L39" s="59"/>
      <c r="M39" s="59"/>
      <c r="N39" s="59"/>
      <c r="O39" s="59"/>
      <c r="P39" s="59"/>
      <c r="Q39" s="59"/>
      <c r="R39" s="59"/>
      <c r="S39" s="59"/>
      <c r="T39" s="123"/>
      <c r="U39" s="59"/>
      <c r="V39" s="59"/>
      <c r="W39" s="59"/>
      <c r="X39" s="59"/>
      <c r="Y39" s="59"/>
    </row>
    <row r="40" spans="1:30" hidden="1">
      <c r="A40" s="59">
        <v>3</v>
      </c>
      <c r="B40" s="59"/>
      <c r="C40" s="59"/>
      <c r="D40" s="59"/>
      <c r="E40" s="59"/>
      <c r="F40" s="59"/>
      <c r="G40" s="59"/>
      <c r="H40" s="59"/>
      <c r="I40" s="59"/>
      <c r="J40" s="59"/>
      <c r="K40" s="59"/>
      <c r="L40" s="59"/>
      <c r="M40" s="59"/>
      <c r="N40" s="59"/>
      <c r="O40" s="59"/>
      <c r="P40" s="59"/>
      <c r="Q40" s="59"/>
      <c r="R40" s="59"/>
      <c r="S40" s="59"/>
      <c r="T40" s="123"/>
      <c r="U40" s="59"/>
      <c r="V40" s="59"/>
      <c r="W40" s="59"/>
      <c r="X40" s="59"/>
      <c r="Y40" s="59"/>
    </row>
    <row r="41" spans="1:30" hidden="1">
      <c r="A41" s="59">
        <v>4</v>
      </c>
      <c r="B41" s="59"/>
      <c r="C41" s="59"/>
      <c r="D41" s="59"/>
      <c r="E41" s="59"/>
      <c r="F41" s="59"/>
      <c r="G41" s="59"/>
      <c r="H41" s="59"/>
      <c r="I41" s="59"/>
      <c r="J41" s="59"/>
      <c r="K41" s="59"/>
      <c r="L41" s="59"/>
      <c r="M41" s="59"/>
      <c r="N41" s="59"/>
      <c r="O41" s="59"/>
      <c r="P41" s="59"/>
      <c r="Q41" s="59"/>
      <c r="R41" s="59"/>
      <c r="S41" s="59"/>
      <c r="T41" s="123"/>
      <c r="U41" s="59"/>
      <c r="V41" s="59"/>
      <c r="W41" s="59"/>
      <c r="X41" s="59"/>
      <c r="Y41" s="59"/>
    </row>
    <row r="42" spans="1:30" hidden="1">
      <c r="A42" s="59">
        <v>5</v>
      </c>
      <c r="B42" s="59"/>
      <c r="C42" s="59"/>
      <c r="D42" s="59"/>
      <c r="E42" s="59"/>
      <c r="F42" s="59"/>
      <c r="G42" s="59"/>
      <c r="H42" s="59"/>
      <c r="I42" s="59"/>
      <c r="J42" s="59"/>
      <c r="K42" s="59"/>
      <c r="L42" s="59"/>
      <c r="M42" s="59"/>
      <c r="N42" s="59"/>
      <c r="O42" s="59"/>
      <c r="P42" s="59"/>
      <c r="Q42" s="59"/>
      <c r="R42" s="59"/>
      <c r="S42" s="59"/>
      <c r="T42" s="123"/>
      <c r="U42" s="59"/>
      <c r="V42" s="59"/>
      <c r="W42" s="59"/>
      <c r="X42" s="59"/>
      <c r="Y42" s="59"/>
    </row>
    <row r="43" spans="1:30" hidden="1">
      <c r="A43" s="59">
        <v>6</v>
      </c>
      <c r="B43" s="59"/>
      <c r="C43" s="59"/>
      <c r="D43" s="59"/>
      <c r="E43" s="59"/>
      <c r="F43" s="59"/>
      <c r="G43" s="59"/>
      <c r="H43" s="59"/>
      <c r="I43" s="59"/>
      <c r="J43" s="59"/>
      <c r="K43" s="59"/>
      <c r="L43" s="59"/>
      <c r="M43" s="59"/>
      <c r="N43" s="59"/>
      <c r="O43" s="59"/>
      <c r="P43" s="59"/>
      <c r="Q43" s="59"/>
      <c r="R43" s="59"/>
      <c r="S43" s="59"/>
      <c r="T43" s="123"/>
      <c r="U43" s="59"/>
      <c r="V43" s="59"/>
      <c r="W43" s="59"/>
      <c r="X43" s="59"/>
      <c r="Y43" s="59"/>
    </row>
    <row r="44" spans="1:30" hidden="1">
      <c r="A44" s="59">
        <v>7</v>
      </c>
      <c r="B44" s="59"/>
      <c r="C44" s="59"/>
      <c r="D44" s="59"/>
      <c r="E44" s="59"/>
      <c r="F44" s="59"/>
      <c r="G44" s="59"/>
      <c r="H44" s="59"/>
      <c r="I44" s="59"/>
      <c r="J44" s="59"/>
      <c r="K44" s="59"/>
      <c r="L44" s="59"/>
      <c r="M44" s="59"/>
      <c r="N44" s="59"/>
      <c r="O44" s="59"/>
      <c r="P44" s="59"/>
      <c r="Q44" s="59"/>
      <c r="R44" s="59"/>
      <c r="S44" s="59"/>
      <c r="T44" s="123"/>
      <c r="U44" s="59"/>
      <c r="V44" s="59"/>
      <c r="W44" s="59"/>
      <c r="X44" s="59"/>
      <c r="Y44" s="59"/>
    </row>
    <row r="45" spans="1:30" hidden="1">
      <c r="A45" s="59">
        <v>8</v>
      </c>
      <c r="B45" s="59"/>
      <c r="C45" s="59"/>
      <c r="D45" s="59"/>
      <c r="E45" s="59"/>
      <c r="F45" s="59"/>
      <c r="G45" s="59"/>
      <c r="H45" s="59"/>
      <c r="I45" s="59"/>
      <c r="J45" s="59"/>
      <c r="K45" s="59"/>
      <c r="L45" s="59"/>
      <c r="M45" s="59"/>
      <c r="N45" s="59"/>
      <c r="O45" s="59"/>
      <c r="P45" s="59"/>
      <c r="Q45" s="59"/>
      <c r="R45" s="59"/>
      <c r="S45" s="59"/>
      <c r="T45" s="123"/>
      <c r="U45" s="59"/>
      <c r="V45" s="59"/>
      <c r="W45" s="59"/>
      <c r="X45" s="59"/>
      <c r="Y45" s="59"/>
    </row>
    <row r="46" spans="1:30" hidden="1">
      <c r="A46" s="59">
        <v>9</v>
      </c>
      <c r="B46" s="59"/>
      <c r="C46" s="59"/>
      <c r="D46" s="59"/>
      <c r="E46" s="59"/>
      <c r="F46" s="59"/>
      <c r="G46" s="59"/>
      <c r="H46" s="59"/>
      <c r="I46" s="59"/>
      <c r="J46" s="59"/>
      <c r="K46" s="59"/>
      <c r="L46" s="59"/>
      <c r="M46" s="59"/>
      <c r="N46" s="59"/>
      <c r="O46" s="59"/>
      <c r="P46" s="59"/>
      <c r="Q46" s="59"/>
      <c r="R46" s="59"/>
      <c r="S46" s="59"/>
      <c r="T46" s="123"/>
      <c r="U46" s="59"/>
      <c r="V46" s="59"/>
      <c r="W46" s="59"/>
      <c r="X46" s="59"/>
      <c r="Y46" s="59"/>
    </row>
    <row r="47" spans="1:30" hidden="1">
      <c r="A47" s="59">
        <v>10</v>
      </c>
      <c r="B47" s="59"/>
      <c r="C47" s="59"/>
      <c r="D47" s="59"/>
      <c r="E47" s="59"/>
      <c r="F47" s="59"/>
      <c r="G47" s="59"/>
      <c r="H47" s="59"/>
      <c r="I47" s="59"/>
      <c r="J47" s="59"/>
      <c r="K47" s="59"/>
      <c r="L47" s="59"/>
      <c r="M47" s="59"/>
      <c r="N47" s="59"/>
      <c r="O47" s="59"/>
      <c r="P47" s="59"/>
      <c r="Q47" s="59"/>
      <c r="R47" s="59"/>
      <c r="S47" s="59"/>
      <c r="T47" s="123"/>
      <c r="U47" s="59"/>
      <c r="V47" s="59"/>
      <c r="W47" s="59"/>
      <c r="X47" s="59"/>
      <c r="Y47" s="59"/>
    </row>
    <row r="48" spans="1:30" hidden="1">
      <c r="A48" s="59">
        <v>11</v>
      </c>
      <c r="B48" s="59"/>
      <c r="C48" s="59"/>
      <c r="D48" s="59"/>
      <c r="E48" s="59"/>
      <c r="F48" s="59"/>
      <c r="G48" s="59"/>
      <c r="H48" s="59"/>
      <c r="I48" s="59"/>
      <c r="J48" s="59"/>
      <c r="K48" s="59"/>
      <c r="L48" s="59"/>
      <c r="M48" s="59"/>
      <c r="N48" s="59"/>
      <c r="O48" s="59"/>
      <c r="P48" s="59"/>
      <c r="Q48" s="59"/>
      <c r="R48" s="59"/>
      <c r="S48" s="59"/>
      <c r="T48" s="123"/>
      <c r="U48" s="59"/>
      <c r="V48" s="59"/>
      <c r="W48" s="59"/>
      <c r="X48" s="59"/>
      <c r="Y48" s="59"/>
    </row>
    <row r="49" spans="1:25" hidden="1">
      <c r="A49" s="59">
        <v>12</v>
      </c>
      <c r="B49" s="59"/>
      <c r="C49" s="59"/>
      <c r="D49" s="59"/>
      <c r="E49" s="59"/>
      <c r="F49" s="59"/>
      <c r="G49" s="59"/>
      <c r="H49" s="59"/>
      <c r="I49" s="59"/>
      <c r="J49" s="59"/>
      <c r="K49" s="59"/>
      <c r="L49" s="59"/>
      <c r="M49" s="59"/>
      <c r="N49" s="59"/>
      <c r="O49" s="59"/>
      <c r="P49" s="59"/>
      <c r="Q49" s="59"/>
      <c r="R49" s="59"/>
      <c r="S49" s="59"/>
      <c r="T49" s="123"/>
      <c r="U49" s="59"/>
      <c r="V49" s="59"/>
      <c r="W49" s="59"/>
      <c r="X49" s="59"/>
      <c r="Y49" s="59"/>
    </row>
    <row r="50" spans="1:25" hidden="1">
      <c r="A50" s="59">
        <v>13</v>
      </c>
      <c r="B50" s="59"/>
      <c r="C50" s="59"/>
      <c r="D50" s="59"/>
      <c r="E50" s="59"/>
      <c r="F50" s="59"/>
      <c r="G50" s="59"/>
      <c r="H50" s="59"/>
      <c r="I50" s="59"/>
      <c r="J50" s="59"/>
      <c r="K50" s="59"/>
      <c r="L50" s="59"/>
      <c r="M50" s="59"/>
      <c r="N50" s="59"/>
      <c r="O50" s="59"/>
      <c r="P50" s="59"/>
      <c r="Q50" s="59"/>
      <c r="R50" s="59"/>
      <c r="S50" s="59"/>
      <c r="T50" s="123"/>
      <c r="U50" s="59"/>
      <c r="V50" s="59"/>
      <c r="W50" s="59"/>
      <c r="X50" s="59"/>
      <c r="Y50" s="59"/>
    </row>
    <row r="51" spans="1:25" hidden="1">
      <c r="A51" s="59">
        <v>14</v>
      </c>
      <c r="B51" s="59"/>
      <c r="C51" s="59"/>
      <c r="D51" s="59"/>
      <c r="E51" s="59"/>
      <c r="F51" s="59"/>
      <c r="G51" s="59"/>
      <c r="H51" s="59"/>
      <c r="I51" s="59"/>
      <c r="J51" s="59"/>
      <c r="K51" s="59"/>
      <c r="L51" s="59"/>
      <c r="M51" s="59"/>
      <c r="N51" s="59"/>
      <c r="O51" s="59"/>
      <c r="P51" s="59"/>
      <c r="Q51" s="59"/>
      <c r="R51" s="59"/>
      <c r="S51" s="59"/>
      <c r="T51" s="123"/>
      <c r="U51" s="59"/>
      <c r="V51" s="59"/>
      <c r="W51" s="59"/>
      <c r="X51" s="59"/>
      <c r="Y51" s="59"/>
    </row>
    <row r="52" spans="1:25" hidden="1">
      <c r="A52" s="59">
        <v>15</v>
      </c>
      <c r="B52" s="59"/>
      <c r="C52" s="59"/>
      <c r="D52" s="59"/>
      <c r="E52" s="59"/>
      <c r="F52" s="59"/>
      <c r="G52" s="59"/>
      <c r="H52" s="59"/>
      <c r="I52" s="59"/>
      <c r="J52" s="59"/>
      <c r="K52" s="59"/>
      <c r="L52" s="59"/>
      <c r="M52" s="59"/>
      <c r="N52" s="59"/>
      <c r="O52" s="59"/>
      <c r="P52" s="59"/>
      <c r="Q52" s="59"/>
      <c r="R52" s="59"/>
      <c r="S52" s="59"/>
      <c r="T52" s="123"/>
      <c r="U52" s="59"/>
      <c r="V52" s="59"/>
      <c r="W52" s="59"/>
      <c r="X52" s="59"/>
      <c r="Y52" s="59"/>
    </row>
    <row r="53" spans="1:25" hidden="1">
      <c r="A53" s="59">
        <v>16</v>
      </c>
      <c r="B53" s="59"/>
      <c r="C53" s="59"/>
      <c r="D53" s="59"/>
      <c r="E53" s="59"/>
      <c r="F53" s="59"/>
      <c r="G53" s="59"/>
      <c r="H53" s="59"/>
      <c r="I53" s="59"/>
      <c r="J53" s="59"/>
      <c r="K53" s="59"/>
      <c r="L53" s="59"/>
      <c r="M53" s="59"/>
      <c r="N53" s="59"/>
      <c r="O53" s="59"/>
      <c r="P53" s="59"/>
      <c r="Q53" s="59"/>
      <c r="R53" s="59"/>
      <c r="S53" s="59"/>
      <c r="T53" s="123"/>
      <c r="U53" s="59"/>
      <c r="V53" s="59"/>
      <c r="W53" s="59"/>
      <c r="X53" s="59"/>
      <c r="Y53" s="59"/>
    </row>
    <row r="54" spans="1:25" hidden="1">
      <c r="A54" s="59">
        <v>17</v>
      </c>
      <c r="B54" s="59"/>
      <c r="C54" s="59"/>
      <c r="D54" s="59"/>
      <c r="E54" s="59"/>
      <c r="F54" s="59"/>
      <c r="G54" s="59"/>
      <c r="H54" s="59"/>
      <c r="I54" s="59"/>
      <c r="J54" s="59"/>
      <c r="K54" s="59"/>
      <c r="L54" s="59"/>
      <c r="M54" s="59"/>
      <c r="N54" s="59"/>
      <c r="O54" s="59"/>
      <c r="P54" s="59"/>
      <c r="Q54" s="59"/>
      <c r="R54" s="59"/>
      <c r="S54" s="59"/>
      <c r="T54" s="123"/>
      <c r="U54" s="59"/>
      <c r="V54" s="59"/>
      <c r="W54" s="59"/>
      <c r="X54" s="59"/>
      <c r="Y54" s="59"/>
    </row>
    <row r="55" spans="1:25" hidden="1">
      <c r="A55" s="59">
        <v>18</v>
      </c>
      <c r="B55" s="59"/>
      <c r="C55" s="59"/>
      <c r="D55" s="59"/>
      <c r="E55" s="59"/>
      <c r="F55" s="59"/>
      <c r="G55" s="59"/>
      <c r="H55" s="59"/>
      <c r="I55" s="59"/>
      <c r="J55" s="59"/>
      <c r="K55" s="59"/>
      <c r="L55" s="59"/>
      <c r="M55" s="59"/>
      <c r="N55" s="59"/>
      <c r="O55" s="59"/>
      <c r="P55" s="59"/>
      <c r="Q55" s="59"/>
      <c r="R55" s="59"/>
      <c r="S55" s="59"/>
      <c r="T55" s="123"/>
      <c r="U55" s="59"/>
      <c r="V55" s="59"/>
      <c r="W55" s="59"/>
      <c r="X55" s="59"/>
      <c r="Y55" s="59"/>
    </row>
    <row r="56" spans="1:25" hidden="1">
      <c r="A56" s="59">
        <v>19</v>
      </c>
      <c r="B56" s="59"/>
      <c r="C56" s="59"/>
      <c r="D56" s="59"/>
      <c r="E56" s="59"/>
      <c r="F56" s="59"/>
      <c r="G56" s="59"/>
      <c r="H56" s="59"/>
      <c r="I56" s="59"/>
      <c r="J56" s="59"/>
      <c r="K56" s="59"/>
      <c r="L56" s="59"/>
      <c r="M56" s="59"/>
      <c r="N56" s="59"/>
      <c r="O56" s="59"/>
      <c r="P56" s="59"/>
      <c r="Q56" s="59"/>
      <c r="R56" s="59"/>
      <c r="S56" s="59"/>
      <c r="T56" s="123"/>
      <c r="U56" s="59"/>
      <c r="V56" s="59"/>
      <c r="W56" s="59"/>
      <c r="X56" s="59"/>
      <c r="Y56" s="59"/>
    </row>
    <row r="57" spans="1:25" hidden="1">
      <c r="A57" s="59">
        <v>20</v>
      </c>
      <c r="B57" s="59"/>
      <c r="C57" s="59"/>
      <c r="D57" s="59"/>
      <c r="E57" s="59"/>
      <c r="F57" s="59"/>
      <c r="G57" s="59"/>
      <c r="H57" s="59"/>
      <c r="I57" s="59"/>
      <c r="J57" s="59"/>
      <c r="K57" s="59"/>
      <c r="L57" s="59"/>
      <c r="M57" s="59"/>
      <c r="N57" s="59"/>
      <c r="O57" s="59"/>
      <c r="P57" s="59"/>
      <c r="Q57" s="59"/>
      <c r="R57" s="59"/>
      <c r="S57" s="59"/>
      <c r="T57" s="123"/>
      <c r="U57" s="59"/>
      <c r="V57" s="59"/>
      <c r="W57" s="59"/>
      <c r="X57" s="59"/>
      <c r="Y57" s="59"/>
    </row>
    <row r="58" spans="1:25" hidden="1">
      <c r="A58" s="59">
        <v>21</v>
      </c>
      <c r="B58" s="59"/>
      <c r="C58" s="59"/>
      <c r="D58" s="59"/>
      <c r="E58" s="59"/>
      <c r="F58" s="59"/>
      <c r="G58" s="59"/>
      <c r="H58" s="59"/>
      <c r="I58" s="59"/>
      <c r="J58" s="59"/>
      <c r="K58" s="59"/>
      <c r="L58" s="59"/>
      <c r="M58" s="59"/>
      <c r="N58" s="59"/>
      <c r="O58" s="59"/>
      <c r="P58" s="59"/>
      <c r="Q58" s="59"/>
      <c r="R58" s="59"/>
      <c r="S58" s="59"/>
      <c r="T58" s="123"/>
      <c r="U58" s="59"/>
      <c r="V58" s="59"/>
      <c r="W58" s="59"/>
      <c r="X58" s="59"/>
      <c r="Y58" s="59"/>
    </row>
    <row r="59" spans="1:25" hidden="1">
      <c r="A59" s="59">
        <v>22</v>
      </c>
      <c r="B59" s="59"/>
      <c r="C59" s="59"/>
      <c r="D59" s="59"/>
      <c r="E59" s="59"/>
      <c r="F59" s="59"/>
      <c r="G59" s="59"/>
      <c r="H59" s="59"/>
      <c r="I59" s="59"/>
      <c r="J59" s="59"/>
      <c r="K59" s="59"/>
      <c r="L59" s="59"/>
      <c r="M59" s="59"/>
      <c r="N59" s="59"/>
      <c r="O59" s="59"/>
      <c r="P59" s="59"/>
      <c r="Q59" s="59"/>
      <c r="R59" s="59"/>
      <c r="S59" s="59"/>
      <c r="T59" s="123"/>
      <c r="U59" s="59"/>
      <c r="V59" s="59"/>
      <c r="W59" s="59"/>
      <c r="X59" s="59"/>
      <c r="Y59" s="59"/>
    </row>
    <row r="60" spans="1:25" hidden="1">
      <c r="A60" s="59">
        <v>23</v>
      </c>
      <c r="B60" s="59"/>
      <c r="C60" s="59"/>
      <c r="D60" s="59"/>
      <c r="E60" s="59"/>
      <c r="F60" s="59"/>
      <c r="G60" s="59"/>
      <c r="H60" s="59"/>
      <c r="I60" s="59"/>
      <c r="J60" s="59"/>
      <c r="K60" s="59"/>
      <c r="L60" s="59"/>
      <c r="M60" s="59"/>
      <c r="N60" s="59"/>
      <c r="O60" s="59"/>
      <c r="P60" s="59"/>
      <c r="Q60" s="59"/>
      <c r="R60" s="59"/>
      <c r="S60" s="59"/>
      <c r="T60" s="123"/>
      <c r="U60" s="59"/>
      <c r="V60" s="59"/>
      <c r="W60" s="59"/>
      <c r="X60" s="59"/>
      <c r="Y60" s="59"/>
    </row>
    <row r="61" spans="1:25" hidden="1">
      <c r="A61" s="59">
        <v>24</v>
      </c>
      <c r="B61" s="59"/>
      <c r="C61" s="59"/>
      <c r="D61" s="59"/>
      <c r="E61" s="59"/>
      <c r="F61" s="59"/>
      <c r="G61" s="59"/>
      <c r="H61" s="59"/>
      <c r="I61" s="59"/>
      <c r="J61" s="59"/>
      <c r="K61" s="59"/>
      <c r="L61" s="59"/>
      <c r="M61" s="59"/>
      <c r="N61" s="59"/>
      <c r="O61" s="59"/>
      <c r="P61" s="59"/>
      <c r="Q61" s="59"/>
      <c r="R61" s="59"/>
      <c r="S61" s="59"/>
      <c r="T61" s="123"/>
      <c r="U61" s="59"/>
      <c r="V61" s="59"/>
      <c r="W61" s="59"/>
      <c r="X61" s="59"/>
      <c r="Y61" s="59"/>
    </row>
    <row r="62" spans="1:25" hidden="1">
      <c r="A62" s="59">
        <v>25</v>
      </c>
      <c r="B62" s="59"/>
      <c r="C62" s="59"/>
      <c r="D62" s="59"/>
      <c r="E62" s="59"/>
      <c r="F62" s="59"/>
      <c r="G62" s="59"/>
      <c r="H62" s="59"/>
      <c r="I62" s="59"/>
      <c r="J62" s="59"/>
      <c r="K62" s="59"/>
      <c r="L62" s="59"/>
      <c r="M62" s="59"/>
      <c r="N62" s="59"/>
      <c r="O62" s="59"/>
      <c r="P62" s="59"/>
      <c r="Q62" s="59"/>
      <c r="R62" s="59"/>
      <c r="S62" s="59"/>
      <c r="T62" s="123"/>
      <c r="U62" s="59"/>
      <c r="V62" s="59"/>
      <c r="W62" s="59"/>
      <c r="X62" s="59"/>
      <c r="Y62" s="59"/>
    </row>
    <row r="63" spans="1:25" hidden="1">
      <c r="A63" s="59">
        <v>26</v>
      </c>
      <c r="B63" s="59"/>
      <c r="C63" s="59"/>
      <c r="D63" s="59"/>
      <c r="E63" s="59"/>
      <c r="F63" s="59"/>
      <c r="G63" s="59"/>
      <c r="H63" s="59"/>
      <c r="I63" s="59"/>
      <c r="J63" s="59"/>
      <c r="K63" s="59"/>
      <c r="L63" s="59"/>
      <c r="M63" s="59"/>
      <c r="N63" s="59"/>
      <c r="O63" s="59"/>
      <c r="P63" s="59"/>
      <c r="Q63" s="59"/>
      <c r="R63" s="59"/>
      <c r="S63" s="59"/>
      <c r="T63" s="123"/>
      <c r="U63" s="59"/>
      <c r="V63" s="59"/>
      <c r="W63" s="59"/>
      <c r="X63" s="59"/>
      <c r="Y63" s="59"/>
    </row>
    <row r="64" spans="1:25" hidden="1">
      <c r="A64" s="59">
        <v>27</v>
      </c>
      <c r="B64" s="59"/>
      <c r="C64" s="59"/>
      <c r="D64" s="59"/>
      <c r="E64" s="59"/>
      <c r="F64" s="59"/>
      <c r="G64" s="59"/>
      <c r="H64" s="59"/>
      <c r="I64" s="59"/>
      <c r="J64" s="59"/>
      <c r="K64" s="59"/>
      <c r="L64" s="59"/>
      <c r="M64" s="59"/>
      <c r="N64" s="59"/>
      <c r="O64" s="59"/>
      <c r="P64" s="59"/>
      <c r="Q64" s="59"/>
      <c r="R64" s="59"/>
      <c r="S64" s="59"/>
      <c r="T64" s="123"/>
      <c r="U64" s="59"/>
      <c r="V64" s="59"/>
      <c r="W64" s="59"/>
      <c r="X64" s="59"/>
      <c r="Y64" s="59"/>
    </row>
    <row r="65" spans="1:30" hidden="1">
      <c r="A65" s="59">
        <v>28</v>
      </c>
      <c r="B65" s="59"/>
      <c r="C65" s="59"/>
      <c r="D65" s="59"/>
      <c r="E65" s="59"/>
      <c r="F65" s="59"/>
      <c r="G65" s="59"/>
      <c r="H65" s="59"/>
      <c r="I65" s="59"/>
      <c r="J65" s="59"/>
      <c r="K65" s="59"/>
      <c r="L65" s="59"/>
      <c r="M65" s="59"/>
      <c r="N65" s="59"/>
      <c r="O65" s="59"/>
      <c r="P65" s="59"/>
      <c r="Q65" s="59"/>
      <c r="R65" s="59"/>
      <c r="S65" s="59"/>
      <c r="T65" s="123"/>
      <c r="U65" s="59"/>
      <c r="V65" s="59"/>
      <c r="W65" s="59"/>
      <c r="X65" s="59"/>
      <c r="Y65" s="59"/>
    </row>
    <row r="66" spans="1:30" hidden="1">
      <c r="A66" s="59">
        <v>29</v>
      </c>
      <c r="B66" s="59"/>
      <c r="C66" s="59"/>
      <c r="D66" s="59"/>
      <c r="E66" s="59"/>
      <c r="F66" s="59"/>
      <c r="G66" s="59"/>
      <c r="H66" s="59"/>
      <c r="I66" s="59"/>
      <c r="J66" s="59"/>
      <c r="K66" s="59"/>
      <c r="L66" s="59"/>
      <c r="M66" s="59"/>
      <c r="N66" s="59"/>
      <c r="O66" s="59"/>
      <c r="P66" s="59"/>
      <c r="Q66" s="59"/>
      <c r="R66" s="59"/>
      <c r="S66" s="59"/>
      <c r="T66" s="123"/>
      <c r="U66" s="59"/>
      <c r="V66" s="59"/>
      <c r="W66" s="59"/>
      <c r="X66" s="59"/>
      <c r="Y66" s="59"/>
    </row>
    <row r="67" spans="1:30" hidden="1">
      <c r="A67" s="59">
        <v>30</v>
      </c>
      <c r="B67" s="59"/>
      <c r="C67" s="59"/>
      <c r="D67" s="59"/>
      <c r="E67" s="59"/>
      <c r="F67" s="59"/>
      <c r="G67" s="59"/>
      <c r="H67" s="59"/>
      <c r="I67" s="59"/>
      <c r="J67" s="59"/>
      <c r="K67" s="59"/>
      <c r="L67" s="59"/>
      <c r="M67" s="59"/>
      <c r="N67" s="59"/>
      <c r="O67" s="59"/>
      <c r="P67" s="59"/>
      <c r="Q67" s="59"/>
      <c r="R67" s="59"/>
      <c r="S67" s="59"/>
      <c r="T67" s="123"/>
      <c r="U67" s="59"/>
      <c r="V67" s="59"/>
      <c r="W67" s="59"/>
      <c r="X67" s="59"/>
      <c r="Y67" s="59"/>
    </row>
    <row r="68" spans="1:30" hidden="1">
      <c r="A68" s="59">
        <v>31</v>
      </c>
      <c r="B68" s="59"/>
      <c r="C68" s="59"/>
      <c r="D68" s="59"/>
      <c r="E68" s="59"/>
      <c r="F68" s="59"/>
      <c r="G68" s="59"/>
      <c r="H68" s="59"/>
      <c r="I68" s="59"/>
      <c r="J68" s="59"/>
      <c r="K68" s="59"/>
      <c r="L68" s="59"/>
      <c r="M68" s="59"/>
      <c r="N68" s="59"/>
      <c r="O68" s="59"/>
      <c r="P68" s="59"/>
      <c r="Q68" s="59"/>
      <c r="R68" s="59"/>
      <c r="S68" s="59"/>
      <c r="T68" s="123"/>
      <c r="U68" s="59"/>
      <c r="V68" s="59"/>
      <c r="W68" s="59"/>
      <c r="X68" s="59"/>
      <c r="Y68" s="59"/>
    </row>
    <row r="69" spans="1:30" hidden="1">
      <c r="A69" s="59">
        <v>32</v>
      </c>
      <c r="B69" s="59"/>
      <c r="C69" s="59"/>
      <c r="D69" s="59"/>
      <c r="E69" s="59"/>
      <c r="F69" s="59"/>
      <c r="G69" s="59"/>
      <c r="H69" s="59"/>
      <c r="I69" s="59"/>
      <c r="J69" s="59"/>
      <c r="K69" s="59"/>
      <c r="L69" s="59"/>
      <c r="M69" s="59"/>
      <c r="N69" s="59"/>
      <c r="O69" s="59"/>
      <c r="P69" s="59"/>
      <c r="Q69" s="59"/>
      <c r="R69" s="59"/>
      <c r="S69" s="59"/>
      <c r="T69" s="123"/>
      <c r="U69" s="59"/>
      <c r="V69" s="59"/>
      <c r="W69" s="59"/>
      <c r="X69" s="59"/>
      <c r="Y69" s="59"/>
    </row>
    <row r="70" spans="1:30" hidden="1">
      <c r="A70" s="59">
        <v>33</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row>
    <row r="71" spans="1:30" hidden="1">
      <c r="A71" s="59">
        <v>34</v>
      </c>
      <c r="B71" s="59"/>
      <c r="C71" s="59"/>
      <c r="D71" s="59"/>
      <c r="E71" s="59"/>
      <c r="F71" s="59"/>
      <c r="G71" s="59"/>
      <c r="H71" s="59"/>
      <c r="I71" s="59"/>
      <c r="J71" s="59"/>
      <c r="K71" s="59"/>
      <c r="L71" s="59"/>
      <c r="M71" s="59"/>
      <c r="N71" s="59"/>
      <c r="O71" s="59"/>
      <c r="P71" s="59"/>
      <c r="Q71" s="59"/>
      <c r="R71" s="59"/>
      <c r="S71" s="59"/>
      <c r="T71" s="123"/>
      <c r="U71" s="59"/>
      <c r="V71" s="59"/>
      <c r="W71" s="59"/>
      <c r="X71" s="59"/>
      <c r="Y71" s="59"/>
    </row>
    <row r="72" spans="1:30" hidden="1">
      <c r="A72" s="59">
        <v>35</v>
      </c>
      <c r="B72" s="59"/>
      <c r="C72" s="59"/>
      <c r="D72" s="59"/>
      <c r="E72" s="59"/>
      <c r="F72" s="59"/>
      <c r="G72" s="59"/>
      <c r="H72" s="59"/>
      <c r="I72" s="59"/>
      <c r="J72" s="59"/>
      <c r="K72" s="59"/>
      <c r="L72" s="59"/>
      <c r="M72" s="59"/>
      <c r="N72" s="59"/>
      <c r="O72" s="59"/>
      <c r="P72" s="59"/>
      <c r="Q72" s="59"/>
      <c r="R72" s="59"/>
      <c r="S72" s="59"/>
      <c r="T72" s="123"/>
      <c r="U72" s="59"/>
      <c r="V72" s="59"/>
      <c r="W72" s="59"/>
      <c r="X72" s="59"/>
      <c r="Y72" s="59"/>
    </row>
    <row r="73" spans="1:30" hidden="1">
      <c r="A73" s="59">
        <v>36</v>
      </c>
      <c r="B73" s="59"/>
      <c r="C73" s="59"/>
      <c r="D73" s="59"/>
      <c r="E73" s="59"/>
      <c r="F73" s="59"/>
      <c r="G73" s="59"/>
      <c r="H73" s="59"/>
      <c r="I73" s="59"/>
      <c r="J73" s="59"/>
      <c r="K73" s="59"/>
      <c r="L73" s="59"/>
      <c r="M73" s="59"/>
      <c r="N73" s="59"/>
      <c r="O73" s="59"/>
      <c r="P73" s="59"/>
      <c r="Q73" s="59"/>
      <c r="R73" s="59"/>
      <c r="S73" s="59"/>
      <c r="T73" s="123"/>
      <c r="U73" s="59"/>
      <c r="V73" s="59"/>
      <c r="W73" s="59"/>
      <c r="X73" s="59"/>
      <c r="Y73" s="59"/>
    </row>
    <row r="74" spans="1:30" hidden="1">
      <c r="A74" s="59">
        <v>37</v>
      </c>
      <c r="B74" s="59"/>
      <c r="C74" s="59"/>
      <c r="D74" s="59"/>
      <c r="E74" s="59"/>
      <c r="F74" s="59"/>
      <c r="G74" s="59"/>
      <c r="H74" s="59"/>
      <c r="I74" s="59"/>
      <c r="J74" s="59"/>
      <c r="K74" s="59"/>
      <c r="L74" s="59"/>
      <c r="M74" s="59"/>
      <c r="N74" s="59"/>
      <c r="O74" s="59"/>
      <c r="P74" s="59"/>
      <c r="Q74" s="59"/>
      <c r="R74" s="59"/>
      <c r="S74" s="59"/>
      <c r="T74" s="123"/>
      <c r="U74" s="59"/>
      <c r="V74" s="59"/>
      <c r="W74" s="59"/>
      <c r="X74" s="59"/>
      <c r="Y74" s="59"/>
    </row>
    <row r="75" spans="1:30" hidden="1">
      <c r="A75" s="59">
        <v>38</v>
      </c>
      <c r="B75" s="59"/>
      <c r="C75" s="59"/>
      <c r="D75" s="59"/>
      <c r="E75" s="59"/>
      <c r="F75" s="59"/>
      <c r="G75" s="59"/>
      <c r="H75" s="59"/>
      <c r="I75" s="59"/>
      <c r="J75" s="59"/>
      <c r="K75" s="59"/>
      <c r="L75" s="59"/>
      <c r="M75" s="59"/>
      <c r="N75" s="59"/>
      <c r="O75" s="59"/>
      <c r="P75" s="59"/>
      <c r="Q75" s="59"/>
      <c r="R75" s="59"/>
      <c r="S75" s="59"/>
      <c r="T75" s="123"/>
      <c r="U75" s="59"/>
      <c r="V75" s="59"/>
      <c r="W75" s="59"/>
      <c r="X75" s="59"/>
      <c r="Y75" s="59"/>
    </row>
    <row r="76" spans="1:30" hidden="1">
      <c r="A76" s="59">
        <v>39</v>
      </c>
      <c r="B76" s="59"/>
      <c r="C76" s="59"/>
      <c r="D76" s="59"/>
      <c r="E76" s="59"/>
      <c r="F76" s="59"/>
      <c r="G76" s="59"/>
      <c r="H76" s="59"/>
      <c r="I76" s="59"/>
      <c r="J76" s="59"/>
      <c r="K76" s="59"/>
      <c r="L76" s="59"/>
      <c r="M76" s="59"/>
      <c r="N76" s="59"/>
      <c r="O76" s="59"/>
      <c r="P76" s="59"/>
      <c r="Q76" s="59"/>
      <c r="R76" s="59"/>
      <c r="S76" s="59"/>
      <c r="T76" s="123"/>
      <c r="U76" s="59"/>
      <c r="V76" s="59"/>
      <c r="W76" s="59"/>
      <c r="X76" s="59"/>
      <c r="Y76" s="59"/>
    </row>
    <row r="77" spans="1:30" hidden="1">
      <c r="A77" s="59">
        <v>40</v>
      </c>
      <c r="B77" s="59"/>
      <c r="C77" s="59"/>
      <c r="D77" s="59"/>
      <c r="E77" s="59"/>
      <c r="F77" s="59"/>
      <c r="G77" s="59"/>
      <c r="H77" s="59"/>
      <c r="I77" s="59"/>
      <c r="J77" s="59"/>
      <c r="K77" s="59"/>
      <c r="L77" s="59"/>
      <c r="M77" s="59"/>
      <c r="N77" s="59"/>
      <c r="O77" s="59"/>
      <c r="P77" s="59"/>
      <c r="Q77" s="59"/>
      <c r="R77" s="59"/>
      <c r="S77" s="59"/>
      <c r="T77" s="123"/>
      <c r="U77" s="59"/>
      <c r="V77" s="59"/>
      <c r="W77" s="59"/>
      <c r="X77" s="59"/>
      <c r="Y77" s="59"/>
    </row>
  </sheetData>
  <sheetProtection algorithmName="SHA-512" hashValue="pE5liIRqCVmJ8MaMg2e1CrUZfek4mgrlg9SkHQz4TW4QUasg6wrDMmajLUsCvZ+6cfBJIbGFW+ZbGkUc5+1K1Q==" saltValue="A0tnBTjKGYU2Y5tgsgGmUg==" spinCount="100000" sheet="1" selectLockedCells="1"/>
  <protectedRanges>
    <protectedRange sqref="R7:T8 P8:Q9 T31 J8:M8 N7:N8 O7:Q7 T15:T16 E7:M7 P16 T13 T19 T9 C7:D10" name="Range1"/>
    <protectedRange sqref="T23:T26" name="Range3"/>
    <protectedRange sqref="H31:O31 T28:T30" name="Range5"/>
    <protectedRange sqref="K20" name="Range7"/>
    <protectedRange sqref="K35" name="Range8"/>
    <protectedRange sqref="P31" name="Range5_4"/>
    <protectedRange sqref="Q22:S30" name="Range5_1"/>
    <protectedRange sqref="N22:P30" name="Range5_2"/>
  </protectedRanges>
  <mergeCells count="56">
    <mergeCell ref="B10:S10"/>
    <mergeCell ref="B4:T4"/>
    <mergeCell ref="V5:X5"/>
    <mergeCell ref="B7:O7"/>
    <mergeCell ref="K8:M8"/>
    <mergeCell ref="Q8:S8"/>
    <mergeCell ref="C22:J22"/>
    <mergeCell ref="K22:M22"/>
    <mergeCell ref="N22:P22"/>
    <mergeCell ref="Q22:S22"/>
    <mergeCell ref="B13:G13"/>
    <mergeCell ref="Q13:S13"/>
    <mergeCell ref="B15:N15"/>
    <mergeCell ref="K16:M16"/>
    <mergeCell ref="Q16:S16"/>
    <mergeCell ref="B18:H18"/>
    <mergeCell ref="Q19:S19"/>
    <mergeCell ref="C21:J21"/>
    <mergeCell ref="K21:M21"/>
    <mergeCell ref="N21:P21"/>
    <mergeCell ref="Q21:S21"/>
    <mergeCell ref="C23:J23"/>
    <mergeCell ref="K23:M23"/>
    <mergeCell ref="N23:P23"/>
    <mergeCell ref="Q23:S23"/>
    <mergeCell ref="C24:J24"/>
    <mergeCell ref="K24:M24"/>
    <mergeCell ref="N24:P24"/>
    <mergeCell ref="Q24:S24"/>
    <mergeCell ref="C25:J25"/>
    <mergeCell ref="K25:M25"/>
    <mergeCell ref="N25:P25"/>
    <mergeCell ref="Q25:S25"/>
    <mergeCell ref="C26:J26"/>
    <mergeCell ref="K26:M26"/>
    <mergeCell ref="N26:P26"/>
    <mergeCell ref="Q26:S26"/>
    <mergeCell ref="C27:J27"/>
    <mergeCell ref="K27:M27"/>
    <mergeCell ref="N27:P27"/>
    <mergeCell ref="Q27:S27"/>
    <mergeCell ref="C28:J28"/>
    <mergeCell ref="K28:M28"/>
    <mergeCell ref="N28:P28"/>
    <mergeCell ref="Q28:S28"/>
    <mergeCell ref="Q31:S31"/>
    <mergeCell ref="B33:G33"/>
    <mergeCell ref="Q34:S34"/>
    <mergeCell ref="C29:J29"/>
    <mergeCell ref="K29:M29"/>
    <mergeCell ref="N29:P29"/>
    <mergeCell ref="Q29:S29"/>
    <mergeCell ref="C30:J30"/>
    <mergeCell ref="K30:M30"/>
    <mergeCell ref="N30:P30"/>
    <mergeCell ref="Q30:S30"/>
  </mergeCells>
  <dataValidations count="2">
    <dataValidation type="list" allowBlank="1" showInputMessage="1" showErrorMessage="1" sqref="AE36:IV70 KA36:SR70 TW36:ACN70 ADS36:AMJ70 ANO36:AWF70 AXK36:BGB70 BHG36:BPX70 BRC36:BZT70 CAY36:CJP70 CKU36:CTL70 CUQ36:DDH70 DEM36:DND70 DOI36:DWZ70 DYE36:EGV70 EIA36:EQR70 ERW36:FAN70 FBS36:FKJ70 FLO36:FUF70 FVK36:GEB70 GFG36:GNX70 GPC36:GXT70 GYY36:HHP70 HIU36:HRL70 HSQ36:IBH70 ICM36:ILD70 IMI36:IUZ70 IWE36:JEV70 JGA36:JOR70 JPW36:JYN70 JZS36:KIJ70 KJO36:KSF70 KTK36:LCB70 LDG36:LLX70 LNC36:LVT70 LWY36:MFP70 MGU36:MPL70 MQQ36:MZH70 NAM36:NJD70 NKI36:NSZ70 NUE36:OCV70 OEA36:OMR70 ONW36:OWN70 OXS36:PGJ70 PHO36:PQF70 PRK36:QAB70 QBG36:QJX70 QLC36:QTT70 QUY36:RDP70 REU36:RNL70 ROQ36:RXH70 RYM36:SHD70 SII36:SQZ70 SSE36:TAV70 TCA36:TKR70 TLW36:TUN70 TVS36:UEJ70 UFO36:UOF70 UPK36:UYB70 UZG36:VHX70 VJC36:VRT70 VSY36:WBP70 WCU36:WLL70 WMQ36:WVH70 WWM36:XFD70 AE65572:IV65606 KA65572:SR65606 TW65572:ACN65606 ADS65572:AMJ65606 ANO65572:AWF65606 AXK65572:BGB65606 BHG65572:BPX65606 BRC65572:BZT65606 CAY65572:CJP65606 CKU65572:CTL65606 CUQ65572:DDH65606 DEM65572:DND65606 DOI65572:DWZ65606 DYE65572:EGV65606 EIA65572:EQR65606 ERW65572:FAN65606 FBS65572:FKJ65606 FLO65572:FUF65606 FVK65572:GEB65606 GFG65572:GNX65606 GPC65572:GXT65606 GYY65572:HHP65606 HIU65572:HRL65606 HSQ65572:IBH65606 ICM65572:ILD65606 IMI65572:IUZ65606 IWE65572:JEV65606 JGA65572:JOR65606 JPW65572:JYN65606 JZS65572:KIJ65606 KJO65572:KSF65606 KTK65572:LCB65606 LDG65572:LLX65606 LNC65572:LVT65606 LWY65572:MFP65606 MGU65572:MPL65606 MQQ65572:MZH65606 NAM65572:NJD65606 NKI65572:NSZ65606 NUE65572:OCV65606 OEA65572:OMR65606 ONW65572:OWN65606 OXS65572:PGJ65606 PHO65572:PQF65606 PRK65572:QAB65606 QBG65572:QJX65606 QLC65572:QTT65606 QUY65572:RDP65606 REU65572:RNL65606 ROQ65572:RXH65606 RYM65572:SHD65606 SII65572:SQZ65606 SSE65572:TAV65606 TCA65572:TKR65606 TLW65572:TUN65606 TVS65572:UEJ65606 UFO65572:UOF65606 UPK65572:UYB65606 UZG65572:VHX65606 VJC65572:VRT65606 VSY65572:WBP65606 WCU65572:WLL65606 WMQ65572:WVH65606 WWM65572:XFD65606 AE131108:IV131142 KA131108:SR131142 TW131108:ACN131142 ADS131108:AMJ131142 ANO131108:AWF131142 AXK131108:BGB131142 BHG131108:BPX131142 BRC131108:BZT131142 CAY131108:CJP131142 CKU131108:CTL131142 CUQ131108:DDH131142 DEM131108:DND131142 DOI131108:DWZ131142 DYE131108:EGV131142 EIA131108:EQR131142 ERW131108:FAN131142 FBS131108:FKJ131142 FLO131108:FUF131142 FVK131108:GEB131142 GFG131108:GNX131142 GPC131108:GXT131142 GYY131108:HHP131142 HIU131108:HRL131142 HSQ131108:IBH131142 ICM131108:ILD131142 IMI131108:IUZ131142 IWE131108:JEV131142 JGA131108:JOR131142 JPW131108:JYN131142 JZS131108:KIJ131142 KJO131108:KSF131142 KTK131108:LCB131142 LDG131108:LLX131142 LNC131108:LVT131142 LWY131108:MFP131142 MGU131108:MPL131142 MQQ131108:MZH131142 NAM131108:NJD131142 NKI131108:NSZ131142 NUE131108:OCV131142 OEA131108:OMR131142 ONW131108:OWN131142 OXS131108:PGJ131142 PHO131108:PQF131142 PRK131108:QAB131142 QBG131108:QJX131142 QLC131108:QTT131142 QUY131108:RDP131142 REU131108:RNL131142 ROQ131108:RXH131142 RYM131108:SHD131142 SII131108:SQZ131142 SSE131108:TAV131142 TCA131108:TKR131142 TLW131108:TUN131142 TVS131108:UEJ131142 UFO131108:UOF131142 UPK131108:UYB131142 UZG131108:VHX131142 VJC131108:VRT131142 VSY131108:WBP131142 WCU131108:WLL131142 WMQ131108:WVH131142 WWM131108:XFD131142 AE196644:IV196678 KA196644:SR196678 TW196644:ACN196678 ADS196644:AMJ196678 ANO196644:AWF196678 AXK196644:BGB196678 BHG196644:BPX196678 BRC196644:BZT196678 CAY196644:CJP196678 CKU196644:CTL196678 CUQ196644:DDH196678 DEM196644:DND196678 DOI196644:DWZ196678 DYE196644:EGV196678 EIA196644:EQR196678 ERW196644:FAN196678 FBS196644:FKJ196678 FLO196644:FUF196678 FVK196644:GEB196678 GFG196644:GNX196678 GPC196644:GXT196678 GYY196644:HHP196678 HIU196644:HRL196678 HSQ196644:IBH196678 ICM196644:ILD196678 IMI196644:IUZ196678 IWE196644:JEV196678 JGA196644:JOR196678 JPW196644:JYN196678 JZS196644:KIJ196678 KJO196644:KSF196678 KTK196644:LCB196678 LDG196644:LLX196678 LNC196644:LVT196678 LWY196644:MFP196678 MGU196644:MPL196678 MQQ196644:MZH196678 NAM196644:NJD196678 NKI196644:NSZ196678 NUE196644:OCV196678 OEA196644:OMR196678 ONW196644:OWN196678 OXS196644:PGJ196678 PHO196644:PQF196678 PRK196644:QAB196678 QBG196644:QJX196678 QLC196644:QTT196678 QUY196644:RDP196678 REU196644:RNL196678 ROQ196644:RXH196678 RYM196644:SHD196678 SII196644:SQZ196678 SSE196644:TAV196678 TCA196644:TKR196678 TLW196644:TUN196678 TVS196644:UEJ196678 UFO196644:UOF196678 UPK196644:UYB196678 UZG196644:VHX196678 VJC196644:VRT196678 VSY196644:WBP196678 WCU196644:WLL196678 WMQ196644:WVH196678 WWM196644:XFD196678 AE262180:IV262214 KA262180:SR262214 TW262180:ACN262214 ADS262180:AMJ262214 ANO262180:AWF262214 AXK262180:BGB262214 BHG262180:BPX262214 BRC262180:BZT262214 CAY262180:CJP262214 CKU262180:CTL262214 CUQ262180:DDH262214 DEM262180:DND262214 DOI262180:DWZ262214 DYE262180:EGV262214 EIA262180:EQR262214 ERW262180:FAN262214 FBS262180:FKJ262214 FLO262180:FUF262214 FVK262180:GEB262214 GFG262180:GNX262214 GPC262180:GXT262214 GYY262180:HHP262214 HIU262180:HRL262214 HSQ262180:IBH262214 ICM262180:ILD262214 IMI262180:IUZ262214 IWE262180:JEV262214 JGA262180:JOR262214 JPW262180:JYN262214 JZS262180:KIJ262214 KJO262180:KSF262214 KTK262180:LCB262214 LDG262180:LLX262214 LNC262180:LVT262214 LWY262180:MFP262214 MGU262180:MPL262214 MQQ262180:MZH262214 NAM262180:NJD262214 NKI262180:NSZ262214 NUE262180:OCV262214 OEA262180:OMR262214 ONW262180:OWN262214 OXS262180:PGJ262214 PHO262180:PQF262214 PRK262180:QAB262214 QBG262180:QJX262214 QLC262180:QTT262214 QUY262180:RDP262214 REU262180:RNL262214 ROQ262180:RXH262214 RYM262180:SHD262214 SII262180:SQZ262214 SSE262180:TAV262214 TCA262180:TKR262214 TLW262180:TUN262214 TVS262180:UEJ262214 UFO262180:UOF262214 UPK262180:UYB262214 UZG262180:VHX262214 VJC262180:VRT262214 VSY262180:WBP262214 WCU262180:WLL262214 WMQ262180:WVH262214 WWM262180:XFD262214 AE327716:IV327750 KA327716:SR327750 TW327716:ACN327750 ADS327716:AMJ327750 ANO327716:AWF327750 AXK327716:BGB327750 BHG327716:BPX327750 BRC327716:BZT327750 CAY327716:CJP327750 CKU327716:CTL327750 CUQ327716:DDH327750 DEM327716:DND327750 DOI327716:DWZ327750 DYE327716:EGV327750 EIA327716:EQR327750 ERW327716:FAN327750 FBS327716:FKJ327750 FLO327716:FUF327750 FVK327716:GEB327750 GFG327716:GNX327750 GPC327716:GXT327750 GYY327716:HHP327750 HIU327716:HRL327750 HSQ327716:IBH327750 ICM327716:ILD327750 IMI327716:IUZ327750 IWE327716:JEV327750 JGA327716:JOR327750 JPW327716:JYN327750 JZS327716:KIJ327750 KJO327716:KSF327750 KTK327716:LCB327750 LDG327716:LLX327750 LNC327716:LVT327750 LWY327716:MFP327750 MGU327716:MPL327750 MQQ327716:MZH327750 NAM327716:NJD327750 NKI327716:NSZ327750 NUE327716:OCV327750 OEA327716:OMR327750 ONW327716:OWN327750 OXS327716:PGJ327750 PHO327716:PQF327750 PRK327716:QAB327750 QBG327716:QJX327750 QLC327716:QTT327750 QUY327716:RDP327750 REU327716:RNL327750 ROQ327716:RXH327750 RYM327716:SHD327750 SII327716:SQZ327750 SSE327716:TAV327750 TCA327716:TKR327750 TLW327716:TUN327750 TVS327716:UEJ327750 UFO327716:UOF327750 UPK327716:UYB327750 UZG327716:VHX327750 VJC327716:VRT327750 VSY327716:WBP327750 WCU327716:WLL327750 WMQ327716:WVH327750 WWM327716:XFD327750 AE393252:IV393286 KA393252:SR393286 TW393252:ACN393286 ADS393252:AMJ393286 ANO393252:AWF393286 AXK393252:BGB393286 BHG393252:BPX393286 BRC393252:BZT393286 CAY393252:CJP393286 CKU393252:CTL393286 CUQ393252:DDH393286 DEM393252:DND393286 DOI393252:DWZ393286 DYE393252:EGV393286 EIA393252:EQR393286 ERW393252:FAN393286 FBS393252:FKJ393286 FLO393252:FUF393286 FVK393252:GEB393286 GFG393252:GNX393286 GPC393252:GXT393286 GYY393252:HHP393286 HIU393252:HRL393286 HSQ393252:IBH393286 ICM393252:ILD393286 IMI393252:IUZ393286 IWE393252:JEV393286 JGA393252:JOR393286 JPW393252:JYN393286 JZS393252:KIJ393286 KJO393252:KSF393286 KTK393252:LCB393286 LDG393252:LLX393286 LNC393252:LVT393286 LWY393252:MFP393286 MGU393252:MPL393286 MQQ393252:MZH393286 NAM393252:NJD393286 NKI393252:NSZ393286 NUE393252:OCV393286 OEA393252:OMR393286 ONW393252:OWN393286 OXS393252:PGJ393286 PHO393252:PQF393286 PRK393252:QAB393286 QBG393252:QJX393286 QLC393252:QTT393286 QUY393252:RDP393286 REU393252:RNL393286 ROQ393252:RXH393286 RYM393252:SHD393286 SII393252:SQZ393286 SSE393252:TAV393286 TCA393252:TKR393286 TLW393252:TUN393286 TVS393252:UEJ393286 UFO393252:UOF393286 UPK393252:UYB393286 UZG393252:VHX393286 VJC393252:VRT393286 VSY393252:WBP393286 WCU393252:WLL393286 WMQ393252:WVH393286 WWM393252:XFD393286 AE458788:IV458822 KA458788:SR458822 TW458788:ACN458822 ADS458788:AMJ458822 ANO458788:AWF458822 AXK458788:BGB458822 BHG458788:BPX458822 BRC458788:BZT458822 CAY458788:CJP458822 CKU458788:CTL458822 CUQ458788:DDH458822 DEM458788:DND458822 DOI458788:DWZ458822 DYE458788:EGV458822 EIA458788:EQR458822 ERW458788:FAN458822 FBS458788:FKJ458822 FLO458788:FUF458822 FVK458788:GEB458822 GFG458788:GNX458822 GPC458788:GXT458822 GYY458788:HHP458822 HIU458788:HRL458822 HSQ458788:IBH458822 ICM458788:ILD458822 IMI458788:IUZ458822 IWE458788:JEV458822 JGA458788:JOR458822 JPW458788:JYN458822 JZS458788:KIJ458822 KJO458788:KSF458822 KTK458788:LCB458822 LDG458788:LLX458822 LNC458788:LVT458822 LWY458788:MFP458822 MGU458788:MPL458822 MQQ458788:MZH458822 NAM458788:NJD458822 NKI458788:NSZ458822 NUE458788:OCV458822 OEA458788:OMR458822 ONW458788:OWN458822 OXS458788:PGJ458822 PHO458788:PQF458822 PRK458788:QAB458822 QBG458788:QJX458822 QLC458788:QTT458822 QUY458788:RDP458822 REU458788:RNL458822 ROQ458788:RXH458822 RYM458788:SHD458822 SII458788:SQZ458822 SSE458788:TAV458822 TCA458788:TKR458822 TLW458788:TUN458822 TVS458788:UEJ458822 UFO458788:UOF458822 UPK458788:UYB458822 UZG458788:VHX458822 VJC458788:VRT458822 VSY458788:WBP458822 WCU458788:WLL458822 WMQ458788:WVH458822 WWM458788:XFD458822 AE524324:IV524358 KA524324:SR524358 TW524324:ACN524358 ADS524324:AMJ524358 ANO524324:AWF524358 AXK524324:BGB524358 BHG524324:BPX524358 BRC524324:BZT524358 CAY524324:CJP524358 CKU524324:CTL524358 CUQ524324:DDH524358 DEM524324:DND524358 DOI524324:DWZ524358 DYE524324:EGV524358 EIA524324:EQR524358 ERW524324:FAN524358 FBS524324:FKJ524358 FLO524324:FUF524358 FVK524324:GEB524358 GFG524324:GNX524358 GPC524324:GXT524358 GYY524324:HHP524358 HIU524324:HRL524358 HSQ524324:IBH524358 ICM524324:ILD524358 IMI524324:IUZ524358 IWE524324:JEV524358 JGA524324:JOR524358 JPW524324:JYN524358 JZS524324:KIJ524358 KJO524324:KSF524358 KTK524324:LCB524358 LDG524324:LLX524358 LNC524324:LVT524358 LWY524324:MFP524358 MGU524324:MPL524358 MQQ524324:MZH524358 NAM524324:NJD524358 NKI524324:NSZ524358 NUE524324:OCV524358 OEA524324:OMR524358 ONW524324:OWN524358 OXS524324:PGJ524358 PHO524324:PQF524358 PRK524324:QAB524358 QBG524324:QJX524358 QLC524324:QTT524358 QUY524324:RDP524358 REU524324:RNL524358 ROQ524324:RXH524358 RYM524324:SHD524358 SII524324:SQZ524358 SSE524324:TAV524358 TCA524324:TKR524358 TLW524324:TUN524358 TVS524324:UEJ524358 UFO524324:UOF524358 UPK524324:UYB524358 UZG524324:VHX524358 VJC524324:VRT524358 VSY524324:WBP524358 WCU524324:WLL524358 WMQ524324:WVH524358 WWM524324:XFD524358 AE589860:IV589894 KA589860:SR589894 TW589860:ACN589894 ADS589860:AMJ589894 ANO589860:AWF589894 AXK589860:BGB589894 BHG589860:BPX589894 BRC589860:BZT589894 CAY589860:CJP589894 CKU589860:CTL589894 CUQ589860:DDH589894 DEM589860:DND589894 DOI589860:DWZ589894 DYE589860:EGV589894 EIA589860:EQR589894 ERW589860:FAN589894 FBS589860:FKJ589894 FLO589860:FUF589894 FVK589860:GEB589894 GFG589860:GNX589894 GPC589860:GXT589894 GYY589860:HHP589894 HIU589860:HRL589894 HSQ589860:IBH589894 ICM589860:ILD589894 IMI589860:IUZ589894 IWE589860:JEV589894 JGA589860:JOR589894 JPW589860:JYN589894 JZS589860:KIJ589894 KJO589860:KSF589894 KTK589860:LCB589894 LDG589860:LLX589894 LNC589860:LVT589894 LWY589860:MFP589894 MGU589860:MPL589894 MQQ589860:MZH589894 NAM589860:NJD589894 NKI589860:NSZ589894 NUE589860:OCV589894 OEA589860:OMR589894 ONW589860:OWN589894 OXS589860:PGJ589894 PHO589860:PQF589894 PRK589860:QAB589894 QBG589860:QJX589894 QLC589860:QTT589894 QUY589860:RDP589894 REU589860:RNL589894 ROQ589860:RXH589894 RYM589860:SHD589894 SII589860:SQZ589894 SSE589860:TAV589894 TCA589860:TKR589894 TLW589860:TUN589894 TVS589860:UEJ589894 UFO589860:UOF589894 UPK589860:UYB589894 UZG589860:VHX589894 VJC589860:VRT589894 VSY589860:WBP589894 WCU589860:WLL589894 WMQ589860:WVH589894 WWM589860:XFD589894 AE655396:IV655430 KA655396:SR655430 TW655396:ACN655430 ADS655396:AMJ655430 ANO655396:AWF655430 AXK655396:BGB655430 BHG655396:BPX655430 BRC655396:BZT655430 CAY655396:CJP655430 CKU655396:CTL655430 CUQ655396:DDH655430 DEM655396:DND655430 DOI655396:DWZ655430 DYE655396:EGV655430 EIA655396:EQR655430 ERW655396:FAN655430 FBS655396:FKJ655430 FLO655396:FUF655430 FVK655396:GEB655430 GFG655396:GNX655430 GPC655396:GXT655430 GYY655396:HHP655430 HIU655396:HRL655430 HSQ655396:IBH655430 ICM655396:ILD655430 IMI655396:IUZ655430 IWE655396:JEV655430 JGA655396:JOR655430 JPW655396:JYN655430 JZS655396:KIJ655430 KJO655396:KSF655430 KTK655396:LCB655430 LDG655396:LLX655430 LNC655396:LVT655430 LWY655396:MFP655430 MGU655396:MPL655430 MQQ655396:MZH655430 NAM655396:NJD655430 NKI655396:NSZ655430 NUE655396:OCV655430 OEA655396:OMR655430 ONW655396:OWN655430 OXS655396:PGJ655430 PHO655396:PQF655430 PRK655396:QAB655430 QBG655396:QJX655430 QLC655396:QTT655430 QUY655396:RDP655430 REU655396:RNL655430 ROQ655396:RXH655430 RYM655396:SHD655430 SII655396:SQZ655430 SSE655396:TAV655430 TCA655396:TKR655430 TLW655396:TUN655430 TVS655396:UEJ655430 UFO655396:UOF655430 UPK655396:UYB655430 UZG655396:VHX655430 VJC655396:VRT655430 VSY655396:WBP655430 WCU655396:WLL655430 WMQ655396:WVH655430 WWM655396:XFD655430 AE720932:IV720966 KA720932:SR720966 TW720932:ACN720966 ADS720932:AMJ720966 ANO720932:AWF720966 AXK720932:BGB720966 BHG720932:BPX720966 BRC720932:BZT720966 CAY720932:CJP720966 CKU720932:CTL720966 CUQ720932:DDH720966 DEM720932:DND720966 DOI720932:DWZ720966 DYE720932:EGV720966 EIA720932:EQR720966 ERW720932:FAN720966 FBS720932:FKJ720966 FLO720932:FUF720966 FVK720932:GEB720966 GFG720932:GNX720966 GPC720932:GXT720966 GYY720932:HHP720966 HIU720932:HRL720966 HSQ720932:IBH720966 ICM720932:ILD720966 IMI720932:IUZ720966 IWE720932:JEV720966 JGA720932:JOR720966 JPW720932:JYN720966 JZS720932:KIJ720966 KJO720932:KSF720966 KTK720932:LCB720966 LDG720932:LLX720966 LNC720932:LVT720966 LWY720932:MFP720966 MGU720932:MPL720966 MQQ720932:MZH720966 NAM720932:NJD720966 NKI720932:NSZ720966 NUE720932:OCV720966 OEA720932:OMR720966 ONW720932:OWN720966 OXS720932:PGJ720966 PHO720932:PQF720966 PRK720932:QAB720966 QBG720932:QJX720966 QLC720932:QTT720966 QUY720932:RDP720966 REU720932:RNL720966 ROQ720932:RXH720966 RYM720932:SHD720966 SII720932:SQZ720966 SSE720932:TAV720966 TCA720932:TKR720966 TLW720932:TUN720966 TVS720932:UEJ720966 UFO720932:UOF720966 UPK720932:UYB720966 UZG720932:VHX720966 VJC720932:VRT720966 VSY720932:WBP720966 WCU720932:WLL720966 WMQ720932:WVH720966 WWM720932:XFD720966 AE786468:IV786502 KA786468:SR786502 TW786468:ACN786502 ADS786468:AMJ786502 ANO786468:AWF786502 AXK786468:BGB786502 BHG786468:BPX786502 BRC786468:BZT786502 CAY786468:CJP786502 CKU786468:CTL786502 CUQ786468:DDH786502 DEM786468:DND786502 DOI786468:DWZ786502 DYE786468:EGV786502 EIA786468:EQR786502 ERW786468:FAN786502 FBS786468:FKJ786502 FLO786468:FUF786502 FVK786468:GEB786502 GFG786468:GNX786502 GPC786468:GXT786502 GYY786468:HHP786502 HIU786468:HRL786502 HSQ786468:IBH786502 ICM786468:ILD786502 IMI786468:IUZ786502 IWE786468:JEV786502 JGA786468:JOR786502 JPW786468:JYN786502 JZS786468:KIJ786502 KJO786468:KSF786502 KTK786468:LCB786502 LDG786468:LLX786502 LNC786468:LVT786502 LWY786468:MFP786502 MGU786468:MPL786502 MQQ786468:MZH786502 NAM786468:NJD786502 NKI786468:NSZ786502 NUE786468:OCV786502 OEA786468:OMR786502 ONW786468:OWN786502 OXS786468:PGJ786502 PHO786468:PQF786502 PRK786468:QAB786502 QBG786468:QJX786502 QLC786468:QTT786502 QUY786468:RDP786502 REU786468:RNL786502 ROQ786468:RXH786502 RYM786468:SHD786502 SII786468:SQZ786502 SSE786468:TAV786502 TCA786468:TKR786502 TLW786468:TUN786502 TVS786468:UEJ786502 UFO786468:UOF786502 UPK786468:UYB786502 UZG786468:VHX786502 VJC786468:VRT786502 VSY786468:WBP786502 WCU786468:WLL786502 WMQ786468:WVH786502 WWM786468:XFD786502 AE852004:IV852038 KA852004:SR852038 TW852004:ACN852038 ADS852004:AMJ852038 ANO852004:AWF852038 AXK852004:BGB852038 BHG852004:BPX852038 BRC852004:BZT852038 CAY852004:CJP852038 CKU852004:CTL852038 CUQ852004:DDH852038 DEM852004:DND852038 DOI852004:DWZ852038 DYE852004:EGV852038 EIA852004:EQR852038 ERW852004:FAN852038 FBS852004:FKJ852038 FLO852004:FUF852038 FVK852004:GEB852038 GFG852004:GNX852038 GPC852004:GXT852038 GYY852004:HHP852038 HIU852004:HRL852038 HSQ852004:IBH852038 ICM852004:ILD852038 IMI852004:IUZ852038 IWE852004:JEV852038 JGA852004:JOR852038 JPW852004:JYN852038 JZS852004:KIJ852038 KJO852004:KSF852038 KTK852004:LCB852038 LDG852004:LLX852038 LNC852004:LVT852038 LWY852004:MFP852038 MGU852004:MPL852038 MQQ852004:MZH852038 NAM852004:NJD852038 NKI852004:NSZ852038 NUE852004:OCV852038 OEA852004:OMR852038 ONW852004:OWN852038 OXS852004:PGJ852038 PHO852004:PQF852038 PRK852004:QAB852038 QBG852004:QJX852038 QLC852004:QTT852038 QUY852004:RDP852038 REU852004:RNL852038 ROQ852004:RXH852038 RYM852004:SHD852038 SII852004:SQZ852038 SSE852004:TAV852038 TCA852004:TKR852038 TLW852004:TUN852038 TVS852004:UEJ852038 UFO852004:UOF852038 UPK852004:UYB852038 UZG852004:VHX852038 VJC852004:VRT852038 VSY852004:WBP852038 WCU852004:WLL852038 WMQ852004:WVH852038 WWM852004:XFD852038 AE917540:IV917574 KA917540:SR917574 TW917540:ACN917574 ADS917540:AMJ917574 ANO917540:AWF917574 AXK917540:BGB917574 BHG917540:BPX917574 BRC917540:BZT917574 CAY917540:CJP917574 CKU917540:CTL917574 CUQ917540:DDH917574 DEM917540:DND917574 DOI917540:DWZ917574 DYE917540:EGV917574 EIA917540:EQR917574 ERW917540:FAN917574 FBS917540:FKJ917574 FLO917540:FUF917574 FVK917540:GEB917574 GFG917540:GNX917574 GPC917540:GXT917574 GYY917540:HHP917574 HIU917540:HRL917574 HSQ917540:IBH917574 ICM917540:ILD917574 IMI917540:IUZ917574 IWE917540:JEV917574 JGA917540:JOR917574 JPW917540:JYN917574 JZS917540:KIJ917574 KJO917540:KSF917574 KTK917540:LCB917574 LDG917540:LLX917574 LNC917540:LVT917574 LWY917540:MFP917574 MGU917540:MPL917574 MQQ917540:MZH917574 NAM917540:NJD917574 NKI917540:NSZ917574 NUE917540:OCV917574 OEA917540:OMR917574 ONW917540:OWN917574 OXS917540:PGJ917574 PHO917540:PQF917574 PRK917540:QAB917574 QBG917540:QJX917574 QLC917540:QTT917574 QUY917540:RDP917574 REU917540:RNL917574 ROQ917540:RXH917574 RYM917540:SHD917574 SII917540:SQZ917574 SSE917540:TAV917574 TCA917540:TKR917574 TLW917540:TUN917574 TVS917540:UEJ917574 UFO917540:UOF917574 UPK917540:UYB917574 UZG917540:VHX917574 VJC917540:VRT917574 VSY917540:WBP917574 WCU917540:WLL917574 WMQ917540:WVH917574 WWM917540:XFD917574 AE983076:IV983110 KA983076:SR983110 TW983076:ACN983110 ADS983076:AMJ983110 ANO983076:AWF983110 AXK983076:BGB983110 BHG983076:BPX983110 BRC983076:BZT983110 CAY983076:CJP983110 CKU983076:CTL983110 CUQ983076:DDH983110 DEM983076:DND983110 DOI983076:DWZ983110 DYE983076:EGV983110 EIA983076:EQR983110 ERW983076:FAN983110 FBS983076:FKJ983110 FLO983076:FUF983110 FVK983076:GEB983110 GFG983076:GNX983110 GPC983076:GXT983110 GYY983076:HHP983110 HIU983076:HRL983110 HSQ983076:IBH983110 ICM983076:ILD983110 IMI983076:IUZ983110 IWE983076:JEV983110 JGA983076:JOR983110 JPW983076:JYN983110 JZS983076:KIJ983110 KJO983076:KSF983110 KTK983076:LCB983110 LDG983076:LLX983110 LNC983076:LVT983110 LWY983076:MFP983110 MGU983076:MPL983110 MQQ983076:MZH983110 NAM983076:NJD983110 NKI983076:NSZ983110 NUE983076:OCV983110 OEA983076:OMR983110 ONW983076:OWN983110 OXS983076:PGJ983110 PHO983076:PQF983110 PRK983076:QAB983110 QBG983076:QJX983110 QLC983076:QTT983110 QUY983076:RDP983110 REU983076:RNL983110 ROQ983076:RXH983110 RYM983076:SHD983110 SII983076:SQZ983110 SSE983076:TAV983110 TCA983076:TKR983110 TLW983076:TUN983110 TVS983076:UEJ983110 UFO983076:UOF983110 UPK983076:UYB983110 UZG983076:VHX983110 VJC983076:VRT983110 VSY983076:WBP983110 WCU983076:WLL983110 WMQ983076:WVH983110 WWM983076:XFD983110 B37:AD69 IX37:JZ69 ST37:TV69 ACP37:ADR69 AML37:ANN69 AWH37:AXJ69 BGD37:BHF69 BPZ37:BRB69 BZV37:CAX69 CJR37:CKT69 CTN37:CUP69 DDJ37:DEL69 DNF37:DOH69 DXB37:DYD69 EGX37:EHZ69 EQT37:ERV69 FAP37:FBR69 FKL37:FLN69 FUH37:FVJ69 GED37:GFF69 GNZ37:GPB69 GXV37:GYX69 HHR37:HIT69 HRN37:HSP69 IBJ37:ICL69 ILF37:IMH69 IVB37:IWD69 JEX37:JFZ69 JOT37:JPV69 JYP37:JZR69 KIL37:KJN69 KSH37:KTJ69 LCD37:LDF69 LLZ37:LNB69 LVV37:LWX69 MFR37:MGT69 MPN37:MQP69 MZJ37:NAL69 NJF37:NKH69 NTB37:NUD69 OCX37:ODZ69 OMT37:ONV69 OWP37:OXR69 PGL37:PHN69 PQH37:PRJ69 QAD37:QBF69 QJZ37:QLB69 QTV37:QUX69 RDR37:RET69 RNN37:ROP69 RXJ37:RYL69 SHF37:SIH69 SRB37:SSD69 TAX37:TBZ69 TKT37:TLV69 TUP37:TVR69 UEL37:UFN69 UOH37:UPJ69 UYD37:UZF69 VHZ37:VJB69 VRV37:VSX69 WBR37:WCT69 WLN37:WMP69 WVJ37:WWL69 B65573:AD65605 IX65573:JZ65605 ST65573:TV65605 ACP65573:ADR65605 AML65573:ANN65605 AWH65573:AXJ65605 BGD65573:BHF65605 BPZ65573:BRB65605 BZV65573:CAX65605 CJR65573:CKT65605 CTN65573:CUP65605 DDJ65573:DEL65605 DNF65573:DOH65605 DXB65573:DYD65605 EGX65573:EHZ65605 EQT65573:ERV65605 FAP65573:FBR65605 FKL65573:FLN65605 FUH65573:FVJ65605 GED65573:GFF65605 GNZ65573:GPB65605 GXV65573:GYX65605 HHR65573:HIT65605 HRN65573:HSP65605 IBJ65573:ICL65605 ILF65573:IMH65605 IVB65573:IWD65605 JEX65573:JFZ65605 JOT65573:JPV65605 JYP65573:JZR65605 KIL65573:KJN65605 KSH65573:KTJ65605 LCD65573:LDF65605 LLZ65573:LNB65605 LVV65573:LWX65605 MFR65573:MGT65605 MPN65573:MQP65605 MZJ65573:NAL65605 NJF65573:NKH65605 NTB65573:NUD65605 OCX65573:ODZ65605 OMT65573:ONV65605 OWP65573:OXR65605 PGL65573:PHN65605 PQH65573:PRJ65605 QAD65573:QBF65605 QJZ65573:QLB65605 QTV65573:QUX65605 RDR65573:RET65605 RNN65573:ROP65605 RXJ65573:RYL65605 SHF65573:SIH65605 SRB65573:SSD65605 TAX65573:TBZ65605 TKT65573:TLV65605 TUP65573:TVR65605 UEL65573:UFN65605 UOH65573:UPJ65605 UYD65573:UZF65605 VHZ65573:VJB65605 VRV65573:VSX65605 WBR65573:WCT65605 WLN65573:WMP65605 WVJ65573:WWL65605 B131109:AD131141 IX131109:JZ131141 ST131109:TV131141 ACP131109:ADR131141 AML131109:ANN131141 AWH131109:AXJ131141 BGD131109:BHF131141 BPZ131109:BRB131141 BZV131109:CAX131141 CJR131109:CKT131141 CTN131109:CUP131141 DDJ131109:DEL131141 DNF131109:DOH131141 DXB131109:DYD131141 EGX131109:EHZ131141 EQT131109:ERV131141 FAP131109:FBR131141 FKL131109:FLN131141 FUH131109:FVJ131141 GED131109:GFF131141 GNZ131109:GPB131141 GXV131109:GYX131141 HHR131109:HIT131141 HRN131109:HSP131141 IBJ131109:ICL131141 ILF131109:IMH131141 IVB131109:IWD131141 JEX131109:JFZ131141 JOT131109:JPV131141 JYP131109:JZR131141 KIL131109:KJN131141 KSH131109:KTJ131141 LCD131109:LDF131141 LLZ131109:LNB131141 LVV131109:LWX131141 MFR131109:MGT131141 MPN131109:MQP131141 MZJ131109:NAL131141 NJF131109:NKH131141 NTB131109:NUD131141 OCX131109:ODZ131141 OMT131109:ONV131141 OWP131109:OXR131141 PGL131109:PHN131141 PQH131109:PRJ131141 QAD131109:QBF131141 QJZ131109:QLB131141 QTV131109:QUX131141 RDR131109:RET131141 RNN131109:ROP131141 RXJ131109:RYL131141 SHF131109:SIH131141 SRB131109:SSD131141 TAX131109:TBZ131141 TKT131109:TLV131141 TUP131109:TVR131141 UEL131109:UFN131141 UOH131109:UPJ131141 UYD131109:UZF131141 VHZ131109:VJB131141 VRV131109:VSX131141 WBR131109:WCT131141 WLN131109:WMP131141 WVJ131109:WWL131141 B196645:AD196677 IX196645:JZ196677 ST196645:TV196677 ACP196645:ADR196677 AML196645:ANN196677 AWH196645:AXJ196677 BGD196645:BHF196677 BPZ196645:BRB196677 BZV196645:CAX196677 CJR196645:CKT196677 CTN196645:CUP196677 DDJ196645:DEL196677 DNF196645:DOH196677 DXB196645:DYD196677 EGX196645:EHZ196677 EQT196645:ERV196677 FAP196645:FBR196677 FKL196645:FLN196677 FUH196645:FVJ196677 GED196645:GFF196677 GNZ196645:GPB196677 GXV196645:GYX196677 HHR196645:HIT196677 HRN196645:HSP196677 IBJ196645:ICL196677 ILF196645:IMH196677 IVB196645:IWD196677 JEX196645:JFZ196677 JOT196645:JPV196677 JYP196645:JZR196677 KIL196645:KJN196677 KSH196645:KTJ196677 LCD196645:LDF196677 LLZ196645:LNB196677 LVV196645:LWX196677 MFR196645:MGT196677 MPN196645:MQP196677 MZJ196645:NAL196677 NJF196645:NKH196677 NTB196645:NUD196677 OCX196645:ODZ196677 OMT196645:ONV196677 OWP196645:OXR196677 PGL196645:PHN196677 PQH196645:PRJ196677 QAD196645:QBF196677 QJZ196645:QLB196677 QTV196645:QUX196677 RDR196645:RET196677 RNN196645:ROP196677 RXJ196645:RYL196677 SHF196645:SIH196677 SRB196645:SSD196677 TAX196645:TBZ196677 TKT196645:TLV196677 TUP196645:TVR196677 UEL196645:UFN196677 UOH196645:UPJ196677 UYD196645:UZF196677 VHZ196645:VJB196677 VRV196645:VSX196677 WBR196645:WCT196677 WLN196645:WMP196677 WVJ196645:WWL196677 B262181:AD262213 IX262181:JZ262213 ST262181:TV262213 ACP262181:ADR262213 AML262181:ANN262213 AWH262181:AXJ262213 BGD262181:BHF262213 BPZ262181:BRB262213 BZV262181:CAX262213 CJR262181:CKT262213 CTN262181:CUP262213 DDJ262181:DEL262213 DNF262181:DOH262213 DXB262181:DYD262213 EGX262181:EHZ262213 EQT262181:ERV262213 FAP262181:FBR262213 FKL262181:FLN262213 FUH262181:FVJ262213 GED262181:GFF262213 GNZ262181:GPB262213 GXV262181:GYX262213 HHR262181:HIT262213 HRN262181:HSP262213 IBJ262181:ICL262213 ILF262181:IMH262213 IVB262181:IWD262213 JEX262181:JFZ262213 JOT262181:JPV262213 JYP262181:JZR262213 KIL262181:KJN262213 KSH262181:KTJ262213 LCD262181:LDF262213 LLZ262181:LNB262213 LVV262181:LWX262213 MFR262181:MGT262213 MPN262181:MQP262213 MZJ262181:NAL262213 NJF262181:NKH262213 NTB262181:NUD262213 OCX262181:ODZ262213 OMT262181:ONV262213 OWP262181:OXR262213 PGL262181:PHN262213 PQH262181:PRJ262213 QAD262181:QBF262213 QJZ262181:QLB262213 QTV262181:QUX262213 RDR262181:RET262213 RNN262181:ROP262213 RXJ262181:RYL262213 SHF262181:SIH262213 SRB262181:SSD262213 TAX262181:TBZ262213 TKT262181:TLV262213 TUP262181:TVR262213 UEL262181:UFN262213 UOH262181:UPJ262213 UYD262181:UZF262213 VHZ262181:VJB262213 VRV262181:VSX262213 WBR262181:WCT262213 WLN262181:WMP262213 WVJ262181:WWL262213 B327717:AD327749 IX327717:JZ327749 ST327717:TV327749 ACP327717:ADR327749 AML327717:ANN327749 AWH327717:AXJ327749 BGD327717:BHF327749 BPZ327717:BRB327749 BZV327717:CAX327749 CJR327717:CKT327749 CTN327717:CUP327749 DDJ327717:DEL327749 DNF327717:DOH327749 DXB327717:DYD327749 EGX327717:EHZ327749 EQT327717:ERV327749 FAP327717:FBR327749 FKL327717:FLN327749 FUH327717:FVJ327749 GED327717:GFF327749 GNZ327717:GPB327749 GXV327717:GYX327749 HHR327717:HIT327749 HRN327717:HSP327749 IBJ327717:ICL327749 ILF327717:IMH327749 IVB327717:IWD327749 JEX327717:JFZ327749 JOT327717:JPV327749 JYP327717:JZR327749 KIL327717:KJN327749 KSH327717:KTJ327749 LCD327717:LDF327749 LLZ327717:LNB327749 LVV327717:LWX327749 MFR327717:MGT327749 MPN327717:MQP327749 MZJ327717:NAL327749 NJF327717:NKH327749 NTB327717:NUD327749 OCX327717:ODZ327749 OMT327717:ONV327749 OWP327717:OXR327749 PGL327717:PHN327749 PQH327717:PRJ327749 QAD327717:QBF327749 QJZ327717:QLB327749 QTV327717:QUX327749 RDR327717:RET327749 RNN327717:ROP327749 RXJ327717:RYL327749 SHF327717:SIH327749 SRB327717:SSD327749 TAX327717:TBZ327749 TKT327717:TLV327749 TUP327717:TVR327749 UEL327717:UFN327749 UOH327717:UPJ327749 UYD327717:UZF327749 VHZ327717:VJB327749 VRV327717:VSX327749 WBR327717:WCT327749 WLN327717:WMP327749 WVJ327717:WWL327749 B393253:AD393285 IX393253:JZ393285 ST393253:TV393285 ACP393253:ADR393285 AML393253:ANN393285 AWH393253:AXJ393285 BGD393253:BHF393285 BPZ393253:BRB393285 BZV393253:CAX393285 CJR393253:CKT393285 CTN393253:CUP393285 DDJ393253:DEL393285 DNF393253:DOH393285 DXB393253:DYD393285 EGX393253:EHZ393285 EQT393253:ERV393285 FAP393253:FBR393285 FKL393253:FLN393285 FUH393253:FVJ393285 GED393253:GFF393285 GNZ393253:GPB393285 GXV393253:GYX393285 HHR393253:HIT393285 HRN393253:HSP393285 IBJ393253:ICL393285 ILF393253:IMH393285 IVB393253:IWD393285 JEX393253:JFZ393285 JOT393253:JPV393285 JYP393253:JZR393285 KIL393253:KJN393285 KSH393253:KTJ393285 LCD393253:LDF393285 LLZ393253:LNB393285 LVV393253:LWX393285 MFR393253:MGT393285 MPN393253:MQP393285 MZJ393253:NAL393285 NJF393253:NKH393285 NTB393253:NUD393285 OCX393253:ODZ393285 OMT393253:ONV393285 OWP393253:OXR393285 PGL393253:PHN393285 PQH393253:PRJ393285 QAD393253:QBF393285 QJZ393253:QLB393285 QTV393253:QUX393285 RDR393253:RET393285 RNN393253:ROP393285 RXJ393253:RYL393285 SHF393253:SIH393285 SRB393253:SSD393285 TAX393253:TBZ393285 TKT393253:TLV393285 TUP393253:TVR393285 UEL393253:UFN393285 UOH393253:UPJ393285 UYD393253:UZF393285 VHZ393253:VJB393285 VRV393253:VSX393285 WBR393253:WCT393285 WLN393253:WMP393285 WVJ393253:WWL393285 B458789:AD458821 IX458789:JZ458821 ST458789:TV458821 ACP458789:ADR458821 AML458789:ANN458821 AWH458789:AXJ458821 BGD458789:BHF458821 BPZ458789:BRB458821 BZV458789:CAX458821 CJR458789:CKT458821 CTN458789:CUP458821 DDJ458789:DEL458821 DNF458789:DOH458821 DXB458789:DYD458821 EGX458789:EHZ458821 EQT458789:ERV458821 FAP458789:FBR458821 FKL458789:FLN458821 FUH458789:FVJ458821 GED458789:GFF458821 GNZ458789:GPB458821 GXV458789:GYX458821 HHR458789:HIT458821 HRN458789:HSP458821 IBJ458789:ICL458821 ILF458789:IMH458821 IVB458789:IWD458821 JEX458789:JFZ458821 JOT458789:JPV458821 JYP458789:JZR458821 KIL458789:KJN458821 KSH458789:KTJ458821 LCD458789:LDF458821 LLZ458789:LNB458821 LVV458789:LWX458821 MFR458789:MGT458821 MPN458789:MQP458821 MZJ458789:NAL458821 NJF458789:NKH458821 NTB458789:NUD458821 OCX458789:ODZ458821 OMT458789:ONV458821 OWP458789:OXR458821 PGL458789:PHN458821 PQH458789:PRJ458821 QAD458789:QBF458821 QJZ458789:QLB458821 QTV458789:QUX458821 RDR458789:RET458821 RNN458789:ROP458821 RXJ458789:RYL458821 SHF458789:SIH458821 SRB458789:SSD458821 TAX458789:TBZ458821 TKT458789:TLV458821 TUP458789:TVR458821 UEL458789:UFN458821 UOH458789:UPJ458821 UYD458789:UZF458821 VHZ458789:VJB458821 VRV458789:VSX458821 WBR458789:WCT458821 WLN458789:WMP458821 WVJ458789:WWL458821 B524325:AD524357 IX524325:JZ524357 ST524325:TV524357 ACP524325:ADR524357 AML524325:ANN524357 AWH524325:AXJ524357 BGD524325:BHF524357 BPZ524325:BRB524357 BZV524325:CAX524357 CJR524325:CKT524357 CTN524325:CUP524357 DDJ524325:DEL524357 DNF524325:DOH524357 DXB524325:DYD524357 EGX524325:EHZ524357 EQT524325:ERV524357 FAP524325:FBR524357 FKL524325:FLN524357 FUH524325:FVJ524357 GED524325:GFF524357 GNZ524325:GPB524357 GXV524325:GYX524357 HHR524325:HIT524357 HRN524325:HSP524357 IBJ524325:ICL524357 ILF524325:IMH524357 IVB524325:IWD524357 JEX524325:JFZ524357 JOT524325:JPV524357 JYP524325:JZR524357 KIL524325:KJN524357 KSH524325:KTJ524357 LCD524325:LDF524357 LLZ524325:LNB524357 LVV524325:LWX524357 MFR524325:MGT524357 MPN524325:MQP524357 MZJ524325:NAL524357 NJF524325:NKH524357 NTB524325:NUD524357 OCX524325:ODZ524357 OMT524325:ONV524357 OWP524325:OXR524357 PGL524325:PHN524357 PQH524325:PRJ524357 QAD524325:QBF524357 QJZ524325:QLB524357 QTV524325:QUX524357 RDR524325:RET524357 RNN524325:ROP524357 RXJ524325:RYL524357 SHF524325:SIH524357 SRB524325:SSD524357 TAX524325:TBZ524357 TKT524325:TLV524357 TUP524325:TVR524357 UEL524325:UFN524357 UOH524325:UPJ524357 UYD524325:UZF524357 VHZ524325:VJB524357 VRV524325:VSX524357 WBR524325:WCT524357 WLN524325:WMP524357 WVJ524325:WWL524357 B589861:AD589893 IX589861:JZ589893 ST589861:TV589893 ACP589861:ADR589893 AML589861:ANN589893 AWH589861:AXJ589893 BGD589861:BHF589893 BPZ589861:BRB589893 BZV589861:CAX589893 CJR589861:CKT589893 CTN589861:CUP589893 DDJ589861:DEL589893 DNF589861:DOH589893 DXB589861:DYD589893 EGX589861:EHZ589893 EQT589861:ERV589893 FAP589861:FBR589893 FKL589861:FLN589893 FUH589861:FVJ589893 GED589861:GFF589893 GNZ589861:GPB589893 GXV589861:GYX589893 HHR589861:HIT589893 HRN589861:HSP589893 IBJ589861:ICL589893 ILF589861:IMH589893 IVB589861:IWD589893 JEX589861:JFZ589893 JOT589861:JPV589893 JYP589861:JZR589893 KIL589861:KJN589893 KSH589861:KTJ589893 LCD589861:LDF589893 LLZ589861:LNB589893 LVV589861:LWX589893 MFR589861:MGT589893 MPN589861:MQP589893 MZJ589861:NAL589893 NJF589861:NKH589893 NTB589861:NUD589893 OCX589861:ODZ589893 OMT589861:ONV589893 OWP589861:OXR589893 PGL589861:PHN589893 PQH589861:PRJ589893 QAD589861:QBF589893 QJZ589861:QLB589893 QTV589861:QUX589893 RDR589861:RET589893 RNN589861:ROP589893 RXJ589861:RYL589893 SHF589861:SIH589893 SRB589861:SSD589893 TAX589861:TBZ589893 TKT589861:TLV589893 TUP589861:TVR589893 UEL589861:UFN589893 UOH589861:UPJ589893 UYD589861:UZF589893 VHZ589861:VJB589893 VRV589861:VSX589893 WBR589861:WCT589893 WLN589861:WMP589893 WVJ589861:WWL589893 B655397:AD655429 IX655397:JZ655429 ST655397:TV655429 ACP655397:ADR655429 AML655397:ANN655429 AWH655397:AXJ655429 BGD655397:BHF655429 BPZ655397:BRB655429 BZV655397:CAX655429 CJR655397:CKT655429 CTN655397:CUP655429 DDJ655397:DEL655429 DNF655397:DOH655429 DXB655397:DYD655429 EGX655397:EHZ655429 EQT655397:ERV655429 FAP655397:FBR655429 FKL655397:FLN655429 FUH655397:FVJ655429 GED655397:GFF655429 GNZ655397:GPB655429 GXV655397:GYX655429 HHR655397:HIT655429 HRN655397:HSP655429 IBJ655397:ICL655429 ILF655397:IMH655429 IVB655397:IWD655429 JEX655397:JFZ655429 JOT655397:JPV655429 JYP655397:JZR655429 KIL655397:KJN655429 KSH655397:KTJ655429 LCD655397:LDF655429 LLZ655397:LNB655429 LVV655397:LWX655429 MFR655397:MGT655429 MPN655397:MQP655429 MZJ655397:NAL655429 NJF655397:NKH655429 NTB655397:NUD655429 OCX655397:ODZ655429 OMT655397:ONV655429 OWP655397:OXR655429 PGL655397:PHN655429 PQH655397:PRJ655429 QAD655397:QBF655429 QJZ655397:QLB655429 QTV655397:QUX655429 RDR655397:RET655429 RNN655397:ROP655429 RXJ655397:RYL655429 SHF655397:SIH655429 SRB655397:SSD655429 TAX655397:TBZ655429 TKT655397:TLV655429 TUP655397:TVR655429 UEL655397:UFN655429 UOH655397:UPJ655429 UYD655397:UZF655429 VHZ655397:VJB655429 VRV655397:VSX655429 WBR655397:WCT655429 WLN655397:WMP655429 WVJ655397:WWL655429 B720933:AD720965 IX720933:JZ720965 ST720933:TV720965 ACP720933:ADR720965 AML720933:ANN720965 AWH720933:AXJ720965 BGD720933:BHF720965 BPZ720933:BRB720965 BZV720933:CAX720965 CJR720933:CKT720965 CTN720933:CUP720965 DDJ720933:DEL720965 DNF720933:DOH720965 DXB720933:DYD720965 EGX720933:EHZ720965 EQT720933:ERV720965 FAP720933:FBR720965 FKL720933:FLN720965 FUH720933:FVJ720965 GED720933:GFF720965 GNZ720933:GPB720965 GXV720933:GYX720965 HHR720933:HIT720965 HRN720933:HSP720965 IBJ720933:ICL720965 ILF720933:IMH720965 IVB720933:IWD720965 JEX720933:JFZ720965 JOT720933:JPV720965 JYP720933:JZR720965 KIL720933:KJN720965 KSH720933:KTJ720965 LCD720933:LDF720965 LLZ720933:LNB720965 LVV720933:LWX720965 MFR720933:MGT720965 MPN720933:MQP720965 MZJ720933:NAL720965 NJF720933:NKH720965 NTB720933:NUD720965 OCX720933:ODZ720965 OMT720933:ONV720965 OWP720933:OXR720965 PGL720933:PHN720965 PQH720933:PRJ720965 QAD720933:QBF720965 QJZ720933:QLB720965 QTV720933:QUX720965 RDR720933:RET720965 RNN720933:ROP720965 RXJ720933:RYL720965 SHF720933:SIH720965 SRB720933:SSD720965 TAX720933:TBZ720965 TKT720933:TLV720965 TUP720933:TVR720965 UEL720933:UFN720965 UOH720933:UPJ720965 UYD720933:UZF720965 VHZ720933:VJB720965 VRV720933:VSX720965 WBR720933:WCT720965 WLN720933:WMP720965 WVJ720933:WWL720965 B786469:AD786501 IX786469:JZ786501 ST786469:TV786501 ACP786469:ADR786501 AML786469:ANN786501 AWH786469:AXJ786501 BGD786469:BHF786501 BPZ786469:BRB786501 BZV786469:CAX786501 CJR786469:CKT786501 CTN786469:CUP786501 DDJ786469:DEL786501 DNF786469:DOH786501 DXB786469:DYD786501 EGX786469:EHZ786501 EQT786469:ERV786501 FAP786469:FBR786501 FKL786469:FLN786501 FUH786469:FVJ786501 GED786469:GFF786501 GNZ786469:GPB786501 GXV786469:GYX786501 HHR786469:HIT786501 HRN786469:HSP786501 IBJ786469:ICL786501 ILF786469:IMH786501 IVB786469:IWD786501 JEX786469:JFZ786501 JOT786469:JPV786501 JYP786469:JZR786501 KIL786469:KJN786501 KSH786469:KTJ786501 LCD786469:LDF786501 LLZ786469:LNB786501 LVV786469:LWX786501 MFR786469:MGT786501 MPN786469:MQP786501 MZJ786469:NAL786501 NJF786469:NKH786501 NTB786469:NUD786501 OCX786469:ODZ786501 OMT786469:ONV786501 OWP786469:OXR786501 PGL786469:PHN786501 PQH786469:PRJ786501 QAD786469:QBF786501 QJZ786469:QLB786501 QTV786469:QUX786501 RDR786469:RET786501 RNN786469:ROP786501 RXJ786469:RYL786501 SHF786469:SIH786501 SRB786469:SSD786501 TAX786469:TBZ786501 TKT786469:TLV786501 TUP786469:TVR786501 UEL786469:UFN786501 UOH786469:UPJ786501 UYD786469:UZF786501 VHZ786469:VJB786501 VRV786469:VSX786501 WBR786469:WCT786501 WLN786469:WMP786501 WVJ786469:WWL786501 B852005:AD852037 IX852005:JZ852037 ST852005:TV852037 ACP852005:ADR852037 AML852005:ANN852037 AWH852005:AXJ852037 BGD852005:BHF852037 BPZ852005:BRB852037 BZV852005:CAX852037 CJR852005:CKT852037 CTN852005:CUP852037 DDJ852005:DEL852037 DNF852005:DOH852037 DXB852005:DYD852037 EGX852005:EHZ852037 EQT852005:ERV852037 FAP852005:FBR852037 FKL852005:FLN852037 FUH852005:FVJ852037 GED852005:GFF852037 GNZ852005:GPB852037 GXV852005:GYX852037 HHR852005:HIT852037 HRN852005:HSP852037 IBJ852005:ICL852037 ILF852005:IMH852037 IVB852005:IWD852037 JEX852005:JFZ852037 JOT852005:JPV852037 JYP852005:JZR852037 KIL852005:KJN852037 KSH852005:KTJ852037 LCD852005:LDF852037 LLZ852005:LNB852037 LVV852005:LWX852037 MFR852005:MGT852037 MPN852005:MQP852037 MZJ852005:NAL852037 NJF852005:NKH852037 NTB852005:NUD852037 OCX852005:ODZ852037 OMT852005:ONV852037 OWP852005:OXR852037 PGL852005:PHN852037 PQH852005:PRJ852037 QAD852005:QBF852037 QJZ852005:QLB852037 QTV852005:QUX852037 RDR852005:RET852037 RNN852005:ROP852037 RXJ852005:RYL852037 SHF852005:SIH852037 SRB852005:SSD852037 TAX852005:TBZ852037 TKT852005:TLV852037 TUP852005:TVR852037 UEL852005:UFN852037 UOH852005:UPJ852037 UYD852005:UZF852037 VHZ852005:VJB852037 VRV852005:VSX852037 WBR852005:WCT852037 WLN852005:WMP852037 WVJ852005:WWL852037 B917541:AD917573 IX917541:JZ917573 ST917541:TV917573 ACP917541:ADR917573 AML917541:ANN917573 AWH917541:AXJ917573 BGD917541:BHF917573 BPZ917541:BRB917573 BZV917541:CAX917573 CJR917541:CKT917573 CTN917541:CUP917573 DDJ917541:DEL917573 DNF917541:DOH917573 DXB917541:DYD917573 EGX917541:EHZ917573 EQT917541:ERV917573 FAP917541:FBR917573 FKL917541:FLN917573 FUH917541:FVJ917573 GED917541:GFF917573 GNZ917541:GPB917573 GXV917541:GYX917573 HHR917541:HIT917573 HRN917541:HSP917573 IBJ917541:ICL917573 ILF917541:IMH917573 IVB917541:IWD917573 JEX917541:JFZ917573 JOT917541:JPV917573 JYP917541:JZR917573 KIL917541:KJN917573 KSH917541:KTJ917573 LCD917541:LDF917573 LLZ917541:LNB917573 LVV917541:LWX917573 MFR917541:MGT917573 MPN917541:MQP917573 MZJ917541:NAL917573 NJF917541:NKH917573 NTB917541:NUD917573 OCX917541:ODZ917573 OMT917541:ONV917573 OWP917541:OXR917573 PGL917541:PHN917573 PQH917541:PRJ917573 QAD917541:QBF917573 QJZ917541:QLB917573 QTV917541:QUX917573 RDR917541:RET917573 RNN917541:ROP917573 RXJ917541:RYL917573 SHF917541:SIH917573 SRB917541:SSD917573 TAX917541:TBZ917573 TKT917541:TLV917573 TUP917541:TVR917573 UEL917541:UFN917573 UOH917541:UPJ917573 UYD917541:UZF917573 VHZ917541:VJB917573 VRV917541:VSX917573 WBR917541:WCT917573 WLN917541:WMP917573 WVJ917541:WWL917573 B983077:AD983109 IX983077:JZ983109 ST983077:TV983109 ACP983077:ADR983109 AML983077:ANN983109 AWH983077:AXJ983109 BGD983077:BHF983109 BPZ983077:BRB983109 BZV983077:CAX983109 CJR983077:CKT983109 CTN983077:CUP983109 DDJ983077:DEL983109 DNF983077:DOH983109 DXB983077:DYD983109 EGX983077:EHZ983109 EQT983077:ERV983109 FAP983077:FBR983109 FKL983077:FLN983109 FUH983077:FVJ983109 GED983077:GFF983109 GNZ983077:GPB983109 GXV983077:GYX983109 HHR983077:HIT983109 HRN983077:HSP983109 IBJ983077:ICL983109 ILF983077:IMH983109 IVB983077:IWD983109 JEX983077:JFZ983109 JOT983077:JPV983109 JYP983077:JZR983109 KIL983077:KJN983109 KSH983077:KTJ983109 LCD983077:LDF983109 LLZ983077:LNB983109 LVV983077:LWX983109 MFR983077:MGT983109 MPN983077:MQP983109 MZJ983077:NAL983109 NJF983077:NKH983109 NTB983077:NUD983109 OCX983077:ODZ983109 OMT983077:ONV983109 OWP983077:OXR983109 PGL983077:PHN983109 PQH983077:PRJ983109 QAD983077:QBF983109 QJZ983077:QLB983109 QTV983077:QUX983109 RDR983077:RET983109 RNN983077:ROP983109 RXJ983077:RYL983109 SHF983077:SIH983109 SRB983077:SSD983109 TAX983077:TBZ983109 TKT983077:TLV983109 TUP983077:TVR983109 UEL983077:UFN983109 UOH983077:UPJ983109 UYD983077:UZF983109 VHZ983077:VJB983109 VRV983077:VSX983109 WBR983077:WCT983109 WLN983077:WMP983109 WVJ983077:WWL983109" xr:uid="{26CDE267-F1B8-4AFC-AA35-83B8F72E068D}">
      <formula1>$A$37:$A$69</formula1>
    </dataValidation>
    <dataValidation type="list" allowBlank="1" showErrorMessage="1" sqref="B22:B30 IX22:IX30 ST22:ST30 ACP22:ACP30 AML22:AML30 AWH22:AWH30 BGD22:BGD30 BPZ22:BPZ30 BZV22:BZV30 CJR22:CJR30 CTN22:CTN30 DDJ22:DDJ30 DNF22:DNF30 DXB22:DXB30 EGX22:EGX30 EQT22:EQT30 FAP22:FAP30 FKL22:FKL30 FUH22:FUH30 GED22:GED30 GNZ22:GNZ30 GXV22:GXV30 HHR22:HHR30 HRN22:HRN30 IBJ22:IBJ30 ILF22:ILF30 IVB22:IVB30 JEX22:JEX30 JOT22:JOT30 JYP22:JYP30 KIL22:KIL30 KSH22:KSH30 LCD22:LCD30 LLZ22:LLZ30 LVV22:LVV30 MFR22:MFR30 MPN22:MPN30 MZJ22:MZJ30 NJF22:NJF30 NTB22:NTB30 OCX22:OCX30 OMT22:OMT30 OWP22:OWP30 PGL22:PGL30 PQH22:PQH30 QAD22:QAD30 QJZ22:QJZ30 QTV22:QTV30 RDR22:RDR30 RNN22:RNN30 RXJ22:RXJ30 SHF22:SHF30 SRB22:SRB30 TAX22:TAX30 TKT22:TKT30 TUP22:TUP30 UEL22:UEL30 UOH22:UOH30 UYD22:UYD30 VHZ22:VHZ30 VRV22:VRV30 WBR22:WBR30 WLN22:WLN30 WVJ22:WVJ30 B65558:B65566 IX65558:IX65566 ST65558:ST65566 ACP65558:ACP65566 AML65558:AML65566 AWH65558:AWH65566 BGD65558:BGD65566 BPZ65558:BPZ65566 BZV65558:BZV65566 CJR65558:CJR65566 CTN65558:CTN65566 DDJ65558:DDJ65566 DNF65558:DNF65566 DXB65558:DXB65566 EGX65558:EGX65566 EQT65558:EQT65566 FAP65558:FAP65566 FKL65558:FKL65566 FUH65558:FUH65566 GED65558:GED65566 GNZ65558:GNZ65566 GXV65558:GXV65566 HHR65558:HHR65566 HRN65558:HRN65566 IBJ65558:IBJ65566 ILF65558:ILF65566 IVB65558:IVB65566 JEX65558:JEX65566 JOT65558:JOT65566 JYP65558:JYP65566 KIL65558:KIL65566 KSH65558:KSH65566 LCD65558:LCD65566 LLZ65558:LLZ65566 LVV65558:LVV65566 MFR65558:MFR65566 MPN65558:MPN65566 MZJ65558:MZJ65566 NJF65558:NJF65566 NTB65558:NTB65566 OCX65558:OCX65566 OMT65558:OMT65566 OWP65558:OWP65566 PGL65558:PGL65566 PQH65558:PQH65566 QAD65558:QAD65566 QJZ65558:QJZ65566 QTV65558:QTV65566 RDR65558:RDR65566 RNN65558:RNN65566 RXJ65558:RXJ65566 SHF65558:SHF65566 SRB65558:SRB65566 TAX65558:TAX65566 TKT65558:TKT65566 TUP65558:TUP65566 UEL65558:UEL65566 UOH65558:UOH65566 UYD65558:UYD65566 VHZ65558:VHZ65566 VRV65558:VRV65566 WBR65558:WBR65566 WLN65558:WLN65566 WVJ65558:WVJ65566 B131094:B131102 IX131094:IX131102 ST131094:ST131102 ACP131094:ACP131102 AML131094:AML131102 AWH131094:AWH131102 BGD131094:BGD131102 BPZ131094:BPZ131102 BZV131094:BZV131102 CJR131094:CJR131102 CTN131094:CTN131102 DDJ131094:DDJ131102 DNF131094:DNF131102 DXB131094:DXB131102 EGX131094:EGX131102 EQT131094:EQT131102 FAP131094:FAP131102 FKL131094:FKL131102 FUH131094:FUH131102 GED131094:GED131102 GNZ131094:GNZ131102 GXV131094:GXV131102 HHR131094:HHR131102 HRN131094:HRN131102 IBJ131094:IBJ131102 ILF131094:ILF131102 IVB131094:IVB131102 JEX131094:JEX131102 JOT131094:JOT131102 JYP131094:JYP131102 KIL131094:KIL131102 KSH131094:KSH131102 LCD131094:LCD131102 LLZ131094:LLZ131102 LVV131094:LVV131102 MFR131094:MFR131102 MPN131094:MPN131102 MZJ131094:MZJ131102 NJF131094:NJF131102 NTB131094:NTB131102 OCX131094:OCX131102 OMT131094:OMT131102 OWP131094:OWP131102 PGL131094:PGL131102 PQH131094:PQH131102 QAD131094:QAD131102 QJZ131094:QJZ131102 QTV131094:QTV131102 RDR131094:RDR131102 RNN131094:RNN131102 RXJ131094:RXJ131102 SHF131094:SHF131102 SRB131094:SRB131102 TAX131094:TAX131102 TKT131094:TKT131102 TUP131094:TUP131102 UEL131094:UEL131102 UOH131094:UOH131102 UYD131094:UYD131102 VHZ131094:VHZ131102 VRV131094:VRV131102 WBR131094:WBR131102 WLN131094:WLN131102 WVJ131094:WVJ131102 B196630:B196638 IX196630:IX196638 ST196630:ST196638 ACP196630:ACP196638 AML196630:AML196638 AWH196630:AWH196638 BGD196630:BGD196638 BPZ196630:BPZ196638 BZV196630:BZV196638 CJR196630:CJR196638 CTN196630:CTN196638 DDJ196630:DDJ196638 DNF196630:DNF196638 DXB196630:DXB196638 EGX196630:EGX196638 EQT196630:EQT196638 FAP196630:FAP196638 FKL196630:FKL196638 FUH196630:FUH196638 GED196630:GED196638 GNZ196630:GNZ196638 GXV196630:GXV196638 HHR196630:HHR196638 HRN196630:HRN196638 IBJ196630:IBJ196638 ILF196630:ILF196638 IVB196630:IVB196638 JEX196630:JEX196638 JOT196630:JOT196638 JYP196630:JYP196638 KIL196630:KIL196638 KSH196630:KSH196638 LCD196630:LCD196638 LLZ196630:LLZ196638 LVV196630:LVV196638 MFR196630:MFR196638 MPN196630:MPN196638 MZJ196630:MZJ196638 NJF196630:NJF196638 NTB196630:NTB196638 OCX196630:OCX196638 OMT196630:OMT196638 OWP196630:OWP196638 PGL196630:PGL196638 PQH196630:PQH196638 QAD196630:QAD196638 QJZ196630:QJZ196638 QTV196630:QTV196638 RDR196630:RDR196638 RNN196630:RNN196638 RXJ196630:RXJ196638 SHF196630:SHF196638 SRB196630:SRB196638 TAX196630:TAX196638 TKT196630:TKT196638 TUP196630:TUP196638 UEL196630:UEL196638 UOH196630:UOH196638 UYD196630:UYD196638 VHZ196630:VHZ196638 VRV196630:VRV196638 WBR196630:WBR196638 WLN196630:WLN196638 WVJ196630:WVJ196638 B262166:B262174 IX262166:IX262174 ST262166:ST262174 ACP262166:ACP262174 AML262166:AML262174 AWH262166:AWH262174 BGD262166:BGD262174 BPZ262166:BPZ262174 BZV262166:BZV262174 CJR262166:CJR262174 CTN262166:CTN262174 DDJ262166:DDJ262174 DNF262166:DNF262174 DXB262166:DXB262174 EGX262166:EGX262174 EQT262166:EQT262174 FAP262166:FAP262174 FKL262166:FKL262174 FUH262166:FUH262174 GED262166:GED262174 GNZ262166:GNZ262174 GXV262166:GXV262174 HHR262166:HHR262174 HRN262166:HRN262174 IBJ262166:IBJ262174 ILF262166:ILF262174 IVB262166:IVB262174 JEX262166:JEX262174 JOT262166:JOT262174 JYP262166:JYP262174 KIL262166:KIL262174 KSH262166:KSH262174 LCD262166:LCD262174 LLZ262166:LLZ262174 LVV262166:LVV262174 MFR262166:MFR262174 MPN262166:MPN262174 MZJ262166:MZJ262174 NJF262166:NJF262174 NTB262166:NTB262174 OCX262166:OCX262174 OMT262166:OMT262174 OWP262166:OWP262174 PGL262166:PGL262174 PQH262166:PQH262174 QAD262166:QAD262174 QJZ262166:QJZ262174 QTV262166:QTV262174 RDR262166:RDR262174 RNN262166:RNN262174 RXJ262166:RXJ262174 SHF262166:SHF262174 SRB262166:SRB262174 TAX262166:TAX262174 TKT262166:TKT262174 TUP262166:TUP262174 UEL262166:UEL262174 UOH262166:UOH262174 UYD262166:UYD262174 VHZ262166:VHZ262174 VRV262166:VRV262174 WBR262166:WBR262174 WLN262166:WLN262174 WVJ262166:WVJ262174 B327702:B327710 IX327702:IX327710 ST327702:ST327710 ACP327702:ACP327710 AML327702:AML327710 AWH327702:AWH327710 BGD327702:BGD327710 BPZ327702:BPZ327710 BZV327702:BZV327710 CJR327702:CJR327710 CTN327702:CTN327710 DDJ327702:DDJ327710 DNF327702:DNF327710 DXB327702:DXB327710 EGX327702:EGX327710 EQT327702:EQT327710 FAP327702:FAP327710 FKL327702:FKL327710 FUH327702:FUH327710 GED327702:GED327710 GNZ327702:GNZ327710 GXV327702:GXV327710 HHR327702:HHR327710 HRN327702:HRN327710 IBJ327702:IBJ327710 ILF327702:ILF327710 IVB327702:IVB327710 JEX327702:JEX327710 JOT327702:JOT327710 JYP327702:JYP327710 KIL327702:KIL327710 KSH327702:KSH327710 LCD327702:LCD327710 LLZ327702:LLZ327710 LVV327702:LVV327710 MFR327702:MFR327710 MPN327702:MPN327710 MZJ327702:MZJ327710 NJF327702:NJF327710 NTB327702:NTB327710 OCX327702:OCX327710 OMT327702:OMT327710 OWP327702:OWP327710 PGL327702:PGL327710 PQH327702:PQH327710 QAD327702:QAD327710 QJZ327702:QJZ327710 QTV327702:QTV327710 RDR327702:RDR327710 RNN327702:RNN327710 RXJ327702:RXJ327710 SHF327702:SHF327710 SRB327702:SRB327710 TAX327702:TAX327710 TKT327702:TKT327710 TUP327702:TUP327710 UEL327702:UEL327710 UOH327702:UOH327710 UYD327702:UYD327710 VHZ327702:VHZ327710 VRV327702:VRV327710 WBR327702:WBR327710 WLN327702:WLN327710 WVJ327702:WVJ327710 B393238:B393246 IX393238:IX393246 ST393238:ST393246 ACP393238:ACP393246 AML393238:AML393246 AWH393238:AWH393246 BGD393238:BGD393246 BPZ393238:BPZ393246 BZV393238:BZV393246 CJR393238:CJR393246 CTN393238:CTN393246 DDJ393238:DDJ393246 DNF393238:DNF393246 DXB393238:DXB393246 EGX393238:EGX393246 EQT393238:EQT393246 FAP393238:FAP393246 FKL393238:FKL393246 FUH393238:FUH393246 GED393238:GED393246 GNZ393238:GNZ393246 GXV393238:GXV393246 HHR393238:HHR393246 HRN393238:HRN393246 IBJ393238:IBJ393246 ILF393238:ILF393246 IVB393238:IVB393246 JEX393238:JEX393246 JOT393238:JOT393246 JYP393238:JYP393246 KIL393238:KIL393246 KSH393238:KSH393246 LCD393238:LCD393246 LLZ393238:LLZ393246 LVV393238:LVV393246 MFR393238:MFR393246 MPN393238:MPN393246 MZJ393238:MZJ393246 NJF393238:NJF393246 NTB393238:NTB393246 OCX393238:OCX393246 OMT393238:OMT393246 OWP393238:OWP393246 PGL393238:PGL393246 PQH393238:PQH393246 QAD393238:QAD393246 QJZ393238:QJZ393246 QTV393238:QTV393246 RDR393238:RDR393246 RNN393238:RNN393246 RXJ393238:RXJ393246 SHF393238:SHF393246 SRB393238:SRB393246 TAX393238:TAX393246 TKT393238:TKT393246 TUP393238:TUP393246 UEL393238:UEL393246 UOH393238:UOH393246 UYD393238:UYD393246 VHZ393238:VHZ393246 VRV393238:VRV393246 WBR393238:WBR393246 WLN393238:WLN393246 WVJ393238:WVJ393246 B458774:B458782 IX458774:IX458782 ST458774:ST458782 ACP458774:ACP458782 AML458774:AML458782 AWH458774:AWH458782 BGD458774:BGD458782 BPZ458774:BPZ458782 BZV458774:BZV458782 CJR458774:CJR458782 CTN458774:CTN458782 DDJ458774:DDJ458782 DNF458774:DNF458782 DXB458774:DXB458782 EGX458774:EGX458782 EQT458774:EQT458782 FAP458774:FAP458782 FKL458774:FKL458782 FUH458774:FUH458782 GED458774:GED458782 GNZ458774:GNZ458782 GXV458774:GXV458782 HHR458774:HHR458782 HRN458774:HRN458782 IBJ458774:IBJ458782 ILF458774:ILF458782 IVB458774:IVB458782 JEX458774:JEX458782 JOT458774:JOT458782 JYP458774:JYP458782 KIL458774:KIL458782 KSH458774:KSH458782 LCD458774:LCD458782 LLZ458774:LLZ458782 LVV458774:LVV458782 MFR458774:MFR458782 MPN458774:MPN458782 MZJ458774:MZJ458782 NJF458774:NJF458782 NTB458774:NTB458782 OCX458774:OCX458782 OMT458774:OMT458782 OWP458774:OWP458782 PGL458774:PGL458782 PQH458774:PQH458782 QAD458774:QAD458782 QJZ458774:QJZ458782 QTV458774:QTV458782 RDR458774:RDR458782 RNN458774:RNN458782 RXJ458774:RXJ458782 SHF458774:SHF458782 SRB458774:SRB458782 TAX458774:TAX458782 TKT458774:TKT458782 TUP458774:TUP458782 UEL458774:UEL458782 UOH458774:UOH458782 UYD458774:UYD458782 VHZ458774:VHZ458782 VRV458774:VRV458782 WBR458774:WBR458782 WLN458774:WLN458782 WVJ458774:WVJ458782 B524310:B524318 IX524310:IX524318 ST524310:ST524318 ACP524310:ACP524318 AML524310:AML524318 AWH524310:AWH524318 BGD524310:BGD524318 BPZ524310:BPZ524318 BZV524310:BZV524318 CJR524310:CJR524318 CTN524310:CTN524318 DDJ524310:DDJ524318 DNF524310:DNF524318 DXB524310:DXB524318 EGX524310:EGX524318 EQT524310:EQT524318 FAP524310:FAP524318 FKL524310:FKL524318 FUH524310:FUH524318 GED524310:GED524318 GNZ524310:GNZ524318 GXV524310:GXV524318 HHR524310:HHR524318 HRN524310:HRN524318 IBJ524310:IBJ524318 ILF524310:ILF524318 IVB524310:IVB524318 JEX524310:JEX524318 JOT524310:JOT524318 JYP524310:JYP524318 KIL524310:KIL524318 KSH524310:KSH524318 LCD524310:LCD524318 LLZ524310:LLZ524318 LVV524310:LVV524318 MFR524310:MFR524318 MPN524310:MPN524318 MZJ524310:MZJ524318 NJF524310:NJF524318 NTB524310:NTB524318 OCX524310:OCX524318 OMT524310:OMT524318 OWP524310:OWP524318 PGL524310:PGL524318 PQH524310:PQH524318 QAD524310:QAD524318 QJZ524310:QJZ524318 QTV524310:QTV524318 RDR524310:RDR524318 RNN524310:RNN524318 RXJ524310:RXJ524318 SHF524310:SHF524318 SRB524310:SRB524318 TAX524310:TAX524318 TKT524310:TKT524318 TUP524310:TUP524318 UEL524310:UEL524318 UOH524310:UOH524318 UYD524310:UYD524318 VHZ524310:VHZ524318 VRV524310:VRV524318 WBR524310:WBR524318 WLN524310:WLN524318 WVJ524310:WVJ524318 B589846:B589854 IX589846:IX589854 ST589846:ST589854 ACP589846:ACP589854 AML589846:AML589854 AWH589846:AWH589854 BGD589846:BGD589854 BPZ589846:BPZ589854 BZV589846:BZV589854 CJR589846:CJR589854 CTN589846:CTN589854 DDJ589846:DDJ589854 DNF589846:DNF589854 DXB589846:DXB589854 EGX589846:EGX589854 EQT589846:EQT589854 FAP589846:FAP589854 FKL589846:FKL589854 FUH589846:FUH589854 GED589846:GED589854 GNZ589846:GNZ589854 GXV589846:GXV589854 HHR589846:HHR589854 HRN589846:HRN589854 IBJ589846:IBJ589854 ILF589846:ILF589854 IVB589846:IVB589854 JEX589846:JEX589854 JOT589846:JOT589854 JYP589846:JYP589854 KIL589846:KIL589854 KSH589846:KSH589854 LCD589846:LCD589854 LLZ589846:LLZ589854 LVV589846:LVV589854 MFR589846:MFR589854 MPN589846:MPN589854 MZJ589846:MZJ589854 NJF589846:NJF589854 NTB589846:NTB589854 OCX589846:OCX589854 OMT589846:OMT589854 OWP589846:OWP589854 PGL589846:PGL589854 PQH589846:PQH589854 QAD589846:QAD589854 QJZ589846:QJZ589854 QTV589846:QTV589854 RDR589846:RDR589854 RNN589846:RNN589854 RXJ589846:RXJ589854 SHF589846:SHF589854 SRB589846:SRB589854 TAX589846:TAX589854 TKT589846:TKT589854 TUP589846:TUP589854 UEL589846:UEL589854 UOH589846:UOH589854 UYD589846:UYD589854 VHZ589846:VHZ589854 VRV589846:VRV589854 WBR589846:WBR589854 WLN589846:WLN589854 WVJ589846:WVJ589854 B655382:B655390 IX655382:IX655390 ST655382:ST655390 ACP655382:ACP655390 AML655382:AML655390 AWH655382:AWH655390 BGD655382:BGD655390 BPZ655382:BPZ655390 BZV655382:BZV655390 CJR655382:CJR655390 CTN655382:CTN655390 DDJ655382:DDJ655390 DNF655382:DNF655390 DXB655382:DXB655390 EGX655382:EGX655390 EQT655382:EQT655390 FAP655382:FAP655390 FKL655382:FKL655390 FUH655382:FUH655390 GED655382:GED655390 GNZ655382:GNZ655390 GXV655382:GXV655390 HHR655382:HHR655390 HRN655382:HRN655390 IBJ655382:IBJ655390 ILF655382:ILF655390 IVB655382:IVB655390 JEX655382:JEX655390 JOT655382:JOT655390 JYP655382:JYP655390 KIL655382:KIL655390 KSH655382:KSH655390 LCD655382:LCD655390 LLZ655382:LLZ655390 LVV655382:LVV655390 MFR655382:MFR655390 MPN655382:MPN655390 MZJ655382:MZJ655390 NJF655382:NJF655390 NTB655382:NTB655390 OCX655382:OCX655390 OMT655382:OMT655390 OWP655382:OWP655390 PGL655382:PGL655390 PQH655382:PQH655390 QAD655382:QAD655390 QJZ655382:QJZ655390 QTV655382:QTV655390 RDR655382:RDR655390 RNN655382:RNN655390 RXJ655382:RXJ655390 SHF655382:SHF655390 SRB655382:SRB655390 TAX655382:TAX655390 TKT655382:TKT655390 TUP655382:TUP655390 UEL655382:UEL655390 UOH655382:UOH655390 UYD655382:UYD655390 VHZ655382:VHZ655390 VRV655382:VRV655390 WBR655382:WBR655390 WLN655382:WLN655390 WVJ655382:WVJ655390 B720918:B720926 IX720918:IX720926 ST720918:ST720926 ACP720918:ACP720926 AML720918:AML720926 AWH720918:AWH720926 BGD720918:BGD720926 BPZ720918:BPZ720926 BZV720918:BZV720926 CJR720918:CJR720926 CTN720918:CTN720926 DDJ720918:DDJ720926 DNF720918:DNF720926 DXB720918:DXB720926 EGX720918:EGX720926 EQT720918:EQT720926 FAP720918:FAP720926 FKL720918:FKL720926 FUH720918:FUH720926 GED720918:GED720926 GNZ720918:GNZ720926 GXV720918:GXV720926 HHR720918:HHR720926 HRN720918:HRN720926 IBJ720918:IBJ720926 ILF720918:ILF720926 IVB720918:IVB720926 JEX720918:JEX720926 JOT720918:JOT720926 JYP720918:JYP720926 KIL720918:KIL720926 KSH720918:KSH720926 LCD720918:LCD720926 LLZ720918:LLZ720926 LVV720918:LVV720926 MFR720918:MFR720926 MPN720918:MPN720926 MZJ720918:MZJ720926 NJF720918:NJF720926 NTB720918:NTB720926 OCX720918:OCX720926 OMT720918:OMT720926 OWP720918:OWP720926 PGL720918:PGL720926 PQH720918:PQH720926 QAD720918:QAD720926 QJZ720918:QJZ720926 QTV720918:QTV720926 RDR720918:RDR720926 RNN720918:RNN720926 RXJ720918:RXJ720926 SHF720918:SHF720926 SRB720918:SRB720926 TAX720918:TAX720926 TKT720918:TKT720926 TUP720918:TUP720926 UEL720918:UEL720926 UOH720918:UOH720926 UYD720918:UYD720926 VHZ720918:VHZ720926 VRV720918:VRV720926 WBR720918:WBR720926 WLN720918:WLN720926 WVJ720918:WVJ720926 B786454:B786462 IX786454:IX786462 ST786454:ST786462 ACP786454:ACP786462 AML786454:AML786462 AWH786454:AWH786462 BGD786454:BGD786462 BPZ786454:BPZ786462 BZV786454:BZV786462 CJR786454:CJR786462 CTN786454:CTN786462 DDJ786454:DDJ786462 DNF786454:DNF786462 DXB786454:DXB786462 EGX786454:EGX786462 EQT786454:EQT786462 FAP786454:FAP786462 FKL786454:FKL786462 FUH786454:FUH786462 GED786454:GED786462 GNZ786454:GNZ786462 GXV786454:GXV786462 HHR786454:HHR786462 HRN786454:HRN786462 IBJ786454:IBJ786462 ILF786454:ILF786462 IVB786454:IVB786462 JEX786454:JEX786462 JOT786454:JOT786462 JYP786454:JYP786462 KIL786454:KIL786462 KSH786454:KSH786462 LCD786454:LCD786462 LLZ786454:LLZ786462 LVV786454:LVV786462 MFR786454:MFR786462 MPN786454:MPN786462 MZJ786454:MZJ786462 NJF786454:NJF786462 NTB786454:NTB786462 OCX786454:OCX786462 OMT786454:OMT786462 OWP786454:OWP786462 PGL786454:PGL786462 PQH786454:PQH786462 QAD786454:QAD786462 QJZ786454:QJZ786462 QTV786454:QTV786462 RDR786454:RDR786462 RNN786454:RNN786462 RXJ786454:RXJ786462 SHF786454:SHF786462 SRB786454:SRB786462 TAX786454:TAX786462 TKT786454:TKT786462 TUP786454:TUP786462 UEL786454:UEL786462 UOH786454:UOH786462 UYD786454:UYD786462 VHZ786454:VHZ786462 VRV786454:VRV786462 WBR786454:WBR786462 WLN786454:WLN786462 WVJ786454:WVJ786462 B851990:B851998 IX851990:IX851998 ST851990:ST851998 ACP851990:ACP851998 AML851990:AML851998 AWH851990:AWH851998 BGD851990:BGD851998 BPZ851990:BPZ851998 BZV851990:BZV851998 CJR851990:CJR851998 CTN851990:CTN851998 DDJ851990:DDJ851998 DNF851990:DNF851998 DXB851990:DXB851998 EGX851990:EGX851998 EQT851990:EQT851998 FAP851990:FAP851998 FKL851990:FKL851998 FUH851990:FUH851998 GED851990:GED851998 GNZ851990:GNZ851998 GXV851990:GXV851998 HHR851990:HHR851998 HRN851990:HRN851998 IBJ851990:IBJ851998 ILF851990:ILF851998 IVB851990:IVB851998 JEX851990:JEX851998 JOT851990:JOT851998 JYP851990:JYP851998 KIL851990:KIL851998 KSH851990:KSH851998 LCD851990:LCD851998 LLZ851990:LLZ851998 LVV851990:LVV851998 MFR851990:MFR851998 MPN851990:MPN851998 MZJ851990:MZJ851998 NJF851990:NJF851998 NTB851990:NTB851998 OCX851990:OCX851998 OMT851990:OMT851998 OWP851990:OWP851998 PGL851990:PGL851998 PQH851990:PQH851998 QAD851990:QAD851998 QJZ851990:QJZ851998 QTV851990:QTV851998 RDR851990:RDR851998 RNN851990:RNN851998 RXJ851990:RXJ851998 SHF851990:SHF851998 SRB851990:SRB851998 TAX851990:TAX851998 TKT851990:TKT851998 TUP851990:TUP851998 UEL851990:UEL851998 UOH851990:UOH851998 UYD851990:UYD851998 VHZ851990:VHZ851998 VRV851990:VRV851998 WBR851990:WBR851998 WLN851990:WLN851998 WVJ851990:WVJ851998 B917526:B917534 IX917526:IX917534 ST917526:ST917534 ACP917526:ACP917534 AML917526:AML917534 AWH917526:AWH917534 BGD917526:BGD917534 BPZ917526:BPZ917534 BZV917526:BZV917534 CJR917526:CJR917534 CTN917526:CTN917534 DDJ917526:DDJ917534 DNF917526:DNF917534 DXB917526:DXB917534 EGX917526:EGX917534 EQT917526:EQT917534 FAP917526:FAP917534 FKL917526:FKL917534 FUH917526:FUH917534 GED917526:GED917534 GNZ917526:GNZ917534 GXV917526:GXV917534 HHR917526:HHR917534 HRN917526:HRN917534 IBJ917526:IBJ917534 ILF917526:ILF917534 IVB917526:IVB917534 JEX917526:JEX917534 JOT917526:JOT917534 JYP917526:JYP917534 KIL917526:KIL917534 KSH917526:KSH917534 LCD917526:LCD917534 LLZ917526:LLZ917534 LVV917526:LVV917534 MFR917526:MFR917534 MPN917526:MPN917534 MZJ917526:MZJ917534 NJF917526:NJF917534 NTB917526:NTB917534 OCX917526:OCX917534 OMT917526:OMT917534 OWP917526:OWP917534 PGL917526:PGL917534 PQH917526:PQH917534 QAD917526:QAD917534 QJZ917526:QJZ917534 QTV917526:QTV917534 RDR917526:RDR917534 RNN917526:RNN917534 RXJ917526:RXJ917534 SHF917526:SHF917534 SRB917526:SRB917534 TAX917526:TAX917534 TKT917526:TKT917534 TUP917526:TUP917534 UEL917526:UEL917534 UOH917526:UOH917534 UYD917526:UYD917534 VHZ917526:VHZ917534 VRV917526:VRV917534 WBR917526:WBR917534 WLN917526:WLN917534 WVJ917526:WVJ917534 B983062:B983070 IX983062:IX983070 ST983062:ST983070 ACP983062:ACP983070 AML983062:AML983070 AWH983062:AWH983070 BGD983062:BGD983070 BPZ983062:BPZ983070 BZV983062:BZV983070 CJR983062:CJR983070 CTN983062:CTN983070 DDJ983062:DDJ983070 DNF983062:DNF983070 DXB983062:DXB983070 EGX983062:EGX983070 EQT983062:EQT983070 FAP983062:FAP983070 FKL983062:FKL983070 FUH983062:FUH983070 GED983062:GED983070 GNZ983062:GNZ983070 GXV983062:GXV983070 HHR983062:HHR983070 HRN983062:HRN983070 IBJ983062:IBJ983070 ILF983062:ILF983070 IVB983062:IVB983070 JEX983062:JEX983070 JOT983062:JOT983070 JYP983062:JYP983070 KIL983062:KIL983070 KSH983062:KSH983070 LCD983062:LCD983070 LLZ983062:LLZ983070 LVV983062:LVV983070 MFR983062:MFR983070 MPN983062:MPN983070 MZJ983062:MZJ983070 NJF983062:NJF983070 NTB983062:NTB983070 OCX983062:OCX983070 OMT983062:OMT983070 OWP983062:OWP983070 PGL983062:PGL983070 PQH983062:PQH983070 QAD983062:QAD983070 QJZ983062:QJZ983070 QTV983062:QTV983070 RDR983062:RDR983070 RNN983062:RNN983070 RXJ983062:RXJ983070 SHF983062:SHF983070 SRB983062:SRB983070 TAX983062:TAX983070 TKT983062:TKT983070 TUP983062:TUP983070 UEL983062:UEL983070 UOH983062:UOH983070 UYD983062:UYD983070 VHZ983062:VHZ983070 VRV983062:VRV983070 WBR983062:WBR983070 WLN983062:WLN983070 WVJ983062:WVJ983070" xr:uid="{74AE0873-F02F-4683-A9E0-8442CD647705}">
      <formula1>$A$37:$A$77</formula1>
    </dataValidation>
  </dataValidations>
  <printOptions horizontalCentered="1"/>
  <pageMargins left="0.74803149606299213" right="0.70866141732283472" top="0.74803149606299213" bottom="0.9055118110236221" header="0.39370078740157483" footer="0.39370078740157483"/>
  <pageSetup paperSize="9" scale="95" orientation="portrait" r:id="rId1"/>
  <headerFooter scaleWithDoc="0" alignWithMargins="0">
    <oddHeader xml:space="preserve">&amp;L&amp;"-,Regular"&amp;8&amp;F&amp;R&amp;"-,Regular"&amp;8&amp;A
________________________________________________________________________________________
</oddHeader>
    <oddFooter>&amp;L&amp;"-,Regular"&amp;8________________________________________________________________________________________
NZ Transport Agency’s Economic evaluation manual 
Effective from Jul 2013</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5658F-580D-43A4-B340-06DF8BB0016B}">
  <sheetPr>
    <pageSetUpPr fitToPage="1"/>
  </sheetPr>
  <dimension ref="A1:Z82"/>
  <sheetViews>
    <sheetView zoomScaleNormal="100" workbookViewId="0">
      <selection activeCell="O16" sqref="O16:R16"/>
    </sheetView>
  </sheetViews>
  <sheetFormatPr defaultRowHeight="13.5"/>
  <cols>
    <col min="1" max="1" width="2.5" style="55" customWidth="1"/>
    <col min="2" max="2" width="0.83203125" style="55" customWidth="1"/>
    <col min="3" max="4" width="6" style="55" customWidth="1"/>
    <col min="5" max="5" width="6.83203125" style="55" customWidth="1"/>
    <col min="6" max="6" width="5.08203125" style="55" customWidth="1"/>
    <col min="7" max="7" width="4.5" style="55" customWidth="1"/>
    <col min="8" max="8" width="5.75" style="55" customWidth="1"/>
    <col min="9" max="18" width="4.5" style="55" customWidth="1"/>
    <col min="19" max="19" width="3.25" style="56" customWidth="1"/>
    <col min="20" max="256" width="9" style="55"/>
    <col min="257" max="257" width="2.5" style="55" customWidth="1"/>
    <col min="258" max="258" width="0.83203125" style="55" customWidth="1"/>
    <col min="259" max="260" width="6" style="55" customWidth="1"/>
    <col min="261" max="261" width="6.83203125" style="55" customWidth="1"/>
    <col min="262" max="262" width="5.08203125" style="55" customWidth="1"/>
    <col min="263" max="263" width="4.5" style="55" customWidth="1"/>
    <col min="264" max="264" width="5.75" style="55" customWidth="1"/>
    <col min="265" max="274" width="4.5" style="55" customWidth="1"/>
    <col min="275" max="275" width="3.25" style="55" customWidth="1"/>
    <col min="276" max="512" width="9" style="55"/>
    <col min="513" max="513" width="2.5" style="55" customWidth="1"/>
    <col min="514" max="514" width="0.83203125" style="55" customWidth="1"/>
    <col min="515" max="516" width="6" style="55" customWidth="1"/>
    <col min="517" max="517" width="6.83203125" style="55" customWidth="1"/>
    <col min="518" max="518" width="5.08203125" style="55" customWidth="1"/>
    <col min="519" max="519" width="4.5" style="55" customWidth="1"/>
    <col min="520" max="520" width="5.75" style="55" customWidth="1"/>
    <col min="521" max="530" width="4.5" style="55" customWidth="1"/>
    <col min="531" max="531" width="3.25" style="55" customWidth="1"/>
    <col min="532" max="768" width="9" style="55"/>
    <col min="769" max="769" width="2.5" style="55" customWidth="1"/>
    <col min="770" max="770" width="0.83203125" style="55" customWidth="1"/>
    <col min="771" max="772" width="6" style="55" customWidth="1"/>
    <col min="773" max="773" width="6.83203125" style="55" customWidth="1"/>
    <col min="774" max="774" width="5.08203125" style="55" customWidth="1"/>
    <col min="775" max="775" width="4.5" style="55" customWidth="1"/>
    <col min="776" max="776" width="5.75" style="55" customWidth="1"/>
    <col min="777" max="786" width="4.5" style="55" customWidth="1"/>
    <col min="787" max="787" width="3.25" style="55" customWidth="1"/>
    <col min="788" max="1024" width="9" style="55"/>
    <col min="1025" max="1025" width="2.5" style="55" customWidth="1"/>
    <col min="1026" max="1026" width="0.83203125" style="55" customWidth="1"/>
    <col min="1027" max="1028" width="6" style="55" customWidth="1"/>
    <col min="1029" max="1029" width="6.83203125" style="55" customWidth="1"/>
    <col min="1030" max="1030" width="5.08203125" style="55" customWidth="1"/>
    <col min="1031" max="1031" width="4.5" style="55" customWidth="1"/>
    <col min="1032" max="1032" width="5.75" style="55" customWidth="1"/>
    <col min="1033" max="1042" width="4.5" style="55" customWidth="1"/>
    <col min="1043" max="1043" width="3.25" style="55" customWidth="1"/>
    <col min="1044" max="1280" width="9" style="55"/>
    <col min="1281" max="1281" width="2.5" style="55" customWidth="1"/>
    <col min="1282" max="1282" width="0.83203125" style="55" customWidth="1"/>
    <col min="1283" max="1284" width="6" style="55" customWidth="1"/>
    <col min="1285" max="1285" width="6.83203125" style="55" customWidth="1"/>
    <col min="1286" max="1286" width="5.08203125" style="55" customWidth="1"/>
    <col min="1287" max="1287" width="4.5" style="55" customWidth="1"/>
    <col min="1288" max="1288" width="5.75" style="55" customWidth="1"/>
    <col min="1289" max="1298" width="4.5" style="55" customWidth="1"/>
    <col min="1299" max="1299" width="3.25" style="55" customWidth="1"/>
    <col min="1300" max="1536" width="9" style="55"/>
    <col min="1537" max="1537" width="2.5" style="55" customWidth="1"/>
    <col min="1538" max="1538" width="0.83203125" style="55" customWidth="1"/>
    <col min="1539" max="1540" width="6" style="55" customWidth="1"/>
    <col min="1541" max="1541" width="6.83203125" style="55" customWidth="1"/>
    <col min="1542" max="1542" width="5.08203125" style="55" customWidth="1"/>
    <col min="1543" max="1543" width="4.5" style="55" customWidth="1"/>
    <col min="1544" max="1544" width="5.75" style="55" customWidth="1"/>
    <col min="1545" max="1554" width="4.5" style="55" customWidth="1"/>
    <col min="1555" max="1555" width="3.25" style="55" customWidth="1"/>
    <col min="1556" max="1792" width="9" style="55"/>
    <col min="1793" max="1793" width="2.5" style="55" customWidth="1"/>
    <col min="1794" max="1794" width="0.83203125" style="55" customWidth="1"/>
    <col min="1795" max="1796" width="6" style="55" customWidth="1"/>
    <col min="1797" max="1797" width="6.83203125" style="55" customWidth="1"/>
    <col min="1798" max="1798" width="5.08203125" style="55" customWidth="1"/>
    <col min="1799" max="1799" width="4.5" style="55" customWidth="1"/>
    <col min="1800" max="1800" width="5.75" style="55" customWidth="1"/>
    <col min="1801" max="1810" width="4.5" style="55" customWidth="1"/>
    <col min="1811" max="1811" width="3.25" style="55" customWidth="1"/>
    <col min="1812" max="2048" width="9" style="55"/>
    <col min="2049" max="2049" width="2.5" style="55" customWidth="1"/>
    <col min="2050" max="2050" width="0.83203125" style="55" customWidth="1"/>
    <col min="2051" max="2052" width="6" style="55" customWidth="1"/>
    <col min="2053" max="2053" width="6.83203125" style="55" customWidth="1"/>
    <col min="2054" max="2054" width="5.08203125" style="55" customWidth="1"/>
    <col min="2055" max="2055" width="4.5" style="55" customWidth="1"/>
    <col min="2056" max="2056" width="5.75" style="55" customWidth="1"/>
    <col min="2057" max="2066" width="4.5" style="55" customWidth="1"/>
    <col min="2067" max="2067" width="3.25" style="55" customWidth="1"/>
    <col min="2068" max="2304" width="9" style="55"/>
    <col min="2305" max="2305" width="2.5" style="55" customWidth="1"/>
    <col min="2306" max="2306" width="0.83203125" style="55" customWidth="1"/>
    <col min="2307" max="2308" width="6" style="55" customWidth="1"/>
    <col min="2309" max="2309" width="6.83203125" style="55" customWidth="1"/>
    <col min="2310" max="2310" width="5.08203125" style="55" customWidth="1"/>
    <col min="2311" max="2311" width="4.5" style="55" customWidth="1"/>
    <col min="2312" max="2312" width="5.75" style="55" customWidth="1"/>
    <col min="2313" max="2322" width="4.5" style="55" customWidth="1"/>
    <col min="2323" max="2323" width="3.25" style="55" customWidth="1"/>
    <col min="2324" max="2560" width="9" style="55"/>
    <col min="2561" max="2561" width="2.5" style="55" customWidth="1"/>
    <col min="2562" max="2562" width="0.83203125" style="55" customWidth="1"/>
    <col min="2563" max="2564" width="6" style="55" customWidth="1"/>
    <col min="2565" max="2565" width="6.83203125" style="55" customWidth="1"/>
    <col min="2566" max="2566" width="5.08203125" style="55" customWidth="1"/>
    <col min="2567" max="2567" width="4.5" style="55" customWidth="1"/>
    <col min="2568" max="2568" width="5.75" style="55" customWidth="1"/>
    <col min="2569" max="2578" width="4.5" style="55" customWidth="1"/>
    <col min="2579" max="2579" width="3.25" style="55" customWidth="1"/>
    <col min="2580" max="2816" width="9" style="55"/>
    <col min="2817" max="2817" width="2.5" style="55" customWidth="1"/>
    <col min="2818" max="2818" width="0.83203125" style="55" customWidth="1"/>
    <col min="2819" max="2820" width="6" style="55" customWidth="1"/>
    <col min="2821" max="2821" width="6.83203125" style="55" customWidth="1"/>
    <col min="2822" max="2822" width="5.08203125" style="55" customWidth="1"/>
    <col min="2823" max="2823" width="4.5" style="55" customWidth="1"/>
    <col min="2824" max="2824" width="5.75" style="55" customWidth="1"/>
    <col min="2825" max="2834" width="4.5" style="55" customWidth="1"/>
    <col min="2835" max="2835" width="3.25" style="55" customWidth="1"/>
    <col min="2836" max="3072" width="9" style="55"/>
    <col min="3073" max="3073" width="2.5" style="55" customWidth="1"/>
    <col min="3074" max="3074" width="0.83203125" style="55" customWidth="1"/>
    <col min="3075" max="3076" width="6" style="55" customWidth="1"/>
    <col min="3077" max="3077" width="6.83203125" style="55" customWidth="1"/>
    <col min="3078" max="3078" width="5.08203125" style="55" customWidth="1"/>
    <col min="3079" max="3079" width="4.5" style="55" customWidth="1"/>
    <col min="3080" max="3080" width="5.75" style="55" customWidth="1"/>
    <col min="3081" max="3090" width="4.5" style="55" customWidth="1"/>
    <col min="3091" max="3091" width="3.25" style="55" customWidth="1"/>
    <col min="3092" max="3328" width="9" style="55"/>
    <col min="3329" max="3329" width="2.5" style="55" customWidth="1"/>
    <col min="3330" max="3330" width="0.83203125" style="55" customWidth="1"/>
    <col min="3331" max="3332" width="6" style="55" customWidth="1"/>
    <col min="3333" max="3333" width="6.83203125" style="55" customWidth="1"/>
    <col min="3334" max="3334" width="5.08203125" style="55" customWidth="1"/>
    <col min="3335" max="3335" width="4.5" style="55" customWidth="1"/>
    <col min="3336" max="3336" width="5.75" style="55" customWidth="1"/>
    <col min="3337" max="3346" width="4.5" style="55" customWidth="1"/>
    <col min="3347" max="3347" width="3.25" style="55" customWidth="1"/>
    <col min="3348" max="3584" width="9" style="55"/>
    <col min="3585" max="3585" width="2.5" style="55" customWidth="1"/>
    <col min="3586" max="3586" width="0.83203125" style="55" customWidth="1"/>
    <col min="3587" max="3588" width="6" style="55" customWidth="1"/>
    <col min="3589" max="3589" width="6.83203125" style="55" customWidth="1"/>
    <col min="3590" max="3590" width="5.08203125" style="55" customWidth="1"/>
    <col min="3591" max="3591" width="4.5" style="55" customWidth="1"/>
    <col min="3592" max="3592" width="5.75" style="55" customWidth="1"/>
    <col min="3593" max="3602" width="4.5" style="55" customWidth="1"/>
    <col min="3603" max="3603" width="3.25" style="55" customWidth="1"/>
    <col min="3604" max="3840" width="9" style="55"/>
    <col min="3841" max="3841" width="2.5" style="55" customWidth="1"/>
    <col min="3842" max="3842" width="0.83203125" style="55" customWidth="1"/>
    <col min="3843" max="3844" width="6" style="55" customWidth="1"/>
    <col min="3845" max="3845" width="6.83203125" style="55" customWidth="1"/>
    <col min="3846" max="3846" width="5.08203125" style="55" customWidth="1"/>
    <col min="3847" max="3847" width="4.5" style="55" customWidth="1"/>
    <col min="3848" max="3848" width="5.75" style="55" customWidth="1"/>
    <col min="3849" max="3858" width="4.5" style="55" customWidth="1"/>
    <col min="3859" max="3859" width="3.25" style="55" customWidth="1"/>
    <col min="3860" max="4096" width="9" style="55"/>
    <col min="4097" max="4097" width="2.5" style="55" customWidth="1"/>
    <col min="4098" max="4098" width="0.83203125" style="55" customWidth="1"/>
    <col min="4099" max="4100" width="6" style="55" customWidth="1"/>
    <col min="4101" max="4101" width="6.83203125" style="55" customWidth="1"/>
    <col min="4102" max="4102" width="5.08203125" style="55" customWidth="1"/>
    <col min="4103" max="4103" width="4.5" style="55" customWidth="1"/>
    <col min="4104" max="4104" width="5.75" style="55" customWidth="1"/>
    <col min="4105" max="4114" width="4.5" style="55" customWidth="1"/>
    <col min="4115" max="4115" width="3.25" style="55" customWidth="1"/>
    <col min="4116" max="4352" width="9" style="55"/>
    <col min="4353" max="4353" width="2.5" style="55" customWidth="1"/>
    <col min="4354" max="4354" width="0.83203125" style="55" customWidth="1"/>
    <col min="4355" max="4356" width="6" style="55" customWidth="1"/>
    <col min="4357" max="4357" width="6.83203125" style="55" customWidth="1"/>
    <col min="4358" max="4358" width="5.08203125" style="55" customWidth="1"/>
    <col min="4359" max="4359" width="4.5" style="55" customWidth="1"/>
    <col min="4360" max="4360" width="5.75" style="55" customWidth="1"/>
    <col min="4361" max="4370" width="4.5" style="55" customWidth="1"/>
    <col min="4371" max="4371" width="3.25" style="55" customWidth="1"/>
    <col min="4372" max="4608" width="9" style="55"/>
    <col min="4609" max="4609" width="2.5" style="55" customWidth="1"/>
    <col min="4610" max="4610" width="0.83203125" style="55" customWidth="1"/>
    <col min="4611" max="4612" width="6" style="55" customWidth="1"/>
    <col min="4613" max="4613" width="6.83203125" style="55" customWidth="1"/>
    <col min="4614" max="4614" width="5.08203125" style="55" customWidth="1"/>
    <col min="4615" max="4615" width="4.5" style="55" customWidth="1"/>
    <col min="4616" max="4616" width="5.75" style="55" customWidth="1"/>
    <col min="4617" max="4626" width="4.5" style="55" customWidth="1"/>
    <col min="4627" max="4627" width="3.25" style="55" customWidth="1"/>
    <col min="4628" max="4864" width="9" style="55"/>
    <col min="4865" max="4865" width="2.5" style="55" customWidth="1"/>
    <col min="4866" max="4866" width="0.83203125" style="55" customWidth="1"/>
    <col min="4867" max="4868" width="6" style="55" customWidth="1"/>
    <col min="4869" max="4869" width="6.83203125" style="55" customWidth="1"/>
    <col min="4870" max="4870" width="5.08203125" style="55" customWidth="1"/>
    <col min="4871" max="4871" width="4.5" style="55" customWidth="1"/>
    <col min="4872" max="4872" width="5.75" style="55" customWidth="1"/>
    <col min="4873" max="4882" width="4.5" style="55" customWidth="1"/>
    <col min="4883" max="4883" width="3.25" style="55" customWidth="1"/>
    <col min="4884" max="5120" width="9" style="55"/>
    <col min="5121" max="5121" width="2.5" style="55" customWidth="1"/>
    <col min="5122" max="5122" width="0.83203125" style="55" customWidth="1"/>
    <col min="5123" max="5124" width="6" style="55" customWidth="1"/>
    <col min="5125" max="5125" width="6.83203125" style="55" customWidth="1"/>
    <col min="5126" max="5126" width="5.08203125" style="55" customWidth="1"/>
    <col min="5127" max="5127" width="4.5" style="55" customWidth="1"/>
    <col min="5128" max="5128" width="5.75" style="55" customWidth="1"/>
    <col min="5129" max="5138" width="4.5" style="55" customWidth="1"/>
    <col min="5139" max="5139" width="3.25" style="55" customWidth="1"/>
    <col min="5140" max="5376" width="9" style="55"/>
    <col min="5377" max="5377" width="2.5" style="55" customWidth="1"/>
    <col min="5378" max="5378" width="0.83203125" style="55" customWidth="1"/>
    <col min="5379" max="5380" width="6" style="55" customWidth="1"/>
    <col min="5381" max="5381" width="6.83203125" style="55" customWidth="1"/>
    <col min="5382" max="5382" width="5.08203125" style="55" customWidth="1"/>
    <col min="5383" max="5383" width="4.5" style="55" customWidth="1"/>
    <col min="5384" max="5384" width="5.75" style="55" customWidth="1"/>
    <col min="5385" max="5394" width="4.5" style="55" customWidth="1"/>
    <col min="5395" max="5395" width="3.25" style="55" customWidth="1"/>
    <col min="5396" max="5632" width="9" style="55"/>
    <col min="5633" max="5633" width="2.5" style="55" customWidth="1"/>
    <col min="5634" max="5634" width="0.83203125" style="55" customWidth="1"/>
    <col min="5635" max="5636" width="6" style="55" customWidth="1"/>
    <col min="5637" max="5637" width="6.83203125" style="55" customWidth="1"/>
    <col min="5638" max="5638" width="5.08203125" style="55" customWidth="1"/>
    <col min="5639" max="5639" width="4.5" style="55" customWidth="1"/>
    <col min="5640" max="5640" width="5.75" style="55" customWidth="1"/>
    <col min="5641" max="5650" width="4.5" style="55" customWidth="1"/>
    <col min="5651" max="5651" width="3.25" style="55" customWidth="1"/>
    <col min="5652" max="5888" width="9" style="55"/>
    <col min="5889" max="5889" width="2.5" style="55" customWidth="1"/>
    <col min="5890" max="5890" width="0.83203125" style="55" customWidth="1"/>
    <col min="5891" max="5892" width="6" style="55" customWidth="1"/>
    <col min="5893" max="5893" width="6.83203125" style="55" customWidth="1"/>
    <col min="5894" max="5894" width="5.08203125" style="55" customWidth="1"/>
    <col min="5895" max="5895" width="4.5" style="55" customWidth="1"/>
    <col min="5896" max="5896" width="5.75" style="55" customWidth="1"/>
    <col min="5897" max="5906" width="4.5" style="55" customWidth="1"/>
    <col min="5907" max="5907" width="3.25" style="55" customWidth="1"/>
    <col min="5908" max="6144" width="9" style="55"/>
    <col min="6145" max="6145" width="2.5" style="55" customWidth="1"/>
    <col min="6146" max="6146" width="0.83203125" style="55" customWidth="1"/>
    <col min="6147" max="6148" width="6" style="55" customWidth="1"/>
    <col min="6149" max="6149" width="6.83203125" style="55" customWidth="1"/>
    <col min="6150" max="6150" width="5.08203125" style="55" customWidth="1"/>
    <col min="6151" max="6151" width="4.5" style="55" customWidth="1"/>
    <col min="6152" max="6152" width="5.75" style="55" customWidth="1"/>
    <col min="6153" max="6162" width="4.5" style="55" customWidth="1"/>
    <col min="6163" max="6163" width="3.25" style="55" customWidth="1"/>
    <col min="6164" max="6400" width="9" style="55"/>
    <col min="6401" max="6401" width="2.5" style="55" customWidth="1"/>
    <col min="6402" max="6402" width="0.83203125" style="55" customWidth="1"/>
    <col min="6403" max="6404" width="6" style="55" customWidth="1"/>
    <col min="6405" max="6405" width="6.83203125" style="55" customWidth="1"/>
    <col min="6406" max="6406" width="5.08203125" style="55" customWidth="1"/>
    <col min="6407" max="6407" width="4.5" style="55" customWidth="1"/>
    <col min="6408" max="6408" width="5.75" style="55" customWidth="1"/>
    <col min="6409" max="6418" width="4.5" style="55" customWidth="1"/>
    <col min="6419" max="6419" width="3.25" style="55" customWidth="1"/>
    <col min="6420" max="6656" width="9" style="55"/>
    <col min="6657" max="6657" width="2.5" style="55" customWidth="1"/>
    <col min="6658" max="6658" width="0.83203125" style="55" customWidth="1"/>
    <col min="6659" max="6660" width="6" style="55" customWidth="1"/>
    <col min="6661" max="6661" width="6.83203125" style="55" customWidth="1"/>
    <col min="6662" max="6662" width="5.08203125" style="55" customWidth="1"/>
    <col min="6663" max="6663" width="4.5" style="55" customWidth="1"/>
    <col min="6664" max="6664" width="5.75" style="55" customWidth="1"/>
    <col min="6665" max="6674" width="4.5" style="55" customWidth="1"/>
    <col min="6675" max="6675" width="3.25" style="55" customWidth="1"/>
    <col min="6676" max="6912" width="9" style="55"/>
    <col min="6913" max="6913" width="2.5" style="55" customWidth="1"/>
    <col min="6914" max="6914" width="0.83203125" style="55" customWidth="1"/>
    <col min="6915" max="6916" width="6" style="55" customWidth="1"/>
    <col min="6917" max="6917" width="6.83203125" style="55" customWidth="1"/>
    <col min="6918" max="6918" width="5.08203125" style="55" customWidth="1"/>
    <col min="6919" max="6919" width="4.5" style="55" customWidth="1"/>
    <col min="6920" max="6920" width="5.75" style="55" customWidth="1"/>
    <col min="6921" max="6930" width="4.5" style="55" customWidth="1"/>
    <col min="6931" max="6931" width="3.25" style="55" customWidth="1"/>
    <col min="6932" max="7168" width="9" style="55"/>
    <col min="7169" max="7169" width="2.5" style="55" customWidth="1"/>
    <col min="7170" max="7170" width="0.83203125" style="55" customWidth="1"/>
    <col min="7171" max="7172" width="6" style="55" customWidth="1"/>
    <col min="7173" max="7173" width="6.83203125" style="55" customWidth="1"/>
    <col min="7174" max="7174" width="5.08203125" style="55" customWidth="1"/>
    <col min="7175" max="7175" width="4.5" style="55" customWidth="1"/>
    <col min="7176" max="7176" width="5.75" style="55" customWidth="1"/>
    <col min="7177" max="7186" width="4.5" style="55" customWidth="1"/>
    <col min="7187" max="7187" width="3.25" style="55" customWidth="1"/>
    <col min="7188" max="7424" width="9" style="55"/>
    <col min="7425" max="7425" width="2.5" style="55" customWidth="1"/>
    <col min="7426" max="7426" width="0.83203125" style="55" customWidth="1"/>
    <col min="7427" max="7428" width="6" style="55" customWidth="1"/>
    <col min="7429" max="7429" width="6.83203125" style="55" customWidth="1"/>
    <col min="7430" max="7430" width="5.08203125" style="55" customWidth="1"/>
    <col min="7431" max="7431" width="4.5" style="55" customWidth="1"/>
    <col min="7432" max="7432" width="5.75" style="55" customWidth="1"/>
    <col min="7433" max="7442" width="4.5" style="55" customWidth="1"/>
    <col min="7443" max="7443" width="3.25" style="55" customWidth="1"/>
    <col min="7444" max="7680" width="9" style="55"/>
    <col min="7681" max="7681" width="2.5" style="55" customWidth="1"/>
    <col min="7682" max="7682" width="0.83203125" style="55" customWidth="1"/>
    <col min="7683" max="7684" width="6" style="55" customWidth="1"/>
    <col min="7685" max="7685" width="6.83203125" style="55" customWidth="1"/>
    <col min="7686" max="7686" width="5.08203125" style="55" customWidth="1"/>
    <col min="7687" max="7687" width="4.5" style="55" customWidth="1"/>
    <col min="7688" max="7688" width="5.75" style="55" customWidth="1"/>
    <col min="7689" max="7698" width="4.5" style="55" customWidth="1"/>
    <col min="7699" max="7699" width="3.25" style="55" customWidth="1"/>
    <col min="7700" max="7936" width="9" style="55"/>
    <col min="7937" max="7937" width="2.5" style="55" customWidth="1"/>
    <col min="7938" max="7938" width="0.83203125" style="55" customWidth="1"/>
    <col min="7939" max="7940" width="6" style="55" customWidth="1"/>
    <col min="7941" max="7941" width="6.83203125" style="55" customWidth="1"/>
    <col min="7942" max="7942" width="5.08203125" style="55" customWidth="1"/>
    <col min="7943" max="7943" width="4.5" style="55" customWidth="1"/>
    <col min="7944" max="7944" width="5.75" style="55" customWidth="1"/>
    <col min="7945" max="7954" width="4.5" style="55" customWidth="1"/>
    <col min="7955" max="7955" width="3.25" style="55" customWidth="1"/>
    <col min="7956" max="8192" width="9" style="55"/>
    <col min="8193" max="8193" width="2.5" style="55" customWidth="1"/>
    <col min="8194" max="8194" width="0.83203125" style="55" customWidth="1"/>
    <col min="8195" max="8196" width="6" style="55" customWidth="1"/>
    <col min="8197" max="8197" width="6.83203125" style="55" customWidth="1"/>
    <col min="8198" max="8198" width="5.08203125" style="55" customWidth="1"/>
    <col min="8199" max="8199" width="4.5" style="55" customWidth="1"/>
    <col min="8200" max="8200" width="5.75" style="55" customWidth="1"/>
    <col min="8201" max="8210" width="4.5" style="55" customWidth="1"/>
    <col min="8211" max="8211" width="3.25" style="55" customWidth="1"/>
    <col min="8212" max="8448" width="9" style="55"/>
    <col min="8449" max="8449" width="2.5" style="55" customWidth="1"/>
    <col min="8450" max="8450" width="0.83203125" style="55" customWidth="1"/>
    <col min="8451" max="8452" width="6" style="55" customWidth="1"/>
    <col min="8453" max="8453" width="6.83203125" style="55" customWidth="1"/>
    <col min="8454" max="8454" width="5.08203125" style="55" customWidth="1"/>
    <col min="8455" max="8455" width="4.5" style="55" customWidth="1"/>
    <col min="8456" max="8456" width="5.75" style="55" customWidth="1"/>
    <col min="8457" max="8466" width="4.5" style="55" customWidth="1"/>
    <col min="8467" max="8467" width="3.25" style="55" customWidth="1"/>
    <col min="8468" max="8704" width="9" style="55"/>
    <col min="8705" max="8705" width="2.5" style="55" customWidth="1"/>
    <col min="8706" max="8706" width="0.83203125" style="55" customWidth="1"/>
    <col min="8707" max="8708" width="6" style="55" customWidth="1"/>
    <col min="8709" max="8709" width="6.83203125" style="55" customWidth="1"/>
    <col min="8710" max="8710" width="5.08203125" style="55" customWidth="1"/>
    <col min="8711" max="8711" width="4.5" style="55" customWidth="1"/>
    <col min="8712" max="8712" width="5.75" style="55" customWidth="1"/>
    <col min="8713" max="8722" width="4.5" style="55" customWidth="1"/>
    <col min="8723" max="8723" width="3.25" style="55" customWidth="1"/>
    <col min="8724" max="8960" width="9" style="55"/>
    <col min="8961" max="8961" width="2.5" style="55" customWidth="1"/>
    <col min="8962" max="8962" width="0.83203125" style="55" customWidth="1"/>
    <col min="8963" max="8964" width="6" style="55" customWidth="1"/>
    <col min="8965" max="8965" width="6.83203125" style="55" customWidth="1"/>
    <col min="8966" max="8966" width="5.08203125" style="55" customWidth="1"/>
    <col min="8967" max="8967" width="4.5" style="55" customWidth="1"/>
    <col min="8968" max="8968" width="5.75" style="55" customWidth="1"/>
    <col min="8969" max="8978" width="4.5" style="55" customWidth="1"/>
    <col min="8979" max="8979" width="3.25" style="55" customWidth="1"/>
    <col min="8980" max="9216" width="9" style="55"/>
    <col min="9217" max="9217" width="2.5" style="55" customWidth="1"/>
    <col min="9218" max="9218" width="0.83203125" style="55" customWidth="1"/>
    <col min="9219" max="9220" width="6" style="55" customWidth="1"/>
    <col min="9221" max="9221" width="6.83203125" style="55" customWidth="1"/>
    <col min="9222" max="9222" width="5.08203125" style="55" customWidth="1"/>
    <col min="9223" max="9223" width="4.5" style="55" customWidth="1"/>
    <col min="9224" max="9224" width="5.75" style="55" customWidth="1"/>
    <col min="9225" max="9234" width="4.5" style="55" customWidth="1"/>
    <col min="9235" max="9235" width="3.25" style="55" customWidth="1"/>
    <col min="9236" max="9472" width="9" style="55"/>
    <col min="9473" max="9473" width="2.5" style="55" customWidth="1"/>
    <col min="9474" max="9474" width="0.83203125" style="55" customWidth="1"/>
    <col min="9475" max="9476" width="6" style="55" customWidth="1"/>
    <col min="9477" max="9477" width="6.83203125" style="55" customWidth="1"/>
    <col min="9478" max="9478" width="5.08203125" style="55" customWidth="1"/>
    <col min="9479" max="9479" width="4.5" style="55" customWidth="1"/>
    <col min="9480" max="9480" width="5.75" style="55" customWidth="1"/>
    <col min="9481" max="9490" width="4.5" style="55" customWidth="1"/>
    <col min="9491" max="9491" width="3.25" style="55" customWidth="1"/>
    <col min="9492" max="9728" width="9" style="55"/>
    <col min="9729" max="9729" width="2.5" style="55" customWidth="1"/>
    <col min="9730" max="9730" width="0.83203125" style="55" customWidth="1"/>
    <col min="9731" max="9732" width="6" style="55" customWidth="1"/>
    <col min="9733" max="9733" width="6.83203125" style="55" customWidth="1"/>
    <col min="9734" max="9734" width="5.08203125" style="55" customWidth="1"/>
    <col min="9735" max="9735" width="4.5" style="55" customWidth="1"/>
    <col min="9736" max="9736" width="5.75" style="55" customWidth="1"/>
    <col min="9737" max="9746" width="4.5" style="55" customWidth="1"/>
    <col min="9747" max="9747" width="3.25" style="55" customWidth="1"/>
    <col min="9748" max="9984" width="9" style="55"/>
    <col min="9985" max="9985" width="2.5" style="55" customWidth="1"/>
    <col min="9986" max="9986" width="0.83203125" style="55" customWidth="1"/>
    <col min="9987" max="9988" width="6" style="55" customWidth="1"/>
    <col min="9989" max="9989" width="6.83203125" style="55" customWidth="1"/>
    <col min="9990" max="9990" width="5.08203125" style="55" customWidth="1"/>
    <col min="9991" max="9991" width="4.5" style="55" customWidth="1"/>
    <col min="9992" max="9992" width="5.75" style="55" customWidth="1"/>
    <col min="9993" max="10002" width="4.5" style="55" customWidth="1"/>
    <col min="10003" max="10003" width="3.25" style="55" customWidth="1"/>
    <col min="10004" max="10240" width="9" style="55"/>
    <col min="10241" max="10241" width="2.5" style="55" customWidth="1"/>
    <col min="10242" max="10242" width="0.83203125" style="55" customWidth="1"/>
    <col min="10243" max="10244" width="6" style="55" customWidth="1"/>
    <col min="10245" max="10245" width="6.83203125" style="55" customWidth="1"/>
    <col min="10246" max="10246" width="5.08203125" style="55" customWidth="1"/>
    <col min="10247" max="10247" width="4.5" style="55" customWidth="1"/>
    <col min="10248" max="10248" width="5.75" style="55" customWidth="1"/>
    <col min="10249" max="10258" width="4.5" style="55" customWidth="1"/>
    <col min="10259" max="10259" width="3.25" style="55" customWidth="1"/>
    <col min="10260" max="10496" width="9" style="55"/>
    <col min="10497" max="10497" width="2.5" style="55" customWidth="1"/>
    <col min="10498" max="10498" width="0.83203125" style="55" customWidth="1"/>
    <col min="10499" max="10500" width="6" style="55" customWidth="1"/>
    <col min="10501" max="10501" width="6.83203125" style="55" customWidth="1"/>
    <col min="10502" max="10502" width="5.08203125" style="55" customWidth="1"/>
    <col min="10503" max="10503" width="4.5" style="55" customWidth="1"/>
    <col min="10504" max="10504" width="5.75" style="55" customWidth="1"/>
    <col min="10505" max="10514" width="4.5" style="55" customWidth="1"/>
    <col min="10515" max="10515" width="3.25" style="55" customWidth="1"/>
    <col min="10516" max="10752" width="9" style="55"/>
    <col min="10753" max="10753" width="2.5" style="55" customWidth="1"/>
    <col min="10754" max="10754" width="0.83203125" style="55" customWidth="1"/>
    <col min="10755" max="10756" width="6" style="55" customWidth="1"/>
    <col min="10757" max="10757" width="6.83203125" style="55" customWidth="1"/>
    <col min="10758" max="10758" width="5.08203125" style="55" customWidth="1"/>
    <col min="10759" max="10759" width="4.5" style="55" customWidth="1"/>
    <col min="10760" max="10760" width="5.75" style="55" customWidth="1"/>
    <col min="10761" max="10770" width="4.5" style="55" customWidth="1"/>
    <col min="10771" max="10771" width="3.25" style="55" customWidth="1"/>
    <col min="10772" max="11008" width="9" style="55"/>
    <col min="11009" max="11009" width="2.5" style="55" customWidth="1"/>
    <col min="11010" max="11010" width="0.83203125" style="55" customWidth="1"/>
    <col min="11011" max="11012" width="6" style="55" customWidth="1"/>
    <col min="11013" max="11013" width="6.83203125" style="55" customWidth="1"/>
    <col min="11014" max="11014" width="5.08203125" style="55" customWidth="1"/>
    <col min="11015" max="11015" width="4.5" style="55" customWidth="1"/>
    <col min="11016" max="11016" width="5.75" style="55" customWidth="1"/>
    <col min="11017" max="11026" width="4.5" style="55" customWidth="1"/>
    <col min="11027" max="11027" width="3.25" style="55" customWidth="1"/>
    <col min="11028" max="11264" width="9" style="55"/>
    <col min="11265" max="11265" width="2.5" style="55" customWidth="1"/>
    <col min="11266" max="11266" width="0.83203125" style="55" customWidth="1"/>
    <col min="11267" max="11268" width="6" style="55" customWidth="1"/>
    <col min="11269" max="11269" width="6.83203125" style="55" customWidth="1"/>
    <col min="11270" max="11270" width="5.08203125" style="55" customWidth="1"/>
    <col min="11271" max="11271" width="4.5" style="55" customWidth="1"/>
    <col min="11272" max="11272" width="5.75" style="55" customWidth="1"/>
    <col min="11273" max="11282" width="4.5" style="55" customWidth="1"/>
    <col min="11283" max="11283" width="3.25" style="55" customWidth="1"/>
    <col min="11284" max="11520" width="9" style="55"/>
    <col min="11521" max="11521" width="2.5" style="55" customWidth="1"/>
    <col min="11522" max="11522" width="0.83203125" style="55" customWidth="1"/>
    <col min="11523" max="11524" width="6" style="55" customWidth="1"/>
    <col min="11525" max="11525" width="6.83203125" style="55" customWidth="1"/>
    <col min="11526" max="11526" width="5.08203125" style="55" customWidth="1"/>
    <col min="11527" max="11527" width="4.5" style="55" customWidth="1"/>
    <col min="11528" max="11528" width="5.75" style="55" customWidth="1"/>
    <col min="11529" max="11538" width="4.5" style="55" customWidth="1"/>
    <col min="11539" max="11539" width="3.25" style="55" customWidth="1"/>
    <col min="11540" max="11776" width="9" style="55"/>
    <col min="11777" max="11777" width="2.5" style="55" customWidth="1"/>
    <col min="11778" max="11778" width="0.83203125" style="55" customWidth="1"/>
    <col min="11779" max="11780" width="6" style="55" customWidth="1"/>
    <col min="11781" max="11781" width="6.83203125" style="55" customWidth="1"/>
    <col min="11782" max="11782" width="5.08203125" style="55" customWidth="1"/>
    <col min="11783" max="11783" width="4.5" style="55" customWidth="1"/>
    <col min="11784" max="11784" width="5.75" style="55" customWidth="1"/>
    <col min="11785" max="11794" width="4.5" style="55" customWidth="1"/>
    <col min="11795" max="11795" width="3.25" style="55" customWidth="1"/>
    <col min="11796" max="12032" width="9" style="55"/>
    <col min="12033" max="12033" width="2.5" style="55" customWidth="1"/>
    <col min="12034" max="12034" width="0.83203125" style="55" customWidth="1"/>
    <col min="12035" max="12036" width="6" style="55" customWidth="1"/>
    <col min="12037" max="12037" width="6.83203125" style="55" customWidth="1"/>
    <col min="12038" max="12038" width="5.08203125" style="55" customWidth="1"/>
    <col min="12039" max="12039" width="4.5" style="55" customWidth="1"/>
    <col min="12040" max="12040" width="5.75" style="55" customWidth="1"/>
    <col min="12041" max="12050" width="4.5" style="55" customWidth="1"/>
    <col min="12051" max="12051" width="3.25" style="55" customWidth="1"/>
    <col min="12052" max="12288" width="9" style="55"/>
    <col min="12289" max="12289" width="2.5" style="55" customWidth="1"/>
    <col min="12290" max="12290" width="0.83203125" style="55" customWidth="1"/>
    <col min="12291" max="12292" width="6" style="55" customWidth="1"/>
    <col min="12293" max="12293" width="6.83203125" style="55" customWidth="1"/>
    <col min="12294" max="12294" width="5.08203125" style="55" customWidth="1"/>
    <col min="12295" max="12295" width="4.5" style="55" customWidth="1"/>
    <col min="12296" max="12296" width="5.75" style="55" customWidth="1"/>
    <col min="12297" max="12306" width="4.5" style="55" customWidth="1"/>
    <col min="12307" max="12307" width="3.25" style="55" customWidth="1"/>
    <col min="12308" max="12544" width="9" style="55"/>
    <col min="12545" max="12545" width="2.5" style="55" customWidth="1"/>
    <col min="12546" max="12546" width="0.83203125" style="55" customWidth="1"/>
    <col min="12547" max="12548" width="6" style="55" customWidth="1"/>
    <col min="12549" max="12549" width="6.83203125" style="55" customWidth="1"/>
    <col min="12550" max="12550" width="5.08203125" style="55" customWidth="1"/>
    <col min="12551" max="12551" width="4.5" style="55" customWidth="1"/>
    <col min="12552" max="12552" width="5.75" style="55" customWidth="1"/>
    <col min="12553" max="12562" width="4.5" style="55" customWidth="1"/>
    <col min="12563" max="12563" width="3.25" style="55" customWidth="1"/>
    <col min="12564" max="12800" width="9" style="55"/>
    <col min="12801" max="12801" width="2.5" style="55" customWidth="1"/>
    <col min="12802" max="12802" width="0.83203125" style="55" customWidth="1"/>
    <col min="12803" max="12804" width="6" style="55" customWidth="1"/>
    <col min="12805" max="12805" width="6.83203125" style="55" customWidth="1"/>
    <col min="12806" max="12806" width="5.08203125" style="55" customWidth="1"/>
    <col min="12807" max="12807" width="4.5" style="55" customWidth="1"/>
    <col min="12808" max="12808" width="5.75" style="55" customWidth="1"/>
    <col min="12809" max="12818" width="4.5" style="55" customWidth="1"/>
    <col min="12819" max="12819" width="3.25" style="55" customWidth="1"/>
    <col min="12820" max="13056" width="9" style="55"/>
    <col min="13057" max="13057" width="2.5" style="55" customWidth="1"/>
    <col min="13058" max="13058" width="0.83203125" style="55" customWidth="1"/>
    <col min="13059" max="13060" width="6" style="55" customWidth="1"/>
    <col min="13061" max="13061" width="6.83203125" style="55" customWidth="1"/>
    <col min="13062" max="13062" width="5.08203125" style="55" customWidth="1"/>
    <col min="13063" max="13063" width="4.5" style="55" customWidth="1"/>
    <col min="13064" max="13064" width="5.75" style="55" customWidth="1"/>
    <col min="13065" max="13074" width="4.5" style="55" customWidth="1"/>
    <col min="13075" max="13075" width="3.25" style="55" customWidth="1"/>
    <col min="13076" max="13312" width="9" style="55"/>
    <col min="13313" max="13313" width="2.5" style="55" customWidth="1"/>
    <col min="13314" max="13314" width="0.83203125" style="55" customWidth="1"/>
    <col min="13315" max="13316" width="6" style="55" customWidth="1"/>
    <col min="13317" max="13317" width="6.83203125" style="55" customWidth="1"/>
    <col min="13318" max="13318" width="5.08203125" style="55" customWidth="1"/>
    <col min="13319" max="13319" width="4.5" style="55" customWidth="1"/>
    <col min="13320" max="13320" width="5.75" style="55" customWidth="1"/>
    <col min="13321" max="13330" width="4.5" style="55" customWidth="1"/>
    <col min="13331" max="13331" width="3.25" style="55" customWidth="1"/>
    <col min="13332" max="13568" width="9" style="55"/>
    <col min="13569" max="13569" width="2.5" style="55" customWidth="1"/>
    <col min="13570" max="13570" width="0.83203125" style="55" customWidth="1"/>
    <col min="13571" max="13572" width="6" style="55" customWidth="1"/>
    <col min="13573" max="13573" width="6.83203125" style="55" customWidth="1"/>
    <col min="13574" max="13574" width="5.08203125" style="55" customWidth="1"/>
    <col min="13575" max="13575" width="4.5" style="55" customWidth="1"/>
    <col min="13576" max="13576" width="5.75" style="55" customWidth="1"/>
    <col min="13577" max="13586" width="4.5" style="55" customWidth="1"/>
    <col min="13587" max="13587" width="3.25" style="55" customWidth="1"/>
    <col min="13588" max="13824" width="9" style="55"/>
    <col min="13825" max="13825" width="2.5" style="55" customWidth="1"/>
    <col min="13826" max="13826" width="0.83203125" style="55" customWidth="1"/>
    <col min="13827" max="13828" width="6" style="55" customWidth="1"/>
    <col min="13829" max="13829" width="6.83203125" style="55" customWidth="1"/>
    <col min="13830" max="13830" width="5.08203125" style="55" customWidth="1"/>
    <col min="13831" max="13831" width="4.5" style="55" customWidth="1"/>
    <col min="13832" max="13832" width="5.75" style="55" customWidth="1"/>
    <col min="13833" max="13842" width="4.5" style="55" customWidth="1"/>
    <col min="13843" max="13843" width="3.25" style="55" customWidth="1"/>
    <col min="13844" max="14080" width="9" style="55"/>
    <col min="14081" max="14081" width="2.5" style="55" customWidth="1"/>
    <col min="14082" max="14082" width="0.83203125" style="55" customWidth="1"/>
    <col min="14083" max="14084" width="6" style="55" customWidth="1"/>
    <col min="14085" max="14085" width="6.83203125" style="55" customWidth="1"/>
    <col min="14086" max="14086" width="5.08203125" style="55" customWidth="1"/>
    <col min="14087" max="14087" width="4.5" style="55" customWidth="1"/>
    <col min="14088" max="14088" width="5.75" style="55" customWidth="1"/>
    <col min="14089" max="14098" width="4.5" style="55" customWidth="1"/>
    <col min="14099" max="14099" width="3.25" style="55" customWidth="1"/>
    <col min="14100" max="14336" width="9" style="55"/>
    <col min="14337" max="14337" width="2.5" style="55" customWidth="1"/>
    <col min="14338" max="14338" width="0.83203125" style="55" customWidth="1"/>
    <col min="14339" max="14340" width="6" style="55" customWidth="1"/>
    <col min="14341" max="14341" width="6.83203125" style="55" customWidth="1"/>
    <col min="14342" max="14342" width="5.08203125" style="55" customWidth="1"/>
    <col min="14343" max="14343" width="4.5" style="55" customWidth="1"/>
    <col min="14344" max="14344" width="5.75" style="55" customWidth="1"/>
    <col min="14345" max="14354" width="4.5" style="55" customWidth="1"/>
    <col min="14355" max="14355" width="3.25" style="55" customWidth="1"/>
    <col min="14356" max="14592" width="9" style="55"/>
    <col min="14593" max="14593" width="2.5" style="55" customWidth="1"/>
    <col min="14594" max="14594" width="0.83203125" style="55" customWidth="1"/>
    <col min="14595" max="14596" width="6" style="55" customWidth="1"/>
    <col min="14597" max="14597" width="6.83203125" style="55" customWidth="1"/>
    <col min="14598" max="14598" width="5.08203125" style="55" customWidth="1"/>
    <col min="14599" max="14599" width="4.5" style="55" customWidth="1"/>
    <col min="14600" max="14600" width="5.75" style="55" customWidth="1"/>
    <col min="14601" max="14610" width="4.5" style="55" customWidth="1"/>
    <col min="14611" max="14611" width="3.25" style="55" customWidth="1"/>
    <col min="14612" max="14848" width="9" style="55"/>
    <col min="14849" max="14849" width="2.5" style="55" customWidth="1"/>
    <col min="14850" max="14850" width="0.83203125" style="55" customWidth="1"/>
    <col min="14851" max="14852" width="6" style="55" customWidth="1"/>
    <col min="14853" max="14853" width="6.83203125" style="55" customWidth="1"/>
    <col min="14854" max="14854" width="5.08203125" style="55" customWidth="1"/>
    <col min="14855" max="14855" width="4.5" style="55" customWidth="1"/>
    <col min="14856" max="14856" width="5.75" style="55" customWidth="1"/>
    <col min="14857" max="14866" width="4.5" style="55" customWidth="1"/>
    <col min="14867" max="14867" width="3.25" style="55" customWidth="1"/>
    <col min="14868" max="15104" width="9" style="55"/>
    <col min="15105" max="15105" width="2.5" style="55" customWidth="1"/>
    <col min="15106" max="15106" width="0.83203125" style="55" customWidth="1"/>
    <col min="15107" max="15108" width="6" style="55" customWidth="1"/>
    <col min="15109" max="15109" width="6.83203125" style="55" customWidth="1"/>
    <col min="15110" max="15110" width="5.08203125" style="55" customWidth="1"/>
    <col min="15111" max="15111" width="4.5" style="55" customWidth="1"/>
    <col min="15112" max="15112" width="5.75" style="55" customWidth="1"/>
    <col min="15113" max="15122" width="4.5" style="55" customWidth="1"/>
    <col min="15123" max="15123" width="3.25" style="55" customWidth="1"/>
    <col min="15124" max="15360" width="9" style="55"/>
    <col min="15361" max="15361" width="2.5" style="55" customWidth="1"/>
    <col min="15362" max="15362" width="0.83203125" style="55" customWidth="1"/>
    <col min="15363" max="15364" width="6" style="55" customWidth="1"/>
    <col min="15365" max="15365" width="6.83203125" style="55" customWidth="1"/>
    <col min="15366" max="15366" width="5.08203125" style="55" customWidth="1"/>
    <col min="15367" max="15367" width="4.5" style="55" customWidth="1"/>
    <col min="15368" max="15368" width="5.75" style="55" customWidth="1"/>
    <col min="15369" max="15378" width="4.5" style="55" customWidth="1"/>
    <col min="15379" max="15379" width="3.25" style="55" customWidth="1"/>
    <col min="15380" max="15616" width="9" style="55"/>
    <col min="15617" max="15617" width="2.5" style="55" customWidth="1"/>
    <col min="15618" max="15618" width="0.83203125" style="55" customWidth="1"/>
    <col min="15619" max="15620" width="6" style="55" customWidth="1"/>
    <col min="15621" max="15621" width="6.83203125" style="55" customWidth="1"/>
    <col min="15622" max="15622" width="5.08203125" style="55" customWidth="1"/>
    <col min="15623" max="15623" width="4.5" style="55" customWidth="1"/>
    <col min="15624" max="15624" width="5.75" style="55" customWidth="1"/>
    <col min="15625" max="15634" width="4.5" style="55" customWidth="1"/>
    <col min="15635" max="15635" width="3.25" style="55" customWidth="1"/>
    <col min="15636" max="15872" width="9" style="55"/>
    <col min="15873" max="15873" width="2.5" style="55" customWidth="1"/>
    <col min="15874" max="15874" width="0.83203125" style="55" customWidth="1"/>
    <col min="15875" max="15876" width="6" style="55" customWidth="1"/>
    <col min="15877" max="15877" width="6.83203125" style="55" customWidth="1"/>
    <col min="15878" max="15878" width="5.08203125" style="55" customWidth="1"/>
    <col min="15879" max="15879" width="4.5" style="55" customWidth="1"/>
    <col min="15880" max="15880" width="5.75" style="55" customWidth="1"/>
    <col min="15881" max="15890" width="4.5" style="55" customWidth="1"/>
    <col min="15891" max="15891" width="3.25" style="55" customWidth="1"/>
    <col min="15892" max="16128" width="9" style="55"/>
    <col min="16129" max="16129" width="2.5" style="55" customWidth="1"/>
    <col min="16130" max="16130" width="0.83203125" style="55" customWidth="1"/>
    <col min="16131" max="16132" width="6" style="55" customWidth="1"/>
    <col min="16133" max="16133" width="6.83203125" style="55" customWidth="1"/>
    <col min="16134" max="16134" width="5.08203125" style="55" customWidth="1"/>
    <col min="16135" max="16135" width="4.5" style="55" customWidth="1"/>
    <col min="16136" max="16136" width="5.75" style="55" customWidth="1"/>
    <col min="16137" max="16146" width="4.5" style="55" customWidth="1"/>
    <col min="16147" max="16147" width="3.25" style="55" customWidth="1"/>
    <col min="16148" max="16384" width="9" style="55"/>
  </cols>
  <sheetData>
    <row r="1" spans="1:26" s="60" customFormat="1" ht="16.5" customHeight="1">
      <c r="B1" s="181"/>
      <c r="C1" s="181"/>
      <c r="D1" s="181"/>
      <c r="S1" s="181"/>
      <c r="T1" s="59" t="s">
        <v>341</v>
      </c>
    </row>
    <row r="2" spans="1:26" s="66" customFormat="1" ht="19.5" customHeight="1">
      <c r="A2" s="67" t="s">
        <v>783</v>
      </c>
      <c r="B2" s="65"/>
      <c r="C2" s="65"/>
      <c r="D2" s="65"/>
      <c r="E2" s="59"/>
      <c r="F2" s="59"/>
      <c r="G2" s="59"/>
      <c r="H2" s="59"/>
      <c r="I2" s="59"/>
      <c r="J2" s="59"/>
      <c r="K2" s="59"/>
      <c r="L2" s="59"/>
      <c r="M2" s="59"/>
      <c r="N2" s="59"/>
      <c r="O2" s="178" t="str">
        <f>'SP4-1'!L2</f>
        <v>Spreadsheet released: 14-Apr-2023</v>
      </c>
      <c r="P2" s="59"/>
      <c r="Q2" s="59"/>
      <c r="R2" s="59"/>
      <c r="S2" s="123"/>
      <c r="T2" s="243" t="s">
        <v>342</v>
      </c>
      <c r="U2" s="59"/>
      <c r="V2" s="59"/>
      <c r="W2" s="59"/>
      <c r="X2" s="59"/>
      <c r="Y2" s="59"/>
      <c r="Z2" s="59"/>
    </row>
    <row r="3" spans="1:26" s="60" customFormat="1" ht="11.25" customHeight="1">
      <c r="A3" s="65" t="s">
        <v>830</v>
      </c>
      <c r="B3" s="65"/>
      <c r="C3" s="65"/>
      <c r="D3" s="65"/>
      <c r="E3" s="59"/>
      <c r="F3" s="59"/>
      <c r="G3" s="59"/>
      <c r="H3" s="59"/>
      <c r="I3" s="59"/>
      <c r="J3" s="59"/>
      <c r="K3" s="59"/>
      <c r="L3" s="59"/>
      <c r="M3" s="59"/>
      <c r="N3" s="59"/>
      <c r="O3" s="59"/>
      <c r="P3" s="59"/>
      <c r="Q3" s="59"/>
      <c r="R3" s="59"/>
      <c r="S3" s="123"/>
      <c r="T3" s="59"/>
      <c r="U3" s="59"/>
      <c r="V3" s="59"/>
      <c r="W3" s="59"/>
      <c r="X3" s="59"/>
      <c r="Y3" s="59"/>
      <c r="Z3" s="59"/>
    </row>
    <row r="4" spans="1:26" s="66" customFormat="1" ht="13.5" customHeight="1">
      <c r="A4" s="67"/>
      <c r="B4" s="65"/>
      <c r="C4" s="553" t="s">
        <v>831</v>
      </c>
      <c r="D4" s="553"/>
      <c r="E4" s="553"/>
      <c r="F4" s="553"/>
      <c r="G4" s="553"/>
      <c r="H4" s="553"/>
      <c r="I4" s="553"/>
      <c r="J4" s="553"/>
      <c r="K4" s="553"/>
      <c r="L4" s="553"/>
      <c r="M4" s="553"/>
      <c r="N4" s="553"/>
      <c r="O4" s="553"/>
      <c r="P4" s="553"/>
      <c r="Q4" s="553"/>
      <c r="R4" s="553"/>
      <c r="S4" s="553"/>
      <c r="T4" s="59"/>
      <c r="U4" s="59"/>
      <c r="V4" s="59"/>
      <c r="W4" s="59"/>
      <c r="X4" s="59"/>
      <c r="Y4" s="59"/>
      <c r="Z4" s="59"/>
    </row>
    <row r="5" spans="1:26" s="60" customFormat="1" ht="16.5" customHeight="1">
      <c r="A5" s="123"/>
      <c r="B5" s="123"/>
      <c r="C5" s="123"/>
      <c r="D5" s="123"/>
      <c r="E5" s="59"/>
      <c r="F5" s="59"/>
      <c r="G5" s="59"/>
      <c r="H5" s="59"/>
      <c r="I5" s="59"/>
      <c r="J5" s="59"/>
      <c r="K5" s="59"/>
      <c r="L5" s="59"/>
      <c r="M5" s="59"/>
      <c r="N5" s="59"/>
      <c r="O5" s="59"/>
      <c r="P5" s="59"/>
      <c r="Q5" s="59"/>
      <c r="R5" s="59"/>
      <c r="S5" s="123"/>
      <c r="T5" s="59"/>
      <c r="U5" s="507"/>
      <c r="V5" s="507"/>
      <c r="W5" s="507"/>
      <c r="X5" s="59"/>
      <c r="Y5" s="59"/>
      <c r="Z5" s="59"/>
    </row>
    <row r="6" spans="1:26" s="59" customFormat="1" ht="3.75" customHeight="1">
      <c r="A6" s="310"/>
      <c r="B6" s="310"/>
      <c r="C6" s="310"/>
      <c r="D6" s="310"/>
      <c r="E6" s="311"/>
      <c r="F6" s="311"/>
      <c r="G6" s="311"/>
      <c r="H6" s="311"/>
      <c r="I6" s="311"/>
      <c r="J6" s="311"/>
      <c r="K6" s="311"/>
      <c r="L6" s="311"/>
      <c r="M6" s="311"/>
      <c r="N6" s="311"/>
      <c r="O6" s="311"/>
      <c r="P6" s="311"/>
      <c r="Q6" s="311"/>
      <c r="R6" s="311"/>
      <c r="S6" s="310"/>
    </row>
    <row r="7" spans="1:26" s="60" customFormat="1" ht="19.5" customHeight="1">
      <c r="A7" s="326">
        <v>1</v>
      </c>
      <c r="B7" s="326"/>
      <c r="C7" s="457" t="s">
        <v>665</v>
      </c>
      <c r="D7" s="457"/>
      <c r="E7" s="457"/>
      <c r="F7" s="311"/>
      <c r="G7" s="311"/>
      <c r="H7" s="311"/>
      <c r="I7" s="311"/>
      <c r="J7" s="311"/>
      <c r="K7" s="311"/>
      <c r="L7" s="311"/>
      <c r="M7" s="311"/>
      <c r="N7" s="311"/>
      <c r="O7" s="554"/>
      <c r="P7" s="554"/>
      <c r="Q7" s="554"/>
      <c r="R7" s="554"/>
      <c r="S7" s="310"/>
      <c r="T7" s="59"/>
      <c r="U7" s="59"/>
      <c r="V7" s="59"/>
      <c r="W7" s="59"/>
      <c r="X7" s="59"/>
      <c r="Y7" s="59"/>
      <c r="Z7" s="59"/>
    </row>
    <row r="8" spans="1:26" s="179" customFormat="1" ht="4.5" customHeight="1">
      <c r="A8" s="314"/>
      <c r="B8" s="314"/>
      <c r="C8" s="313"/>
      <c r="D8" s="313"/>
      <c r="E8" s="313"/>
      <c r="F8" s="313"/>
      <c r="G8" s="327"/>
      <c r="H8" s="555"/>
      <c r="I8" s="555"/>
      <c r="J8" s="555"/>
      <c r="K8" s="555"/>
      <c r="L8" s="313"/>
      <c r="M8" s="313"/>
      <c r="N8" s="327"/>
      <c r="O8" s="313"/>
      <c r="P8" s="313"/>
      <c r="Q8" s="313"/>
      <c r="R8" s="313"/>
      <c r="S8" s="312"/>
      <c r="T8" s="244"/>
      <c r="U8" s="244"/>
      <c r="V8" s="244"/>
      <c r="W8" s="244"/>
      <c r="X8" s="244"/>
      <c r="Y8" s="244"/>
      <c r="Z8" s="244"/>
    </row>
    <row r="9" spans="1:26" s="60" customFormat="1" ht="19.5" customHeight="1" thickBot="1">
      <c r="A9" s="326">
        <v>2</v>
      </c>
      <c r="B9" s="326"/>
      <c r="C9" s="502" t="s">
        <v>674</v>
      </c>
      <c r="D9" s="502"/>
      <c r="E9" s="311"/>
      <c r="F9" s="311"/>
      <c r="G9" s="311"/>
      <c r="H9" s="311"/>
      <c r="I9" s="311"/>
      <c r="J9" s="311"/>
      <c r="K9" s="311"/>
      <c r="L9" s="311"/>
      <c r="M9" s="311"/>
      <c r="N9" s="311"/>
      <c r="O9" s="311"/>
      <c r="P9" s="311"/>
      <c r="Q9" s="311"/>
      <c r="R9" s="311"/>
      <c r="S9" s="326"/>
      <c r="T9" s="59"/>
      <c r="U9" s="59"/>
      <c r="V9" s="59"/>
      <c r="W9" s="59"/>
      <c r="X9" s="59"/>
      <c r="Y9" s="59"/>
      <c r="Z9" s="59"/>
    </row>
    <row r="10" spans="1:26" s="60" customFormat="1" ht="19.5" customHeight="1" thickTop="1" thickBot="1">
      <c r="A10" s="310"/>
      <c r="B10" s="310"/>
      <c r="C10" s="311" t="s">
        <v>666</v>
      </c>
      <c r="D10" s="311"/>
      <c r="E10" s="311"/>
      <c r="F10" s="311"/>
      <c r="G10" s="325"/>
      <c r="H10" s="311"/>
      <c r="I10" s="311"/>
      <c r="J10" s="311"/>
      <c r="K10" s="311"/>
      <c r="L10" s="311"/>
      <c r="M10" s="311"/>
      <c r="N10" s="325"/>
      <c r="O10" s="540">
        <f>'SP4-1'!I33</f>
        <v>0</v>
      </c>
      <c r="P10" s="541"/>
      <c r="Q10" s="541"/>
      <c r="R10" s="542"/>
      <c r="S10" s="310"/>
      <c r="T10" s="59"/>
      <c r="U10" s="59"/>
      <c r="V10" s="59"/>
      <c r="W10" s="59"/>
      <c r="X10" s="59"/>
      <c r="Y10" s="59"/>
      <c r="Z10" s="59"/>
    </row>
    <row r="11" spans="1:26" s="60" customFormat="1" ht="19.5" customHeight="1" thickTop="1" thickBot="1">
      <c r="A11" s="310"/>
      <c r="B11" s="310"/>
      <c r="C11" s="311" t="s">
        <v>667</v>
      </c>
      <c r="D11" s="311"/>
      <c r="E11" s="311"/>
      <c r="F11" s="311"/>
      <c r="G11" s="311"/>
      <c r="H11" s="311"/>
      <c r="I11" s="311"/>
      <c r="J11" s="311"/>
      <c r="K11" s="311"/>
      <c r="L11" s="311"/>
      <c r="M11" s="311"/>
      <c r="N11" s="311"/>
      <c r="O11" s="543">
        <f>'SP4-1'!I34</f>
        <v>0</v>
      </c>
      <c r="P11" s="544"/>
      <c r="Q11" s="544"/>
      <c r="R11" s="545"/>
      <c r="S11" s="310"/>
      <c r="T11" s="59"/>
      <c r="U11" s="59"/>
      <c r="V11" s="59"/>
      <c r="W11" s="59"/>
      <c r="X11" s="59"/>
      <c r="Y11" s="59"/>
      <c r="Z11" s="59"/>
    </row>
    <row r="12" spans="1:26" s="60" customFormat="1" ht="19.5" customHeight="1" thickTop="1" thickBot="1">
      <c r="A12" s="310"/>
      <c r="B12" s="310"/>
      <c r="C12" s="311" t="s">
        <v>832</v>
      </c>
      <c r="D12" s="311"/>
      <c r="E12" s="311"/>
      <c r="F12" s="311"/>
      <c r="G12" s="311"/>
      <c r="H12" s="311" t="s">
        <v>880</v>
      </c>
      <c r="I12" s="311"/>
      <c r="J12" s="311"/>
      <c r="K12" s="311"/>
      <c r="L12" s="311"/>
      <c r="M12" s="311"/>
      <c r="N12" s="325" t="s">
        <v>668</v>
      </c>
      <c r="O12" s="546"/>
      <c r="P12" s="547"/>
      <c r="Q12" s="547"/>
      <c r="R12" s="548"/>
      <c r="S12" s="310"/>
      <c r="T12" s="59"/>
      <c r="U12" s="59"/>
      <c r="V12" s="59"/>
      <c r="W12" s="59"/>
      <c r="X12" s="59"/>
      <c r="Y12" s="59"/>
      <c r="Z12" s="59"/>
    </row>
    <row r="13" spans="1:26" s="60" customFormat="1" ht="3.75" customHeight="1" thickTop="1">
      <c r="A13" s="310"/>
      <c r="B13" s="310"/>
      <c r="C13" s="310"/>
      <c r="D13" s="311"/>
      <c r="E13" s="311"/>
      <c r="F13" s="311"/>
      <c r="G13" s="311"/>
      <c r="H13" s="311"/>
      <c r="I13" s="311"/>
      <c r="J13" s="311"/>
      <c r="K13" s="311"/>
      <c r="L13" s="311"/>
      <c r="M13" s="311"/>
      <c r="N13" s="311"/>
      <c r="O13" s="311"/>
      <c r="P13" s="311"/>
      <c r="Q13" s="311"/>
      <c r="R13" s="311"/>
      <c r="S13" s="310"/>
      <c r="T13" s="59"/>
      <c r="U13" s="59"/>
      <c r="V13" s="59"/>
      <c r="W13" s="59"/>
      <c r="X13" s="59"/>
      <c r="Y13" s="59"/>
      <c r="Z13" s="59"/>
    </row>
    <row r="14" spans="1:26" s="60" customFormat="1" ht="19.5" customHeight="1">
      <c r="A14" s="310"/>
      <c r="B14" s="310"/>
      <c r="C14" s="549"/>
      <c r="D14" s="550"/>
      <c r="E14" s="550"/>
      <c r="F14" s="550"/>
      <c r="G14" s="551" t="s">
        <v>398</v>
      </c>
      <c r="H14" s="551"/>
      <c r="I14" s="551"/>
      <c r="J14" s="551"/>
      <c r="K14" s="551"/>
      <c r="L14" s="551"/>
      <c r="M14" s="551" t="s">
        <v>399</v>
      </c>
      <c r="N14" s="551"/>
      <c r="O14" s="551"/>
      <c r="P14" s="551"/>
      <c r="Q14" s="551"/>
      <c r="R14" s="552"/>
      <c r="S14" s="310"/>
      <c r="T14" s="59"/>
      <c r="U14" s="59"/>
      <c r="V14" s="59"/>
      <c r="W14" s="59"/>
      <c r="X14" s="59"/>
      <c r="Y14" s="59"/>
      <c r="Z14" s="59"/>
    </row>
    <row r="15" spans="1:26" s="60" customFormat="1" ht="19.5" customHeight="1">
      <c r="A15" s="310"/>
      <c r="B15" s="310"/>
      <c r="C15" s="535" t="s">
        <v>400</v>
      </c>
      <c r="D15" s="535"/>
      <c r="E15" s="535"/>
      <c r="F15" s="535"/>
      <c r="G15" s="536" t="s">
        <v>401</v>
      </c>
      <c r="H15" s="537"/>
      <c r="I15" s="538"/>
      <c r="J15" s="538"/>
      <c r="K15" s="538"/>
      <c r="L15" s="538"/>
      <c r="M15" s="539" t="s">
        <v>402</v>
      </c>
      <c r="N15" s="539"/>
      <c r="O15" s="538"/>
      <c r="P15" s="538"/>
      <c r="Q15" s="538"/>
      <c r="R15" s="538"/>
      <c r="S15" s="310"/>
      <c r="T15" s="59"/>
      <c r="U15" s="59"/>
      <c r="V15" s="59"/>
      <c r="W15" s="59"/>
      <c r="X15" s="59"/>
      <c r="Y15" s="59"/>
      <c r="Z15" s="59"/>
    </row>
    <row r="16" spans="1:26" s="60" customFormat="1" ht="19.5" customHeight="1">
      <c r="A16" s="310"/>
      <c r="B16" s="310"/>
      <c r="C16" s="535" t="s">
        <v>669</v>
      </c>
      <c r="D16" s="535"/>
      <c r="E16" s="535"/>
      <c r="F16" s="535"/>
      <c r="G16" s="536" t="s">
        <v>403</v>
      </c>
      <c r="H16" s="537"/>
      <c r="I16" s="538"/>
      <c r="J16" s="538"/>
      <c r="K16" s="538"/>
      <c r="L16" s="538"/>
      <c r="M16" s="539" t="s">
        <v>404</v>
      </c>
      <c r="N16" s="539"/>
      <c r="O16" s="538"/>
      <c r="P16" s="538"/>
      <c r="Q16" s="538"/>
      <c r="R16" s="538"/>
      <c r="S16" s="310"/>
      <c r="T16" s="59"/>
      <c r="U16" s="59"/>
      <c r="V16" s="59"/>
      <c r="W16" s="59"/>
      <c r="X16" s="59"/>
      <c r="Y16" s="59"/>
      <c r="Z16" s="59"/>
    </row>
    <row r="17" spans="1:26" s="179" customFormat="1" ht="4.5" customHeight="1">
      <c r="A17" s="315"/>
      <c r="B17" s="315"/>
      <c r="C17" s="341"/>
      <c r="D17" s="341"/>
      <c r="E17" s="341"/>
      <c r="F17" s="341"/>
      <c r="G17" s="341"/>
      <c r="H17" s="341"/>
      <c r="I17" s="341"/>
      <c r="J17" s="341"/>
      <c r="K17" s="341"/>
      <c r="L17" s="341"/>
      <c r="M17" s="341"/>
      <c r="N17" s="341"/>
      <c r="O17" s="341"/>
      <c r="P17" s="341"/>
      <c r="Q17" s="341"/>
      <c r="R17" s="341"/>
      <c r="S17" s="314"/>
      <c r="T17" s="244"/>
      <c r="U17" s="244"/>
      <c r="V17" s="244"/>
      <c r="W17" s="244"/>
      <c r="X17" s="244"/>
      <c r="Y17" s="244"/>
      <c r="Z17" s="244"/>
    </row>
    <row r="18" spans="1:26" s="60" customFormat="1" ht="19.5" customHeight="1">
      <c r="A18" s="326">
        <v>3</v>
      </c>
      <c r="B18" s="326"/>
      <c r="C18" s="502" t="s">
        <v>670</v>
      </c>
      <c r="D18" s="502"/>
      <c r="E18" s="502"/>
      <c r="F18" s="502"/>
      <c r="G18" s="502"/>
      <c r="H18" s="502"/>
      <c r="I18" s="321"/>
      <c r="J18" s="321"/>
      <c r="K18" s="321"/>
      <c r="L18" s="321"/>
      <c r="M18" s="321"/>
      <c r="N18" s="321"/>
      <c r="O18" s="321"/>
      <c r="P18" s="321"/>
      <c r="Q18" s="321"/>
      <c r="R18" s="321"/>
      <c r="S18" s="310"/>
      <c r="T18" s="59"/>
      <c r="U18" s="59"/>
      <c r="V18" s="59"/>
      <c r="W18" s="59"/>
      <c r="X18" s="59"/>
      <c r="Y18" s="59"/>
      <c r="Z18" s="59"/>
    </row>
    <row r="19" spans="1:26" s="60" customFormat="1" ht="19.5" customHeight="1">
      <c r="A19" s="310"/>
      <c r="B19" s="310"/>
      <c r="C19" s="321"/>
      <c r="D19" s="321"/>
      <c r="E19" s="321"/>
      <c r="F19" s="321"/>
      <c r="G19" s="321"/>
      <c r="H19" s="462" t="s">
        <v>405</v>
      </c>
      <c r="I19" s="462"/>
      <c r="J19" s="462"/>
      <c r="K19" s="462"/>
      <c r="L19" s="462"/>
      <c r="M19" s="462"/>
      <c r="N19" s="533" t="s">
        <v>368</v>
      </c>
      <c r="O19" s="508">
        <f>IF(I16=0,0,(O10*365*I15*O12)/I16)</f>
        <v>0</v>
      </c>
      <c r="P19" s="508"/>
      <c r="Q19" s="508"/>
      <c r="R19" s="508"/>
      <c r="S19" s="460" t="s">
        <v>379</v>
      </c>
      <c r="T19" s="59"/>
      <c r="U19" s="59"/>
      <c r="V19" s="59"/>
      <c r="W19" s="59"/>
      <c r="X19" s="59"/>
      <c r="Y19" s="59"/>
      <c r="Z19" s="59"/>
    </row>
    <row r="20" spans="1:26" s="60" customFormat="1" ht="19.5" customHeight="1">
      <c r="A20" s="310"/>
      <c r="B20" s="310"/>
      <c r="C20" s="321"/>
      <c r="D20" s="321"/>
      <c r="E20" s="321"/>
      <c r="F20" s="321"/>
      <c r="G20" s="321"/>
      <c r="H20" s="458" t="s">
        <v>403</v>
      </c>
      <c r="I20" s="458"/>
      <c r="J20" s="458"/>
      <c r="K20" s="458"/>
      <c r="L20" s="458"/>
      <c r="M20" s="458"/>
      <c r="N20" s="534"/>
      <c r="O20" s="508"/>
      <c r="P20" s="508"/>
      <c r="Q20" s="508"/>
      <c r="R20" s="508"/>
      <c r="S20" s="460"/>
      <c r="T20" s="59"/>
      <c r="U20" s="59"/>
      <c r="V20" s="59"/>
      <c r="W20" s="59"/>
      <c r="X20" s="59"/>
      <c r="Y20" s="59"/>
      <c r="Z20" s="59"/>
    </row>
    <row r="21" spans="1:26" s="179" customFormat="1" ht="4.5" customHeight="1">
      <c r="A21" s="314"/>
      <c r="B21" s="314"/>
      <c r="C21" s="315"/>
      <c r="D21" s="315"/>
      <c r="E21" s="315"/>
      <c r="F21" s="315"/>
      <c r="G21" s="315"/>
      <c r="H21" s="315"/>
      <c r="I21" s="315"/>
      <c r="J21" s="315"/>
      <c r="K21" s="315"/>
      <c r="L21" s="315"/>
      <c r="M21" s="315"/>
      <c r="N21" s="315"/>
      <c r="O21" s="315"/>
      <c r="P21" s="315"/>
      <c r="Q21" s="315"/>
      <c r="R21" s="315"/>
      <c r="S21" s="314"/>
      <c r="T21" s="244"/>
      <c r="U21" s="244"/>
      <c r="V21" s="244"/>
      <c r="W21" s="244"/>
      <c r="X21" s="244"/>
      <c r="Y21" s="244"/>
      <c r="Z21" s="244"/>
    </row>
    <row r="22" spans="1:26" s="60" customFormat="1" ht="19.5" customHeight="1">
      <c r="A22" s="326">
        <v>4</v>
      </c>
      <c r="B22" s="326"/>
      <c r="C22" s="502" t="s">
        <v>671</v>
      </c>
      <c r="D22" s="502"/>
      <c r="E22" s="502"/>
      <c r="F22" s="502"/>
      <c r="G22" s="502"/>
      <c r="H22" s="321"/>
      <c r="I22" s="321"/>
      <c r="J22" s="337"/>
      <c r="K22" s="321"/>
      <c r="L22" s="321"/>
      <c r="M22" s="321"/>
      <c r="N22" s="321"/>
      <c r="O22" s="321"/>
      <c r="P22" s="321"/>
      <c r="Q22" s="321"/>
      <c r="R22" s="321"/>
      <c r="S22" s="310"/>
      <c r="T22" s="59"/>
      <c r="U22" s="59"/>
      <c r="V22" s="59"/>
      <c r="W22" s="59"/>
      <c r="X22" s="59"/>
      <c r="Y22" s="59"/>
      <c r="Z22" s="59"/>
    </row>
    <row r="23" spans="1:26" s="60" customFormat="1" ht="19.5" customHeight="1">
      <c r="A23" s="310"/>
      <c r="B23" s="310"/>
      <c r="C23" s="321"/>
      <c r="D23" s="321"/>
      <c r="E23" s="321"/>
      <c r="F23" s="321"/>
      <c r="G23" s="321"/>
      <c r="H23" s="462" t="s">
        <v>406</v>
      </c>
      <c r="I23" s="462"/>
      <c r="J23" s="462"/>
      <c r="K23" s="462"/>
      <c r="L23" s="462"/>
      <c r="M23" s="462"/>
      <c r="N23" s="533" t="s">
        <v>368</v>
      </c>
      <c r="O23" s="508">
        <f>IF(O16=0,0,(O10*365*O15*O12)/O16)</f>
        <v>0</v>
      </c>
      <c r="P23" s="508"/>
      <c r="Q23" s="508"/>
      <c r="R23" s="508"/>
      <c r="S23" s="460" t="s">
        <v>389</v>
      </c>
      <c r="T23" s="59"/>
      <c r="U23" s="59"/>
      <c r="V23" s="59"/>
      <c r="W23" s="59"/>
      <c r="X23" s="59"/>
      <c r="Y23" s="59"/>
      <c r="Z23" s="59"/>
    </row>
    <row r="24" spans="1:26" s="60" customFormat="1" ht="19.5" customHeight="1">
      <c r="A24" s="310"/>
      <c r="B24" s="310"/>
      <c r="C24" s="321"/>
      <c r="D24" s="321"/>
      <c r="E24" s="321"/>
      <c r="F24" s="321"/>
      <c r="G24" s="321"/>
      <c r="H24" s="458" t="s">
        <v>404</v>
      </c>
      <c r="I24" s="458"/>
      <c r="J24" s="458"/>
      <c r="K24" s="458"/>
      <c r="L24" s="458"/>
      <c r="M24" s="458"/>
      <c r="N24" s="534"/>
      <c r="O24" s="508"/>
      <c r="P24" s="508"/>
      <c r="Q24" s="508"/>
      <c r="R24" s="508"/>
      <c r="S24" s="460"/>
      <c r="T24" s="59"/>
      <c r="U24" s="59"/>
      <c r="V24" s="59"/>
      <c r="W24" s="59"/>
      <c r="X24" s="59"/>
      <c r="Y24" s="59"/>
      <c r="Z24" s="59"/>
    </row>
    <row r="25" spans="1:26" s="179" customFormat="1" ht="3.75" customHeight="1">
      <c r="A25" s="314"/>
      <c r="B25" s="314"/>
      <c r="C25" s="315"/>
      <c r="D25" s="315"/>
      <c r="E25" s="315"/>
      <c r="F25" s="315"/>
      <c r="G25" s="315"/>
      <c r="H25" s="315"/>
      <c r="I25" s="315"/>
      <c r="J25" s="339"/>
      <c r="K25" s="315"/>
      <c r="L25" s="315"/>
      <c r="M25" s="315"/>
      <c r="N25" s="315"/>
      <c r="O25" s="315"/>
      <c r="P25" s="315"/>
      <c r="Q25" s="315"/>
      <c r="R25" s="315"/>
      <c r="S25" s="314"/>
      <c r="T25" s="244"/>
      <c r="U25" s="244"/>
      <c r="V25" s="244"/>
      <c r="W25" s="244"/>
      <c r="X25" s="244"/>
      <c r="Y25" s="244"/>
      <c r="Z25" s="244"/>
    </row>
    <row r="26" spans="1:26" s="180" customFormat="1" ht="3.75" customHeight="1">
      <c r="A26" s="318"/>
      <c r="B26" s="318"/>
      <c r="C26" s="319"/>
      <c r="D26" s="319"/>
      <c r="E26" s="319"/>
      <c r="F26" s="319"/>
      <c r="G26" s="319"/>
      <c r="H26" s="319"/>
      <c r="I26" s="319"/>
      <c r="J26" s="340"/>
      <c r="K26" s="319"/>
      <c r="L26" s="319"/>
      <c r="M26" s="319"/>
      <c r="N26" s="319"/>
      <c r="O26" s="319"/>
      <c r="P26" s="319"/>
      <c r="Q26" s="319"/>
      <c r="R26" s="319"/>
      <c r="S26" s="318"/>
      <c r="T26" s="246"/>
      <c r="U26" s="246"/>
      <c r="V26" s="246"/>
      <c r="W26" s="246"/>
      <c r="X26" s="246"/>
      <c r="Y26" s="246"/>
      <c r="Z26" s="246"/>
    </row>
    <row r="27" spans="1:26" s="60" customFormat="1" ht="19.5" customHeight="1">
      <c r="A27" s="326">
        <v>5</v>
      </c>
      <c r="B27" s="326"/>
      <c r="C27" s="457" t="s">
        <v>672</v>
      </c>
      <c r="D27" s="457"/>
      <c r="E27" s="457"/>
      <c r="F27" s="457"/>
      <c r="G27" s="457"/>
      <c r="H27" s="457"/>
      <c r="I27" s="321"/>
      <c r="J27" s="321"/>
      <c r="K27" s="321"/>
      <c r="L27" s="321"/>
      <c r="M27" s="321"/>
      <c r="N27" s="328" t="s">
        <v>407</v>
      </c>
      <c r="O27" s="508">
        <f>O19-O23</f>
        <v>0</v>
      </c>
      <c r="P27" s="508"/>
      <c r="Q27" s="508"/>
      <c r="R27" s="508"/>
      <c r="S27" s="326" t="s">
        <v>390</v>
      </c>
      <c r="T27" s="59"/>
      <c r="U27" s="59"/>
      <c r="V27" s="59"/>
      <c r="W27" s="59"/>
      <c r="X27" s="59"/>
      <c r="Y27" s="59"/>
      <c r="Z27" s="59"/>
    </row>
    <row r="28" spans="1:26" s="179" customFormat="1" ht="3.75" customHeight="1">
      <c r="A28" s="312"/>
      <c r="B28" s="312"/>
      <c r="C28" s="315"/>
      <c r="D28" s="315"/>
      <c r="E28" s="315"/>
      <c r="F28" s="315"/>
      <c r="G28" s="315"/>
      <c r="H28" s="315"/>
      <c r="I28" s="315"/>
      <c r="J28" s="315"/>
      <c r="K28" s="315"/>
      <c r="L28" s="315"/>
      <c r="M28" s="315"/>
      <c r="N28" s="332"/>
      <c r="O28" s="315"/>
      <c r="P28" s="315"/>
      <c r="Q28" s="315"/>
      <c r="R28" s="315"/>
      <c r="S28" s="312"/>
      <c r="T28" s="244"/>
      <c r="U28" s="244"/>
      <c r="V28" s="244"/>
      <c r="W28" s="244"/>
      <c r="X28" s="244"/>
      <c r="Y28" s="244"/>
      <c r="Z28" s="244"/>
    </row>
    <row r="29" spans="1:26" s="180" customFormat="1" ht="3.75" customHeight="1">
      <c r="A29" s="318"/>
      <c r="B29" s="318"/>
      <c r="C29" s="319"/>
      <c r="D29" s="319"/>
      <c r="E29" s="319"/>
      <c r="F29" s="319"/>
      <c r="G29" s="319"/>
      <c r="H29" s="319"/>
      <c r="I29" s="319"/>
      <c r="J29" s="319"/>
      <c r="K29" s="319"/>
      <c r="L29" s="319"/>
      <c r="M29" s="319"/>
      <c r="N29" s="319"/>
      <c r="O29" s="319"/>
      <c r="P29" s="319"/>
      <c r="Q29" s="319"/>
      <c r="R29" s="319"/>
      <c r="S29" s="318"/>
      <c r="T29" s="246"/>
      <c r="U29" s="246"/>
      <c r="V29" s="246"/>
      <c r="W29" s="246"/>
      <c r="X29" s="246"/>
      <c r="Y29" s="246"/>
      <c r="Z29" s="246"/>
    </row>
    <row r="30" spans="1:26" s="60" customFormat="1" ht="19.5" customHeight="1">
      <c r="A30" s="326">
        <v>6</v>
      </c>
      <c r="B30" s="326"/>
      <c r="C30" s="457" t="s">
        <v>408</v>
      </c>
      <c r="D30" s="457"/>
      <c r="E30" s="457"/>
      <c r="F30" s="457"/>
      <c r="G30" s="321"/>
      <c r="H30" s="321"/>
      <c r="I30" s="321"/>
      <c r="J30" s="321"/>
      <c r="K30" s="321"/>
      <c r="L30" s="321"/>
      <c r="M30" s="321"/>
      <c r="N30" s="328" t="s">
        <v>833</v>
      </c>
      <c r="O30" s="508">
        <f>O27*L44</f>
        <v>0</v>
      </c>
      <c r="P30" s="508"/>
      <c r="Q30" s="508"/>
      <c r="R30" s="508"/>
      <c r="S30" s="326" t="s">
        <v>409</v>
      </c>
      <c r="T30" s="59"/>
      <c r="U30" s="59"/>
      <c r="V30" s="59"/>
      <c r="W30" s="59"/>
      <c r="X30" s="59"/>
      <c r="Y30" s="59"/>
      <c r="Z30" s="59"/>
    </row>
    <row r="31" spans="1:26" s="60" customFormat="1" ht="18.75" customHeight="1">
      <c r="A31" s="310"/>
      <c r="B31" s="310"/>
      <c r="C31" s="321" t="s">
        <v>834</v>
      </c>
      <c r="D31" s="311"/>
      <c r="E31" s="321"/>
      <c r="F31" s="321"/>
      <c r="G31" s="321"/>
      <c r="H31" s="321"/>
      <c r="I31" s="321"/>
      <c r="J31" s="321"/>
      <c r="K31" s="321"/>
      <c r="L31" s="321"/>
      <c r="M31" s="321"/>
      <c r="N31" s="321"/>
      <c r="O31" s="321"/>
      <c r="P31" s="321"/>
      <c r="Q31" s="321"/>
      <c r="R31" s="325"/>
      <c r="S31" s="310"/>
      <c r="T31" s="59"/>
      <c r="U31" s="59"/>
      <c r="V31" s="59"/>
      <c r="W31" s="59"/>
      <c r="X31" s="59"/>
      <c r="Y31" s="59"/>
      <c r="Z31" s="59"/>
    </row>
    <row r="32" spans="1:26" s="179" customFormat="1" ht="3" customHeight="1">
      <c r="A32" s="314"/>
      <c r="B32" s="314"/>
      <c r="C32" s="315"/>
      <c r="D32" s="315"/>
      <c r="E32" s="315"/>
      <c r="F32" s="315"/>
      <c r="G32" s="315"/>
      <c r="H32" s="315"/>
      <c r="I32" s="315"/>
      <c r="J32" s="315"/>
      <c r="K32" s="315"/>
      <c r="L32" s="315"/>
      <c r="M32" s="315"/>
      <c r="N32" s="315"/>
      <c r="O32" s="315"/>
      <c r="P32" s="315"/>
      <c r="Q32" s="315"/>
      <c r="R32" s="315"/>
      <c r="S32" s="314"/>
      <c r="T32" s="244"/>
      <c r="U32" s="244"/>
      <c r="V32" s="244"/>
      <c r="W32" s="244"/>
      <c r="X32" s="244"/>
      <c r="Y32" s="244"/>
      <c r="Z32" s="244"/>
    </row>
    <row r="33" spans="1:26" s="60" customFormat="1" ht="19.5" customHeight="1" thickBot="1">
      <c r="A33" s="326">
        <v>7</v>
      </c>
      <c r="B33" s="326"/>
      <c r="C33" s="502" t="s">
        <v>835</v>
      </c>
      <c r="D33" s="502"/>
      <c r="E33" s="502"/>
      <c r="F33" s="502"/>
      <c r="G33" s="502"/>
      <c r="H33" s="502"/>
      <c r="I33" s="321"/>
      <c r="J33" s="321"/>
      <c r="K33" s="321"/>
      <c r="L33" s="321"/>
      <c r="M33" s="321"/>
      <c r="N33" s="321"/>
      <c r="O33" s="337"/>
      <c r="P33" s="321"/>
      <c r="Q33" s="321"/>
      <c r="R33" s="321"/>
      <c r="S33" s="310"/>
      <c r="T33" s="59"/>
      <c r="U33" s="59"/>
      <c r="V33" s="59"/>
      <c r="W33" s="59"/>
      <c r="X33" s="59"/>
      <c r="Y33" s="59"/>
      <c r="Z33" s="59"/>
    </row>
    <row r="34" spans="1:26" s="60" customFormat="1" ht="19.5" customHeight="1" thickTop="1" thickBot="1">
      <c r="A34" s="310"/>
      <c r="B34" s="310"/>
      <c r="C34" s="321" t="s">
        <v>836</v>
      </c>
      <c r="D34" s="321"/>
      <c r="E34" s="321"/>
      <c r="F34" s="321"/>
      <c r="G34" s="321"/>
      <c r="H34" s="321"/>
      <c r="I34" s="321"/>
      <c r="J34" s="321"/>
      <c r="K34" s="321"/>
      <c r="L34" s="321"/>
      <c r="M34" s="321"/>
      <c r="N34" s="325" t="s">
        <v>837</v>
      </c>
      <c r="O34" s="528">
        <f>O10*365*I15*0.1</f>
        <v>0</v>
      </c>
      <c r="P34" s="529"/>
      <c r="Q34" s="529"/>
      <c r="R34" s="530"/>
      <c r="S34" s="326" t="s">
        <v>396</v>
      </c>
      <c r="T34" s="59"/>
      <c r="U34" s="59"/>
      <c r="V34" s="59"/>
      <c r="W34" s="59"/>
      <c r="X34" s="59"/>
      <c r="Y34" s="59"/>
      <c r="Z34" s="59"/>
    </row>
    <row r="35" spans="1:26" s="60" customFormat="1" ht="19.5" customHeight="1" thickTop="1" thickBot="1">
      <c r="A35" s="310"/>
      <c r="B35" s="310"/>
      <c r="C35" s="321" t="s">
        <v>838</v>
      </c>
      <c r="D35" s="321"/>
      <c r="E35" s="321"/>
      <c r="F35" s="321"/>
      <c r="G35" s="321"/>
      <c r="H35" s="325" t="s">
        <v>839</v>
      </c>
      <c r="I35" s="321" t="s">
        <v>840</v>
      </c>
      <c r="J35" s="321"/>
      <c r="K35" s="525"/>
      <c r="L35" s="525"/>
      <c r="M35" s="525"/>
      <c r="N35" s="325" t="s">
        <v>810</v>
      </c>
      <c r="O35" s="528">
        <f>K35*I15</f>
        <v>0</v>
      </c>
      <c r="P35" s="529"/>
      <c r="Q35" s="529"/>
      <c r="R35" s="530"/>
      <c r="S35" s="326" t="s">
        <v>397</v>
      </c>
      <c r="T35" s="59"/>
      <c r="U35" s="59"/>
      <c r="V35" s="59"/>
      <c r="W35" s="59"/>
      <c r="X35" s="59"/>
      <c r="Y35" s="59"/>
      <c r="Z35" s="59"/>
    </row>
    <row r="36" spans="1:26" s="179" customFormat="1" ht="3.75" customHeight="1" thickTop="1">
      <c r="A36" s="314"/>
      <c r="B36" s="314"/>
      <c r="C36" s="315"/>
      <c r="D36" s="315"/>
      <c r="E36" s="315"/>
      <c r="F36" s="315"/>
      <c r="G36" s="315"/>
      <c r="H36" s="315"/>
      <c r="I36" s="315"/>
      <c r="J36" s="327"/>
      <c r="K36" s="315"/>
      <c r="L36" s="315"/>
      <c r="M36" s="315"/>
      <c r="N36" s="315"/>
      <c r="O36" s="315"/>
      <c r="P36" s="315"/>
      <c r="Q36" s="315"/>
      <c r="R36" s="315"/>
      <c r="S36" s="312"/>
      <c r="T36" s="244"/>
      <c r="U36" s="244"/>
      <c r="V36" s="244"/>
      <c r="W36" s="244"/>
      <c r="X36" s="244"/>
      <c r="Y36" s="244"/>
      <c r="Z36" s="244"/>
    </row>
    <row r="37" spans="1:26" s="180" customFormat="1" ht="3.75" customHeight="1" thickBot="1">
      <c r="A37" s="318"/>
      <c r="B37" s="318"/>
      <c r="C37" s="319"/>
      <c r="D37" s="319"/>
      <c r="E37" s="319"/>
      <c r="F37" s="319"/>
      <c r="G37" s="319"/>
      <c r="H37" s="319"/>
      <c r="I37" s="319"/>
      <c r="J37" s="338"/>
      <c r="K37" s="319"/>
      <c r="L37" s="319"/>
      <c r="M37" s="319"/>
      <c r="N37" s="319"/>
      <c r="O37" s="319"/>
      <c r="P37" s="319"/>
      <c r="Q37" s="319"/>
      <c r="R37" s="319"/>
      <c r="S37" s="316"/>
      <c r="T37" s="246"/>
      <c r="U37" s="246"/>
      <c r="V37" s="246"/>
      <c r="W37" s="246"/>
      <c r="X37" s="246"/>
      <c r="Y37" s="246"/>
      <c r="Z37" s="246"/>
    </row>
    <row r="38" spans="1:26" s="60" customFormat="1" ht="19.5" customHeight="1" thickTop="1" thickBot="1">
      <c r="A38" s="326">
        <v>8</v>
      </c>
      <c r="B38" s="326"/>
      <c r="C38" s="457" t="s">
        <v>841</v>
      </c>
      <c r="D38" s="457"/>
      <c r="E38" s="457"/>
      <c r="F38" s="457"/>
      <c r="G38" s="321"/>
      <c r="H38" s="321"/>
      <c r="I38" s="321"/>
      <c r="J38" s="321"/>
      <c r="K38" s="321"/>
      <c r="L38" s="321"/>
      <c r="M38" s="321"/>
      <c r="N38" s="325" t="s">
        <v>842</v>
      </c>
      <c r="O38" s="528">
        <f>(O34+O35)*L44</f>
        <v>0</v>
      </c>
      <c r="P38" s="529"/>
      <c r="Q38" s="529"/>
      <c r="R38" s="530"/>
      <c r="S38" s="326" t="s">
        <v>843</v>
      </c>
      <c r="T38" s="59"/>
      <c r="U38" s="59"/>
      <c r="V38" s="59"/>
      <c r="W38" s="59"/>
      <c r="X38" s="59"/>
      <c r="Y38" s="59"/>
      <c r="Z38" s="59"/>
    </row>
    <row r="39" spans="1:26" s="60" customFormat="1" ht="19.5" customHeight="1" thickTop="1">
      <c r="A39" s="310"/>
      <c r="B39" s="310"/>
      <c r="C39" s="321" t="s">
        <v>844</v>
      </c>
      <c r="D39" s="321"/>
      <c r="E39" s="321"/>
      <c r="F39" s="321"/>
      <c r="G39" s="321"/>
      <c r="H39" s="321"/>
      <c r="I39" s="321"/>
      <c r="J39" s="321"/>
      <c r="K39" s="321"/>
      <c r="L39" s="321"/>
      <c r="M39" s="321"/>
      <c r="N39" s="321"/>
      <c r="O39" s="337"/>
      <c r="P39" s="321"/>
      <c r="Q39" s="321"/>
      <c r="R39" s="325"/>
      <c r="S39" s="310"/>
      <c r="T39" s="59"/>
      <c r="U39" s="59"/>
      <c r="V39" s="59"/>
      <c r="W39" s="59"/>
      <c r="X39" s="59"/>
      <c r="Y39" s="59"/>
      <c r="Z39" s="59"/>
    </row>
    <row r="40" spans="1:26" s="60" customFormat="1" ht="11.5" hidden="1">
      <c r="A40" s="59"/>
      <c r="B40" s="59"/>
      <c r="C40" s="59"/>
      <c r="D40" s="59"/>
      <c r="E40" s="59"/>
      <c r="F40" s="59"/>
      <c r="G40" s="59"/>
      <c r="H40" s="59"/>
      <c r="I40" s="59"/>
      <c r="J40" s="59"/>
      <c r="K40" s="59"/>
      <c r="L40" s="59"/>
      <c r="M40" s="59"/>
      <c r="N40" s="59"/>
      <c r="O40" s="59"/>
      <c r="P40" s="59"/>
      <c r="Q40" s="59"/>
      <c r="R40" s="59"/>
      <c r="S40" s="123"/>
      <c r="T40" s="59"/>
      <c r="U40" s="59"/>
      <c r="V40" s="59"/>
      <c r="W40" s="59"/>
      <c r="X40" s="59"/>
      <c r="Y40" s="59"/>
      <c r="Z40" s="59"/>
    </row>
    <row r="41" spans="1:26" s="60" customFormat="1" ht="11.5" hidden="1">
      <c r="A41" s="59"/>
      <c r="B41" s="59"/>
      <c r="C41" s="59"/>
      <c r="D41" s="59"/>
      <c r="E41" s="59"/>
      <c r="F41" s="59"/>
      <c r="G41" s="59"/>
      <c r="H41" s="59"/>
      <c r="I41" s="59"/>
      <c r="J41" s="59"/>
      <c r="K41" s="59"/>
      <c r="L41" s="59"/>
      <c r="M41" s="59"/>
      <c r="N41" s="59"/>
      <c r="O41" s="59"/>
      <c r="P41" s="59"/>
      <c r="Q41" s="59"/>
      <c r="R41" s="59"/>
      <c r="S41" s="123"/>
      <c r="T41" s="59"/>
      <c r="U41" s="59"/>
      <c r="V41" s="59"/>
      <c r="W41" s="59"/>
      <c r="X41" s="59"/>
      <c r="Y41" s="59"/>
      <c r="Z41" s="59"/>
    </row>
    <row r="42" spans="1:26" hidden="1">
      <c r="A42" s="57"/>
      <c r="B42" s="57"/>
      <c r="C42" s="57"/>
      <c r="D42" s="57"/>
      <c r="E42" s="57"/>
      <c r="F42" s="57"/>
      <c r="G42" s="57"/>
      <c r="H42" s="57"/>
      <c r="I42" s="57"/>
      <c r="J42" s="57"/>
      <c r="K42" s="57"/>
      <c r="L42" s="57"/>
      <c r="M42" s="57"/>
      <c r="N42" s="57"/>
      <c r="O42" s="57"/>
      <c r="P42" s="57"/>
      <c r="Q42" s="57"/>
      <c r="R42" s="57"/>
      <c r="S42" s="58"/>
      <c r="T42" s="57"/>
      <c r="U42" s="57"/>
      <c r="V42" s="57"/>
      <c r="W42" s="57"/>
      <c r="X42" s="57"/>
      <c r="Y42" s="57"/>
      <c r="Z42" s="57"/>
    </row>
    <row r="43" spans="1:26" hidden="1">
      <c r="A43" s="57"/>
      <c r="B43" s="57"/>
      <c r="C43" s="57"/>
      <c r="D43" s="57"/>
      <c r="E43" s="57"/>
      <c r="F43" s="57"/>
      <c r="G43" s="57"/>
      <c r="H43" s="57"/>
      <c r="I43" s="57"/>
      <c r="J43" s="57"/>
      <c r="K43" s="57"/>
      <c r="L43" s="57"/>
      <c r="M43" s="57"/>
      <c r="N43" s="57"/>
      <c r="O43" s="57"/>
      <c r="P43" s="57"/>
      <c r="Q43" s="57"/>
      <c r="R43" s="57"/>
      <c r="S43" s="58"/>
      <c r="T43" s="57"/>
      <c r="U43" s="57"/>
      <c r="V43" s="57"/>
      <c r="W43" s="57"/>
      <c r="X43" s="57"/>
      <c r="Y43" s="57"/>
      <c r="Z43" s="57"/>
    </row>
    <row r="44" spans="1:26" hidden="1">
      <c r="A44" s="259" t="s">
        <v>326</v>
      </c>
      <c r="B44" s="259"/>
      <c r="C44" s="57"/>
      <c r="D44" s="57"/>
      <c r="E44" s="57"/>
      <c r="F44" s="57"/>
      <c r="G44" s="57">
        <f>Tables!K319</f>
        <v>0.98064352657801512</v>
      </c>
      <c r="H44" s="57">
        <f>Tables!K320</f>
        <v>0</v>
      </c>
      <c r="I44" s="57">
        <f>Tables!K323</f>
        <v>0.48711671725311589</v>
      </c>
      <c r="J44" s="57">
        <f>Tables!K322</f>
        <v>0</v>
      </c>
      <c r="K44" s="57"/>
      <c r="L44" s="531">
        <f>H44-G44+O44*(J44-I44)</f>
        <v>-0.98064352657801512</v>
      </c>
      <c r="M44" s="531"/>
      <c r="N44" s="531"/>
      <c r="O44" s="532">
        <f>O11</f>
        <v>0</v>
      </c>
      <c r="P44" s="531"/>
      <c r="Q44" s="531"/>
      <c r="R44" s="531"/>
      <c r="S44" s="531"/>
      <c r="T44" s="57"/>
      <c r="U44" s="57"/>
      <c r="V44" s="57"/>
      <c r="W44" s="57"/>
      <c r="X44" s="57"/>
      <c r="Y44" s="57"/>
      <c r="Z44" s="57"/>
    </row>
    <row r="45" spans="1:26" hidden="1">
      <c r="A45" s="57" t="s">
        <v>327</v>
      </c>
      <c r="B45" s="57"/>
      <c r="C45" s="57"/>
      <c r="D45" s="57"/>
      <c r="E45" s="57"/>
      <c r="F45" s="57"/>
      <c r="G45" s="57"/>
      <c r="H45" s="57"/>
      <c r="I45" s="57"/>
      <c r="J45" s="57"/>
      <c r="K45" s="57"/>
      <c r="L45" s="57"/>
      <c r="M45" s="57"/>
      <c r="N45" s="57"/>
      <c r="O45" s="57"/>
      <c r="P45" s="57"/>
      <c r="Q45" s="57"/>
      <c r="R45" s="57"/>
      <c r="S45" s="58"/>
      <c r="T45" s="57"/>
      <c r="U45" s="57"/>
      <c r="V45" s="57"/>
      <c r="W45" s="57"/>
      <c r="X45" s="57"/>
      <c r="Y45" s="57"/>
      <c r="Z45" s="57"/>
    </row>
    <row r="46" spans="1:26" hidden="1">
      <c r="A46" s="57" t="s">
        <v>328</v>
      </c>
      <c r="B46" s="57"/>
      <c r="C46" s="57"/>
      <c r="D46" s="57"/>
      <c r="E46" s="57"/>
      <c r="F46" s="57"/>
      <c r="G46" s="57"/>
      <c r="H46" s="57"/>
      <c r="I46" s="57"/>
      <c r="J46" s="57"/>
      <c r="K46" s="57"/>
      <c r="L46" s="57"/>
      <c r="M46" s="57"/>
      <c r="N46" s="57"/>
      <c r="O46" s="57"/>
      <c r="P46" s="57"/>
      <c r="Q46" s="57"/>
      <c r="R46" s="57"/>
      <c r="S46" s="58"/>
      <c r="T46" s="57"/>
      <c r="U46" s="57"/>
      <c r="V46" s="57"/>
      <c r="W46" s="57"/>
      <c r="X46" s="57"/>
      <c r="Y46" s="57"/>
      <c r="Z46" s="57"/>
    </row>
    <row r="47" spans="1:26" hidden="1">
      <c r="A47" s="57" t="s">
        <v>329</v>
      </c>
      <c r="B47" s="57"/>
      <c r="C47" s="57"/>
      <c r="D47" s="57"/>
      <c r="E47" s="57"/>
      <c r="F47" s="57"/>
      <c r="G47" s="57"/>
      <c r="H47" s="57"/>
      <c r="I47" s="57"/>
      <c r="J47" s="57"/>
      <c r="K47" s="57"/>
      <c r="L47" s="57"/>
      <c r="M47" s="57"/>
      <c r="N47" s="57"/>
      <c r="O47" s="57"/>
      <c r="P47" s="57"/>
      <c r="Q47" s="57"/>
      <c r="R47" s="57"/>
      <c r="S47" s="58"/>
      <c r="T47" s="57"/>
      <c r="U47" s="57"/>
      <c r="V47" s="57"/>
      <c r="W47" s="57"/>
      <c r="X47" s="57"/>
      <c r="Y47" s="57"/>
      <c r="Z47" s="57"/>
    </row>
    <row r="48" spans="1:26" hidden="1">
      <c r="A48" s="57"/>
      <c r="B48" s="57"/>
      <c r="C48" s="57"/>
      <c r="D48" s="57"/>
      <c r="E48" s="57"/>
      <c r="F48" s="57"/>
      <c r="G48" s="57"/>
      <c r="H48" s="57"/>
      <c r="I48" s="57"/>
      <c r="J48" s="57"/>
      <c r="K48" s="57"/>
      <c r="L48" s="57"/>
      <c r="M48" s="57"/>
      <c r="N48" s="57"/>
      <c r="O48" s="57"/>
      <c r="P48" s="57"/>
      <c r="Q48" s="57"/>
      <c r="R48" s="57"/>
      <c r="S48" s="58"/>
      <c r="T48" s="57"/>
      <c r="U48" s="57"/>
      <c r="V48" s="57"/>
      <c r="W48" s="57"/>
      <c r="X48" s="57"/>
      <c r="Y48" s="57"/>
      <c r="Z48" s="57"/>
    </row>
    <row r="49" spans="1:26" hidden="1">
      <c r="A49" s="57"/>
      <c r="B49" s="57"/>
      <c r="C49" s="57"/>
      <c r="D49" s="57"/>
      <c r="E49" s="57"/>
      <c r="F49" s="57"/>
      <c r="G49" s="57"/>
      <c r="H49" s="57"/>
      <c r="I49" s="57"/>
      <c r="J49" s="57"/>
      <c r="K49" s="57"/>
      <c r="L49" s="57"/>
      <c r="M49" s="57"/>
      <c r="N49" s="57"/>
      <c r="O49" s="57"/>
      <c r="P49" s="57"/>
      <c r="Q49" s="57"/>
      <c r="R49" s="57"/>
      <c r="S49" s="58"/>
      <c r="T49" s="57"/>
      <c r="U49" s="57"/>
      <c r="V49" s="57"/>
      <c r="W49" s="57"/>
      <c r="X49" s="57"/>
      <c r="Y49" s="57"/>
      <c r="Z49" s="57"/>
    </row>
    <row r="50" spans="1:26" hidden="1">
      <c r="A50" s="57"/>
      <c r="B50" s="57"/>
      <c r="C50" s="57"/>
      <c r="D50" s="57"/>
      <c r="E50" s="57"/>
      <c r="F50" s="57"/>
      <c r="G50" s="57"/>
      <c r="H50" s="57"/>
      <c r="I50" s="57"/>
      <c r="J50" s="57"/>
      <c r="K50" s="57"/>
      <c r="L50" s="57"/>
      <c r="M50" s="57"/>
      <c r="N50" s="57"/>
      <c r="O50" s="57"/>
      <c r="P50" s="57"/>
      <c r="Q50" s="57"/>
      <c r="R50" s="57"/>
      <c r="S50" s="58"/>
      <c r="T50" s="57"/>
      <c r="U50" s="57"/>
      <c r="V50" s="57"/>
      <c r="W50" s="57"/>
      <c r="X50" s="57"/>
      <c r="Y50" s="57"/>
      <c r="Z50" s="57"/>
    </row>
    <row r="51" spans="1:26" hidden="1">
      <c r="A51" s="57"/>
      <c r="B51" s="57"/>
      <c r="C51" s="57"/>
      <c r="D51" s="57"/>
      <c r="E51" s="57"/>
      <c r="F51" s="57"/>
      <c r="G51" s="57"/>
      <c r="H51" s="57"/>
      <c r="I51" s="57"/>
      <c r="J51" s="57"/>
      <c r="K51" s="57"/>
      <c r="L51" s="57"/>
      <c r="M51" s="57"/>
      <c r="N51" s="57"/>
      <c r="O51" s="57"/>
      <c r="P51" s="57"/>
      <c r="Q51" s="57"/>
      <c r="R51" s="57"/>
      <c r="S51" s="58"/>
      <c r="T51" s="57"/>
      <c r="U51" s="57"/>
      <c r="V51" s="57"/>
      <c r="W51" s="57"/>
      <c r="X51" s="57"/>
      <c r="Y51" s="57"/>
      <c r="Z51" s="57"/>
    </row>
    <row r="52" spans="1:26" hidden="1">
      <c r="A52" s="57"/>
      <c r="B52" s="57"/>
      <c r="C52" s="57"/>
      <c r="D52" s="57"/>
      <c r="E52" s="57"/>
      <c r="F52" s="57"/>
      <c r="G52" s="57"/>
      <c r="H52" s="57"/>
      <c r="I52" s="57"/>
      <c r="J52" s="57"/>
      <c r="K52" s="57"/>
      <c r="L52" s="57"/>
      <c r="M52" s="57"/>
      <c r="N52" s="57"/>
      <c r="O52" s="57"/>
      <c r="P52" s="57"/>
      <c r="Q52" s="57"/>
      <c r="R52" s="57"/>
      <c r="S52" s="58"/>
      <c r="T52" s="57"/>
      <c r="U52" s="57"/>
      <c r="V52" s="57"/>
      <c r="W52" s="57"/>
      <c r="X52" s="57"/>
      <c r="Y52" s="57"/>
      <c r="Z52" s="57"/>
    </row>
    <row r="53" spans="1:26" hidden="1">
      <c r="A53" s="57"/>
      <c r="B53" s="57"/>
      <c r="C53" s="57"/>
      <c r="D53" s="57"/>
      <c r="E53" s="57"/>
      <c r="F53" s="57"/>
      <c r="G53" s="57"/>
      <c r="H53" s="57"/>
      <c r="I53" s="57"/>
      <c r="J53" s="57"/>
      <c r="K53" s="57"/>
      <c r="L53" s="57"/>
      <c r="M53" s="57"/>
      <c r="N53" s="57"/>
      <c r="O53" s="57"/>
      <c r="P53" s="57"/>
      <c r="Q53" s="57"/>
      <c r="R53" s="57"/>
      <c r="S53" s="58"/>
      <c r="T53" s="57"/>
      <c r="U53" s="57"/>
      <c r="V53" s="57"/>
      <c r="W53" s="57"/>
      <c r="X53" s="57"/>
      <c r="Y53" s="57"/>
      <c r="Z53" s="57"/>
    </row>
    <row r="54" spans="1:26" hidden="1">
      <c r="A54" s="57"/>
      <c r="B54" s="57"/>
      <c r="C54" s="57"/>
      <c r="D54" s="57"/>
      <c r="E54" s="57"/>
      <c r="F54" s="57"/>
      <c r="G54" s="57"/>
      <c r="H54" s="57"/>
      <c r="I54" s="57"/>
      <c r="J54" s="57"/>
      <c r="K54" s="57"/>
      <c r="L54" s="57"/>
      <c r="M54" s="57"/>
      <c r="N54" s="57"/>
      <c r="O54" s="57"/>
      <c r="P54" s="57"/>
      <c r="Q54" s="57"/>
      <c r="R54" s="57"/>
      <c r="S54" s="58"/>
      <c r="T54" s="57"/>
      <c r="U54" s="57"/>
      <c r="V54" s="57"/>
      <c r="W54" s="57"/>
      <c r="X54" s="57"/>
      <c r="Y54" s="57"/>
      <c r="Z54" s="57"/>
    </row>
    <row r="55" spans="1:26" hidden="1">
      <c r="A55" s="57"/>
      <c r="B55" s="57"/>
      <c r="C55" s="57"/>
      <c r="D55" s="57"/>
      <c r="E55" s="57"/>
      <c r="F55" s="57"/>
      <c r="G55" s="57"/>
      <c r="H55" s="57"/>
      <c r="I55" s="57"/>
      <c r="J55" s="57"/>
      <c r="K55" s="57"/>
      <c r="L55" s="57"/>
      <c r="M55" s="57"/>
      <c r="N55" s="57"/>
      <c r="O55" s="57"/>
      <c r="P55" s="57"/>
      <c r="Q55" s="57"/>
      <c r="R55" s="57"/>
      <c r="S55" s="58"/>
      <c r="T55" s="57"/>
      <c r="U55" s="57"/>
      <c r="V55" s="57"/>
      <c r="W55" s="57"/>
      <c r="X55" s="57"/>
      <c r="Y55" s="57"/>
      <c r="Z55" s="57"/>
    </row>
    <row r="56" spans="1:26" hidden="1">
      <c r="A56" s="57"/>
      <c r="B56" s="57"/>
      <c r="C56" s="57"/>
      <c r="D56" s="57"/>
      <c r="E56" s="57"/>
      <c r="F56" s="57"/>
      <c r="G56" s="57"/>
      <c r="H56" s="57"/>
      <c r="I56" s="57"/>
      <c r="J56" s="57"/>
      <c r="K56" s="57"/>
      <c r="L56" s="57"/>
      <c r="M56" s="57"/>
      <c r="N56" s="57"/>
      <c r="O56" s="57"/>
      <c r="P56" s="57"/>
      <c r="Q56" s="57"/>
      <c r="R56" s="57"/>
      <c r="S56" s="58"/>
      <c r="T56" s="57"/>
      <c r="U56" s="57"/>
      <c r="V56" s="57"/>
      <c r="W56" s="57"/>
      <c r="X56" s="57"/>
      <c r="Y56" s="57"/>
      <c r="Z56" s="57"/>
    </row>
    <row r="57" spans="1:26" hidden="1">
      <c r="A57" s="57"/>
      <c r="B57" s="57"/>
      <c r="C57" s="57"/>
      <c r="D57" s="57"/>
      <c r="E57" s="57"/>
      <c r="F57" s="57"/>
      <c r="G57" s="57"/>
      <c r="H57" s="57"/>
      <c r="I57" s="57"/>
      <c r="J57" s="57"/>
      <c r="K57" s="57"/>
      <c r="L57" s="57"/>
      <c r="M57" s="57"/>
      <c r="N57" s="57"/>
      <c r="O57" s="57"/>
      <c r="P57" s="57"/>
      <c r="Q57" s="57"/>
      <c r="R57" s="57"/>
      <c r="S57" s="58"/>
      <c r="T57" s="57"/>
      <c r="U57" s="57"/>
      <c r="V57" s="57"/>
      <c r="W57" s="57"/>
      <c r="X57" s="57"/>
      <c r="Y57" s="57"/>
      <c r="Z57" s="57"/>
    </row>
    <row r="58" spans="1:26" hidden="1">
      <c r="A58" s="57"/>
      <c r="B58" s="57"/>
      <c r="C58" s="57"/>
      <c r="D58" s="57"/>
      <c r="E58" s="57"/>
      <c r="F58" s="57"/>
      <c r="G58" s="57"/>
      <c r="H58" s="57"/>
      <c r="I58" s="57"/>
      <c r="J58" s="57"/>
      <c r="K58" s="57"/>
      <c r="L58" s="57"/>
      <c r="M58" s="57"/>
      <c r="N58" s="57"/>
      <c r="O58" s="57"/>
      <c r="P58" s="57"/>
      <c r="Q58" s="57"/>
      <c r="R58" s="57"/>
      <c r="S58" s="58"/>
      <c r="T58" s="57"/>
      <c r="U58" s="57"/>
      <c r="V58" s="57"/>
      <c r="W58" s="57"/>
      <c r="X58" s="57"/>
      <c r="Y58" s="57"/>
      <c r="Z58" s="57"/>
    </row>
    <row r="59" spans="1:26">
      <c r="A59" s="57"/>
      <c r="B59" s="57"/>
      <c r="C59" s="57"/>
      <c r="D59" s="57"/>
      <c r="E59" s="57"/>
      <c r="F59" s="57"/>
      <c r="G59" s="57"/>
      <c r="H59" s="57"/>
      <c r="I59" s="57"/>
      <c r="J59" s="57"/>
      <c r="K59" s="57"/>
      <c r="L59" s="57"/>
      <c r="M59" s="57"/>
      <c r="N59" s="57"/>
      <c r="O59" s="57"/>
      <c r="P59" s="57"/>
      <c r="Q59" s="57"/>
      <c r="R59" s="57"/>
      <c r="S59" s="58"/>
      <c r="T59" s="57"/>
      <c r="U59" s="57"/>
      <c r="V59" s="57"/>
      <c r="W59" s="57"/>
      <c r="X59" s="57"/>
      <c r="Y59" s="57"/>
      <c r="Z59" s="57"/>
    </row>
    <row r="60" spans="1:26">
      <c r="A60" s="57"/>
      <c r="B60" s="57"/>
      <c r="C60" s="57"/>
      <c r="D60" s="57"/>
      <c r="E60" s="57"/>
      <c r="F60" s="57"/>
      <c r="G60" s="57"/>
      <c r="H60" s="57"/>
      <c r="I60" s="57"/>
      <c r="J60" s="57"/>
      <c r="K60" s="57"/>
      <c r="L60" s="57"/>
      <c r="M60" s="57"/>
      <c r="N60" s="57"/>
      <c r="O60" s="57"/>
      <c r="P60" s="57"/>
      <c r="Q60" s="57"/>
      <c r="R60" s="57"/>
      <c r="S60" s="58"/>
      <c r="T60" s="57"/>
      <c r="U60" s="57"/>
      <c r="V60" s="57"/>
      <c r="W60" s="57"/>
      <c r="X60" s="57"/>
      <c r="Y60" s="57"/>
      <c r="Z60" s="57"/>
    </row>
    <row r="61" spans="1:26">
      <c r="A61" s="57"/>
      <c r="B61" s="57"/>
      <c r="C61" s="57"/>
      <c r="D61" s="57"/>
      <c r="E61" s="57"/>
      <c r="F61" s="57"/>
      <c r="G61" s="57"/>
      <c r="H61" s="57"/>
      <c r="I61" s="57"/>
      <c r="J61" s="57"/>
      <c r="K61" s="57"/>
      <c r="L61" s="57"/>
      <c r="M61" s="57"/>
      <c r="N61" s="57"/>
      <c r="O61" s="57"/>
      <c r="P61" s="57"/>
      <c r="Q61" s="57"/>
      <c r="R61" s="57"/>
      <c r="S61" s="58"/>
      <c r="T61" s="57"/>
      <c r="U61" s="57"/>
      <c r="V61" s="57"/>
      <c r="W61" s="57"/>
      <c r="X61" s="57"/>
      <c r="Y61" s="57"/>
      <c r="Z61" s="57"/>
    </row>
    <row r="62" spans="1:26">
      <c r="A62" s="57"/>
      <c r="B62" s="57"/>
      <c r="C62" s="57"/>
      <c r="D62" s="57"/>
      <c r="E62" s="57"/>
      <c r="F62" s="57"/>
      <c r="G62" s="57"/>
      <c r="H62" s="57"/>
      <c r="I62" s="57"/>
      <c r="J62" s="57"/>
      <c r="K62" s="57"/>
      <c r="L62" s="57"/>
      <c r="M62" s="57"/>
      <c r="N62" s="57"/>
      <c r="O62" s="57"/>
      <c r="P62" s="57"/>
      <c r="Q62" s="57"/>
      <c r="R62" s="57"/>
      <c r="S62" s="58"/>
      <c r="T62" s="57"/>
      <c r="U62" s="57"/>
      <c r="V62" s="57"/>
      <c r="W62" s="57"/>
      <c r="X62" s="57"/>
      <c r="Y62" s="57"/>
      <c r="Z62" s="57"/>
    </row>
    <row r="63" spans="1:26">
      <c r="A63" s="57"/>
      <c r="B63" s="57"/>
      <c r="C63" s="57"/>
      <c r="D63" s="57"/>
      <c r="E63" s="57"/>
      <c r="F63" s="57"/>
      <c r="G63" s="57"/>
      <c r="H63" s="57"/>
      <c r="I63" s="57"/>
      <c r="J63" s="57"/>
      <c r="K63" s="57"/>
      <c r="L63" s="57"/>
      <c r="M63" s="57"/>
      <c r="N63" s="57"/>
      <c r="O63" s="57"/>
      <c r="P63" s="57"/>
      <c r="Q63" s="57"/>
      <c r="R63" s="57"/>
      <c r="S63" s="58"/>
      <c r="T63" s="57"/>
      <c r="U63" s="57"/>
      <c r="V63" s="57"/>
      <c r="W63" s="57"/>
      <c r="X63" s="57"/>
      <c r="Y63" s="57"/>
      <c r="Z63" s="57"/>
    </row>
    <row r="64" spans="1:26">
      <c r="A64" s="57"/>
      <c r="B64" s="57"/>
      <c r="C64" s="57"/>
      <c r="D64" s="57"/>
      <c r="E64" s="57"/>
      <c r="F64" s="57"/>
      <c r="G64" s="57"/>
      <c r="H64" s="57"/>
      <c r="I64" s="57"/>
      <c r="J64" s="57"/>
      <c r="K64" s="57"/>
      <c r="L64" s="57"/>
      <c r="M64" s="57"/>
      <c r="N64" s="57"/>
      <c r="O64" s="57"/>
      <c r="P64" s="57"/>
      <c r="Q64" s="57"/>
      <c r="R64" s="57"/>
      <c r="S64" s="58"/>
      <c r="T64" s="57"/>
      <c r="U64" s="57"/>
      <c r="V64" s="57"/>
      <c r="W64" s="57"/>
      <c r="X64" s="57"/>
      <c r="Y64" s="57"/>
      <c r="Z64" s="57"/>
    </row>
    <row r="65" spans="1:26">
      <c r="A65" s="57"/>
      <c r="B65" s="57"/>
      <c r="C65" s="57"/>
      <c r="D65" s="57"/>
      <c r="E65" s="57"/>
      <c r="F65" s="57"/>
      <c r="G65" s="57"/>
      <c r="H65" s="57"/>
      <c r="I65" s="57"/>
      <c r="J65" s="57"/>
      <c r="K65" s="57"/>
      <c r="L65" s="57"/>
      <c r="M65" s="57"/>
      <c r="N65" s="57"/>
      <c r="O65" s="57"/>
      <c r="P65" s="57"/>
      <c r="Q65" s="57"/>
      <c r="R65" s="57"/>
      <c r="S65" s="58"/>
      <c r="T65" s="57"/>
      <c r="U65" s="57"/>
      <c r="V65" s="57"/>
      <c r="W65" s="57"/>
      <c r="X65" s="57"/>
      <c r="Y65" s="57"/>
      <c r="Z65" s="57"/>
    </row>
    <row r="66" spans="1:26">
      <c r="A66" s="57"/>
      <c r="B66" s="57"/>
      <c r="C66" s="57"/>
      <c r="D66" s="57"/>
      <c r="E66" s="57"/>
      <c r="F66" s="57"/>
      <c r="G66" s="57"/>
      <c r="H66" s="57"/>
      <c r="I66" s="57"/>
      <c r="J66" s="57"/>
      <c r="K66" s="57"/>
      <c r="L66" s="57"/>
      <c r="M66" s="57"/>
      <c r="N66" s="57"/>
      <c r="O66" s="57"/>
      <c r="P66" s="57"/>
      <c r="Q66" s="57"/>
      <c r="R66" s="57"/>
      <c r="S66" s="58"/>
      <c r="T66" s="57"/>
      <c r="U66" s="57"/>
      <c r="V66" s="57"/>
      <c r="W66" s="57"/>
      <c r="X66" s="57"/>
      <c r="Y66" s="57"/>
      <c r="Z66" s="57"/>
    </row>
    <row r="67" spans="1:26">
      <c r="A67" s="57"/>
      <c r="B67" s="57"/>
      <c r="C67" s="57"/>
      <c r="D67" s="57"/>
      <c r="E67" s="57"/>
      <c r="F67" s="57"/>
      <c r="G67" s="57"/>
      <c r="H67" s="57"/>
      <c r="I67" s="57"/>
      <c r="J67" s="57"/>
      <c r="K67" s="57"/>
      <c r="L67" s="57"/>
      <c r="M67" s="57"/>
      <c r="N67" s="57"/>
      <c r="O67" s="57"/>
      <c r="P67" s="57"/>
      <c r="Q67" s="57"/>
      <c r="R67" s="57"/>
      <c r="S67" s="58"/>
      <c r="T67" s="57"/>
      <c r="U67" s="57"/>
      <c r="V67" s="57"/>
      <c r="W67" s="57"/>
      <c r="X67" s="57"/>
      <c r="Y67" s="57"/>
      <c r="Z67" s="57"/>
    </row>
    <row r="68" spans="1:26">
      <c r="A68" s="57"/>
      <c r="B68" s="57"/>
      <c r="C68" s="57"/>
      <c r="D68" s="57"/>
      <c r="E68" s="57"/>
      <c r="F68" s="57"/>
      <c r="G68" s="57"/>
      <c r="H68" s="57"/>
      <c r="I68" s="57"/>
      <c r="J68" s="57"/>
      <c r="K68" s="57"/>
      <c r="L68" s="57"/>
      <c r="M68" s="57"/>
      <c r="N68" s="57"/>
      <c r="O68" s="57"/>
      <c r="P68" s="57"/>
      <c r="Q68" s="57"/>
      <c r="R68" s="57"/>
      <c r="S68" s="58"/>
      <c r="T68" s="57"/>
      <c r="U68" s="57"/>
      <c r="V68" s="57"/>
      <c r="W68" s="57"/>
      <c r="X68" s="57"/>
      <c r="Y68" s="57"/>
      <c r="Z68" s="57"/>
    </row>
    <row r="69" spans="1:26">
      <c r="A69" s="57"/>
      <c r="B69" s="57"/>
      <c r="C69" s="57"/>
      <c r="D69" s="57"/>
      <c r="E69" s="57"/>
      <c r="F69" s="57"/>
      <c r="G69" s="57"/>
      <c r="H69" s="57"/>
      <c r="I69" s="57"/>
      <c r="J69" s="57"/>
      <c r="K69" s="57"/>
      <c r="L69" s="57"/>
      <c r="M69" s="57"/>
      <c r="N69" s="57"/>
      <c r="O69" s="57"/>
      <c r="P69" s="57"/>
      <c r="Q69" s="57"/>
      <c r="R69" s="57"/>
      <c r="S69" s="58"/>
      <c r="T69" s="57"/>
      <c r="U69" s="57"/>
      <c r="V69" s="57"/>
      <c r="W69" s="57"/>
      <c r="X69" s="57"/>
      <c r="Y69" s="57"/>
      <c r="Z69" s="57"/>
    </row>
    <row r="70" spans="1:26">
      <c r="A70" s="57"/>
      <c r="B70" s="57"/>
      <c r="C70" s="57"/>
      <c r="D70" s="57"/>
      <c r="E70" s="57"/>
      <c r="F70" s="57"/>
      <c r="G70" s="57"/>
      <c r="H70" s="57"/>
      <c r="I70" s="57"/>
      <c r="J70" s="57"/>
      <c r="K70" s="57"/>
      <c r="L70" s="57"/>
      <c r="M70" s="57"/>
      <c r="N70" s="57"/>
      <c r="O70" s="57"/>
      <c r="P70" s="57"/>
      <c r="Q70" s="57"/>
      <c r="R70" s="57"/>
      <c r="S70" s="58"/>
      <c r="T70" s="57"/>
      <c r="U70" s="57"/>
      <c r="V70" s="57"/>
      <c r="W70" s="57"/>
      <c r="X70" s="57"/>
      <c r="Y70" s="57"/>
      <c r="Z70" s="57"/>
    </row>
    <row r="71" spans="1:26">
      <c r="A71" s="57"/>
      <c r="B71" s="57"/>
      <c r="C71" s="57"/>
      <c r="D71" s="57"/>
      <c r="E71" s="57"/>
      <c r="F71" s="57"/>
      <c r="G71" s="57"/>
      <c r="H71" s="57"/>
      <c r="I71" s="57"/>
      <c r="J71" s="57"/>
      <c r="K71" s="57"/>
      <c r="L71" s="57"/>
      <c r="M71" s="57"/>
      <c r="N71" s="57"/>
      <c r="O71" s="57"/>
      <c r="P71" s="57"/>
      <c r="Q71" s="57"/>
      <c r="R71" s="57"/>
      <c r="S71" s="58"/>
      <c r="T71" s="57"/>
      <c r="U71" s="57"/>
      <c r="V71" s="57"/>
      <c r="W71" s="57"/>
      <c r="X71" s="57"/>
      <c r="Y71" s="57"/>
      <c r="Z71" s="57"/>
    </row>
    <row r="72" spans="1:26">
      <c r="A72" s="57"/>
      <c r="B72" s="57"/>
      <c r="C72" s="57"/>
      <c r="D72" s="57"/>
      <c r="E72" s="57"/>
      <c r="F72" s="57"/>
      <c r="G72" s="57"/>
      <c r="H72" s="57"/>
      <c r="I72" s="57"/>
      <c r="J72" s="57"/>
      <c r="K72" s="57"/>
      <c r="L72" s="57"/>
      <c r="M72" s="57"/>
      <c r="N72" s="57"/>
      <c r="O72" s="57"/>
      <c r="P72" s="57"/>
      <c r="Q72" s="57"/>
      <c r="R72" s="57"/>
      <c r="S72" s="58"/>
      <c r="T72" s="57"/>
      <c r="U72" s="57"/>
      <c r="V72" s="57"/>
      <c r="W72" s="57"/>
      <c r="X72" s="57"/>
      <c r="Y72" s="57"/>
      <c r="Z72" s="57"/>
    </row>
    <row r="73" spans="1:26">
      <c r="A73" s="57"/>
      <c r="B73" s="57"/>
      <c r="C73" s="57"/>
      <c r="D73" s="57"/>
      <c r="E73" s="57"/>
      <c r="F73" s="57"/>
      <c r="G73" s="57"/>
      <c r="H73" s="57"/>
      <c r="I73" s="57"/>
      <c r="J73" s="57"/>
      <c r="K73" s="57"/>
      <c r="L73" s="57"/>
      <c r="M73" s="57"/>
      <c r="N73" s="57"/>
      <c r="O73" s="57"/>
      <c r="P73" s="57"/>
      <c r="Q73" s="57"/>
      <c r="R73" s="57"/>
      <c r="S73" s="58"/>
      <c r="T73" s="57"/>
      <c r="U73" s="57"/>
      <c r="V73" s="57"/>
      <c r="W73" s="57"/>
      <c r="X73" s="57"/>
      <c r="Y73" s="57"/>
      <c r="Z73" s="57"/>
    </row>
    <row r="74" spans="1:26">
      <c r="A74" s="57"/>
      <c r="B74" s="57"/>
      <c r="C74" s="57"/>
      <c r="D74" s="57"/>
      <c r="E74" s="57"/>
      <c r="F74" s="57"/>
      <c r="G74" s="57"/>
      <c r="H74" s="57"/>
      <c r="I74" s="57"/>
      <c r="J74" s="57"/>
      <c r="K74" s="57"/>
      <c r="L74" s="57"/>
      <c r="M74" s="57"/>
      <c r="N74" s="57"/>
      <c r="O74" s="57"/>
      <c r="P74" s="57"/>
      <c r="Q74" s="57"/>
      <c r="R74" s="57"/>
      <c r="S74" s="58"/>
      <c r="T74" s="57"/>
      <c r="U74" s="57"/>
      <c r="V74" s="57"/>
      <c r="W74" s="57"/>
      <c r="X74" s="57"/>
      <c r="Y74" s="57"/>
      <c r="Z74" s="57"/>
    </row>
    <row r="75" spans="1:26">
      <c r="A75" s="57"/>
      <c r="B75" s="57"/>
      <c r="C75" s="57"/>
      <c r="D75" s="57"/>
      <c r="E75" s="57"/>
      <c r="F75" s="57"/>
      <c r="G75" s="57"/>
      <c r="H75" s="57"/>
      <c r="I75" s="57"/>
      <c r="J75" s="57"/>
      <c r="K75" s="57"/>
      <c r="L75" s="57"/>
      <c r="M75" s="57"/>
      <c r="N75" s="57"/>
      <c r="O75" s="57"/>
      <c r="P75" s="57"/>
      <c r="Q75" s="57"/>
      <c r="R75" s="57"/>
      <c r="S75" s="58"/>
      <c r="T75" s="57"/>
      <c r="U75" s="57"/>
      <c r="V75" s="57"/>
      <c r="W75" s="57"/>
      <c r="X75" s="57"/>
      <c r="Y75" s="57"/>
      <c r="Z75" s="57"/>
    </row>
    <row r="76" spans="1:26">
      <c r="A76" s="57"/>
      <c r="B76" s="57"/>
      <c r="C76" s="57"/>
      <c r="D76" s="57"/>
      <c r="E76" s="57"/>
      <c r="F76" s="57"/>
      <c r="G76" s="57"/>
      <c r="H76" s="57"/>
      <c r="I76" s="57"/>
      <c r="J76" s="57"/>
      <c r="K76" s="57"/>
      <c r="L76" s="57"/>
      <c r="M76" s="57"/>
      <c r="N76" s="57"/>
      <c r="O76" s="57"/>
      <c r="P76" s="57"/>
      <c r="Q76" s="57"/>
      <c r="R76" s="57"/>
      <c r="S76" s="58"/>
      <c r="T76" s="57"/>
      <c r="U76" s="57"/>
      <c r="V76" s="57"/>
      <c r="W76" s="57"/>
      <c r="X76" s="57"/>
      <c r="Y76" s="57"/>
      <c r="Z76" s="57"/>
    </row>
    <row r="77" spans="1:26">
      <c r="A77" s="57"/>
      <c r="B77" s="57"/>
      <c r="C77" s="57"/>
      <c r="D77" s="57"/>
      <c r="E77" s="57"/>
      <c r="F77" s="57"/>
      <c r="G77" s="57"/>
      <c r="H77" s="57"/>
      <c r="I77" s="57"/>
      <c r="J77" s="57"/>
      <c r="K77" s="57"/>
      <c r="L77" s="57"/>
      <c r="M77" s="57"/>
      <c r="N77" s="57"/>
      <c r="O77" s="57"/>
      <c r="P77" s="57"/>
      <c r="Q77" s="57"/>
      <c r="R77" s="57"/>
      <c r="S77" s="58"/>
      <c r="T77" s="57"/>
      <c r="U77" s="57"/>
      <c r="V77" s="57"/>
      <c r="W77" s="57"/>
      <c r="X77" s="57"/>
      <c r="Y77" s="57"/>
      <c r="Z77" s="57"/>
    </row>
    <row r="78" spans="1:26">
      <c r="A78" s="57"/>
      <c r="B78" s="57"/>
      <c r="C78" s="57"/>
      <c r="D78" s="57"/>
      <c r="E78" s="57"/>
      <c r="F78" s="57"/>
      <c r="G78" s="57"/>
      <c r="H78" s="57"/>
      <c r="I78" s="57"/>
      <c r="J78" s="57"/>
      <c r="K78" s="57"/>
      <c r="L78" s="57"/>
      <c r="M78" s="57"/>
      <c r="N78" s="57"/>
      <c r="O78" s="57"/>
      <c r="P78" s="57"/>
      <c r="Q78" s="57"/>
      <c r="R78" s="57"/>
      <c r="S78" s="58"/>
      <c r="T78" s="57"/>
      <c r="U78" s="57"/>
      <c r="V78" s="57"/>
      <c r="W78" s="57"/>
      <c r="X78" s="57"/>
      <c r="Y78" s="57"/>
      <c r="Z78" s="57"/>
    </row>
    <row r="79" spans="1:26">
      <c r="A79" s="57"/>
      <c r="B79" s="57"/>
      <c r="C79" s="57"/>
      <c r="D79" s="57"/>
      <c r="E79" s="57"/>
      <c r="F79" s="57"/>
      <c r="G79" s="57"/>
      <c r="H79" s="57"/>
      <c r="I79" s="57"/>
      <c r="J79" s="57"/>
      <c r="K79" s="57"/>
      <c r="L79" s="57"/>
      <c r="M79" s="57"/>
      <c r="N79" s="57"/>
      <c r="O79" s="57"/>
      <c r="P79" s="57"/>
      <c r="Q79" s="57"/>
      <c r="R79" s="57"/>
      <c r="S79" s="58"/>
      <c r="T79" s="57"/>
      <c r="U79" s="57"/>
      <c r="V79" s="57"/>
      <c r="W79" s="57"/>
      <c r="X79" s="57"/>
      <c r="Y79" s="57"/>
      <c r="Z79" s="57"/>
    </row>
    <row r="80" spans="1:26">
      <c r="A80" s="57"/>
      <c r="B80" s="57"/>
      <c r="C80" s="57"/>
      <c r="D80" s="57"/>
      <c r="E80" s="57"/>
      <c r="F80" s="57"/>
      <c r="G80" s="57"/>
      <c r="H80" s="57"/>
      <c r="I80" s="57"/>
      <c r="J80" s="57"/>
      <c r="K80" s="57"/>
      <c r="L80" s="57"/>
      <c r="M80" s="57"/>
      <c r="N80" s="57"/>
      <c r="O80" s="57"/>
      <c r="P80" s="57"/>
      <c r="Q80" s="57"/>
      <c r="R80" s="57"/>
      <c r="S80" s="58"/>
      <c r="T80" s="57"/>
      <c r="U80" s="57"/>
      <c r="V80" s="57"/>
      <c r="W80" s="57"/>
      <c r="X80" s="57"/>
      <c r="Y80" s="57"/>
      <c r="Z80" s="57"/>
    </row>
    <row r="81" spans="1:26">
      <c r="A81" s="57"/>
      <c r="B81" s="57"/>
      <c r="C81" s="57"/>
      <c r="D81" s="57"/>
      <c r="E81" s="57"/>
      <c r="F81" s="57"/>
      <c r="G81" s="57"/>
      <c r="H81" s="57"/>
      <c r="I81" s="57"/>
      <c r="J81" s="57"/>
      <c r="K81" s="57"/>
      <c r="L81" s="57"/>
      <c r="M81" s="57"/>
      <c r="N81" s="57"/>
      <c r="O81" s="57"/>
      <c r="P81" s="57"/>
      <c r="Q81" s="57"/>
      <c r="R81" s="57"/>
      <c r="S81" s="58"/>
      <c r="T81" s="57"/>
      <c r="U81" s="57"/>
      <c r="V81" s="57"/>
      <c r="W81" s="57"/>
      <c r="X81" s="57"/>
      <c r="Y81" s="57"/>
      <c r="Z81" s="57"/>
    </row>
    <row r="82" spans="1:26">
      <c r="A82" s="57"/>
      <c r="B82" s="57"/>
      <c r="C82" s="57"/>
      <c r="D82" s="57"/>
      <c r="E82" s="57"/>
      <c r="F82" s="57"/>
      <c r="G82" s="57"/>
      <c r="H82" s="57"/>
      <c r="I82" s="57"/>
      <c r="J82" s="57"/>
      <c r="K82" s="57"/>
      <c r="L82" s="57"/>
      <c r="M82" s="57"/>
      <c r="N82" s="57"/>
      <c r="O82" s="57"/>
      <c r="P82" s="57"/>
      <c r="Q82" s="57"/>
      <c r="R82" s="57"/>
      <c r="S82" s="58"/>
      <c r="T82" s="57"/>
      <c r="U82" s="57"/>
      <c r="V82" s="57"/>
      <c r="W82" s="57"/>
      <c r="X82" s="57"/>
      <c r="Y82" s="57"/>
      <c r="Z82" s="57"/>
    </row>
  </sheetData>
  <sheetProtection algorithmName="SHA-512" hashValue="JirT7zjjlVxdLwMQZJjfSvagIKwJoyeFeWp3TjbhWN0JnrPpnoxmsSdCxGh+XlTaNdw4LjrrXin7HCMUQty5wQ==" saltValue="F3dywmmqChTvIqEs5WcgtA==" spinCount="100000" sheet="1"/>
  <protectedRanges>
    <protectedRange sqref="F33:G39" name="Range15"/>
    <protectedRange sqref="M33:N35 M38:N39" name="Range14"/>
    <protectedRange sqref="G8:K8 O8:Q8 D7:E8 N10 R7:S8 S20 F7:K7 O7:P7 A44:B44 S9:S10 L7:N8" name="Range1"/>
    <protectedRange sqref="S15:S16" name="Range3"/>
    <protectedRange sqref="G20:M20 H24:M24 S18:S19" name="Range5"/>
    <protectedRange sqref="J27:J28" name="Range8"/>
    <protectedRange sqref="J29" name="Range9"/>
    <protectedRange sqref="F31:H31" name="Range10"/>
    <protectedRange sqref="Q31" name="Range11"/>
    <protectedRange sqref="O20 O24" name="Range5_4"/>
  </protectedRanges>
  <mergeCells count="46">
    <mergeCell ref="C9:D9"/>
    <mergeCell ref="C4:S4"/>
    <mergeCell ref="U5:W5"/>
    <mergeCell ref="C7:E7"/>
    <mergeCell ref="O7:R7"/>
    <mergeCell ref="H8:K8"/>
    <mergeCell ref="O10:R10"/>
    <mergeCell ref="O11:R11"/>
    <mergeCell ref="O12:R12"/>
    <mergeCell ref="C14:F14"/>
    <mergeCell ref="G14:L14"/>
    <mergeCell ref="M14:R14"/>
    <mergeCell ref="C16:F16"/>
    <mergeCell ref="G16:H16"/>
    <mergeCell ref="I16:L16"/>
    <mergeCell ref="M16:N16"/>
    <mergeCell ref="O16:R16"/>
    <mergeCell ref="C15:F15"/>
    <mergeCell ref="G15:H15"/>
    <mergeCell ref="I15:L15"/>
    <mergeCell ref="M15:N15"/>
    <mergeCell ref="O15:R15"/>
    <mergeCell ref="S23:S24"/>
    <mergeCell ref="H24:M24"/>
    <mergeCell ref="C18:H18"/>
    <mergeCell ref="H19:M19"/>
    <mergeCell ref="N19:N20"/>
    <mergeCell ref="O19:R20"/>
    <mergeCell ref="S19:S20"/>
    <mergeCell ref="H20:M20"/>
    <mergeCell ref="O34:R34"/>
    <mergeCell ref="C22:G22"/>
    <mergeCell ref="H23:M23"/>
    <mergeCell ref="N23:N24"/>
    <mergeCell ref="O23:R24"/>
    <mergeCell ref="C27:H27"/>
    <mergeCell ref="O27:R27"/>
    <mergeCell ref="C30:F30"/>
    <mergeCell ref="O30:R30"/>
    <mergeCell ref="C33:H33"/>
    <mergeCell ref="K35:M35"/>
    <mergeCell ref="O35:R35"/>
    <mergeCell ref="C38:F38"/>
    <mergeCell ref="O38:R38"/>
    <mergeCell ref="L44:N44"/>
    <mergeCell ref="O44:S44"/>
  </mergeCells>
  <dataValidations count="1">
    <dataValidation type="list" allowBlank="1" showErrorMessage="1" errorTitle="Incorrect input" error="Please click the arrow and select your road type" prompt="Select your road type"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xr:uid="{930DC9A1-EBF2-4CB9-B71B-F100039D59F6}">
      <formula1>$A$44:$A$47</formula1>
    </dataValidation>
  </dataValidations>
  <printOptions horizontalCentered="1"/>
  <pageMargins left="0.74803149606299213" right="0.70866141732283472" top="0.74803149606299213" bottom="0.9055118110236221" header="0.39370078740157483" footer="0.39370078740157483"/>
  <pageSetup paperSize="9" scale="90" orientation="portrait" r:id="rId1"/>
  <headerFooter scaleWithDoc="0" alignWithMargins="0">
    <oddHeader>&amp;L&amp;"-,Regular"&amp;8&amp;F&amp;R&amp;"-,Regular"&amp;8&amp;A
______________________________________________________________________________________________</oddHeader>
    <oddFooter>&amp;L&amp;"-,Regular"&amp;8______________________________________________________________________________________________
NZ Transport Agency’s Economic evaluation manual 
Effective from Jul 2013</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e711059-3473-4d0a-bf90-08974e90274a" xsi:nil="true"/>
    <Archive xmlns="610edd1d-c37b-469a-931b-7a7fbdbef28d">
      <UserInfo>
        <DisplayName/>
        <AccountId xsi:nil="true"/>
        <AccountType/>
      </UserInfo>
    </Archive>
    <lcf76f155ced4ddcb4097134ff3c332f xmlns="610edd1d-c37b-469a-931b-7a7fbdbef28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280997FB197D439016D66643BF045C" ma:contentTypeVersion="17" ma:contentTypeDescription="Create a new document." ma:contentTypeScope="" ma:versionID="0a51b0c77653501b02f08d7398b58bb9">
  <xsd:schema xmlns:xsd="http://www.w3.org/2001/XMLSchema" xmlns:xs="http://www.w3.org/2001/XMLSchema" xmlns:p="http://schemas.microsoft.com/office/2006/metadata/properties" xmlns:ns2="610edd1d-c37b-469a-931b-7a7fbdbef28d" xmlns:ns3="fe711059-3473-4d0a-bf90-08974e90274a" targetNamespace="http://schemas.microsoft.com/office/2006/metadata/properties" ma:root="true" ma:fieldsID="24d195a3041fb1f794033f441f033a9a" ns2:_="" ns3:_="">
    <xsd:import namespace="610edd1d-c37b-469a-931b-7a7fbdbef28d"/>
    <xsd:import namespace="fe711059-3473-4d0a-bf90-08974e9027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Archiv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edd1d-c37b-469a-931b-7a7fbdbef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08afcf-b03d-4cde-ac2f-5a995d13970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Archive" ma:index="20" nillable="true" ma:displayName="Archive" ma:list="UserInfo" ma:SharePointGroup="0" ma:internalName="Archiv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711059-3473-4d0a-bf90-08974e90274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70b2c0-bd8f-42f3-84a3-714cde1d916b}" ma:internalName="TaxCatchAll" ma:showField="CatchAllData" ma:web="fe711059-3473-4d0a-bf90-08974e90274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85102F-2536-46FF-9ECB-709E87AFDB07}">
  <ds:schemaRefs>
    <ds:schemaRef ds:uri="http://purl.org/dc/term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610edd1d-c37b-469a-931b-7a7fbdbef28d"/>
    <ds:schemaRef ds:uri="http://www.w3.org/XML/1998/namespace"/>
    <ds:schemaRef ds:uri="http://purl.org/dc/elements/1.1/"/>
    <ds:schemaRef ds:uri="http://schemas.microsoft.com/office/infopath/2007/PartnerControls"/>
    <ds:schemaRef ds:uri="fe711059-3473-4d0a-bf90-08974e90274a"/>
  </ds:schemaRefs>
</ds:datastoreItem>
</file>

<file path=customXml/itemProps2.xml><?xml version="1.0" encoding="utf-8"?>
<ds:datastoreItem xmlns:ds="http://schemas.openxmlformats.org/officeDocument/2006/customXml" ds:itemID="{1EFF9A4A-192A-41BC-82F7-99847D46638E}">
  <ds:schemaRefs>
    <ds:schemaRef ds:uri="http://schemas.microsoft.com/sharepoint/v3/contenttype/forms"/>
  </ds:schemaRefs>
</ds:datastoreItem>
</file>

<file path=customXml/itemProps3.xml><?xml version="1.0" encoding="utf-8"?>
<ds:datastoreItem xmlns:ds="http://schemas.openxmlformats.org/officeDocument/2006/customXml" ds:itemID="{B0B316A2-0FC2-4C7B-A23A-4EA6010D7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edd1d-c37b-469a-931b-7a7fbdbef28d"/>
    <ds:schemaRef ds:uri="fe711059-3473-4d0a-bf90-08974e902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25</vt:i4>
      </vt:variant>
    </vt:vector>
  </HeadingPairs>
  <TitlesOfParts>
    <vt:vector size="42" baseType="lpstr">
      <vt:lpstr>AST</vt:lpstr>
      <vt:lpstr>Benefits Framework</vt:lpstr>
      <vt:lpstr>W1 - Summary_Upload</vt:lpstr>
      <vt:lpstr>Overview and guide</vt:lpstr>
      <vt:lpstr>SP4-1</vt:lpstr>
      <vt:lpstr>SP4-2</vt:lpstr>
      <vt:lpstr>SP4-3 (1)</vt:lpstr>
      <vt:lpstr>SP4-3 (2)</vt:lpstr>
      <vt:lpstr>SP4-4</vt:lpstr>
      <vt:lpstr>SP4-5</vt:lpstr>
      <vt:lpstr>SP4-6</vt:lpstr>
      <vt:lpstr>SP4-7</vt:lpstr>
      <vt:lpstr>Tables</vt:lpstr>
      <vt:lpstr>Cost Estimates</vt:lpstr>
      <vt:lpstr>Sensitivity</vt:lpstr>
      <vt:lpstr>Working</vt:lpstr>
      <vt:lpstr>Notes</vt:lpstr>
      <vt:lpstr>Tables!_Toc149723404</vt:lpstr>
      <vt:lpstr>Tables!_Toc149723405</vt:lpstr>
      <vt:lpstr>Tables!_Toc149723406</vt:lpstr>
      <vt:lpstr>Tables!_Toc149723407</vt:lpstr>
      <vt:lpstr>Tables!_Toc149723408</vt:lpstr>
      <vt:lpstr>Tables!_Toc149723409</vt:lpstr>
      <vt:lpstr>Tables!_Toc18127489</vt:lpstr>
      <vt:lpstr>Tables!_Toc18207243</vt:lpstr>
      <vt:lpstr>Tables!_Toc18207244</vt:lpstr>
      <vt:lpstr>Tables!_Toc18207246</vt:lpstr>
      <vt:lpstr>Tables!_Toc18207247</vt:lpstr>
      <vt:lpstr>Tables!_Toc18207248</vt:lpstr>
      <vt:lpstr>Tables!_Toc18207249</vt:lpstr>
      <vt:lpstr>Tables!_Toc18207251</vt:lpstr>
      <vt:lpstr>Tables!_Toc18207253</vt:lpstr>
      <vt:lpstr>Tables!_Toc18207255</vt:lpstr>
      <vt:lpstr>'SP4-1'!Print_Area</vt:lpstr>
      <vt:lpstr>'SP4-2'!Print_Area</vt:lpstr>
      <vt:lpstr>'SP4-3 (1)'!Print_Area</vt:lpstr>
      <vt:lpstr>'SP4-3 (2)'!Print_Area</vt:lpstr>
      <vt:lpstr>'SP4-4'!Print_Area</vt:lpstr>
      <vt:lpstr>'SP4-5'!Print_Area</vt:lpstr>
      <vt:lpstr>'SP4-6'!Print_Area</vt:lpstr>
      <vt:lpstr>'SP4-7'!Print_Area</vt:lpstr>
      <vt:lpstr>'W1 - Summary_Upload'!Print_Area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Kilonback</dc:creator>
  <cp:keywords/>
  <dc:description/>
  <cp:lastModifiedBy>Brendan Fletcher</cp:lastModifiedBy>
  <cp:revision/>
  <dcterms:created xsi:type="dcterms:W3CDTF">2020-05-25T00:37:33Z</dcterms:created>
  <dcterms:modified xsi:type="dcterms:W3CDTF">2023-04-14T01:27:49Z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0x010100D1280997FB197D439016D66643BF045C</vt:lpwstr>
  </property>
  <property fmtid="{D5CDD505-2E9C-101B-9397-08002B2CF9AE}" pid="3" name="MediaServiceImageTags">
    <vt:lpwstr/>
  </property>
</Properties>
</file>