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omments1.xml" ContentType="application/vnd.openxmlformats-officedocument.spreadsheetml.comment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drawings/drawing6.xml" ContentType="application/vnd.openxmlformats-officedocument.drawing+xml"/>
  <Override PartName="/xl/comments6.xml" ContentType="application/vnd.openxmlformats-officedocument.spreadsheetml.comments+xml"/>
  <Override PartName="/xl/drawings/drawing7.xml" ContentType="application/vnd.openxmlformats-officedocument.drawing+xml"/>
  <Override PartName="/xl/comments7.xml" ContentType="application/vnd.openxmlformats-officedocument.spreadsheetml.comments+xml"/>
  <Override PartName="/xl/drawings/drawing8.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731"/>
  <workbookPr showInkAnnotation="0" codeName="ThisWorkbook" autoCompressPictures="0"/>
  <mc:AlternateContent xmlns:mc="http://schemas.openxmlformats.org/markup-compatibility/2006">
    <mc:Choice Requires="x15">
      <x15ac:absPath xmlns:x15ac="http://schemas.microsoft.com/office/spreadsheetml/2010/11/ac" url="C:\Users\bryceh\AppData\Roaming\OpenText\OTEdit\infohub_nzta_govt_nz-otcs\c54488436\"/>
    </mc:Choice>
  </mc:AlternateContent>
  <xr:revisionPtr revIDLastSave="0" documentId="13_ncr:1_{65F3D7CF-8506-491A-B67C-330B6D11F5A2}" xr6:coauthVersionLast="47" xr6:coauthVersionMax="47" xr10:uidLastSave="{00000000-0000-0000-0000-000000000000}"/>
  <workbookProtection workbookAlgorithmName="SHA-512" workbookHashValue="4AHisyXpssKoYhZVKlqYoC+UNjcdJsWXIO6cU4/quArl9d61/Pqp5bh35ZgU0wcvzlLSIRU0dih0V7iPoyXTKg==" workbookSaltValue="zONS4u9Lcmkj5M2JlC3rdw==" workbookSpinCount="100000" lockStructure="1"/>
  <bookViews>
    <workbookView xWindow="-108" yWindow="-108" windowWidth="23256" windowHeight="14016" tabRatio="733" xr2:uid="{00000000-000D-0000-FFFF-FFFF00000000}"/>
  </bookViews>
  <sheets>
    <sheet name="AST" sheetId="2" r:id="rId1"/>
    <sheet name="Benefits Framework" sheetId="3" state="hidden" r:id="rId2"/>
    <sheet name="W1- Summary_Upload" sheetId="67" state="hidden" r:id="rId3"/>
    <sheet name="overview &amp; guide" sheetId="68" r:id="rId4"/>
    <sheet name="SP2-1" sheetId="69" r:id="rId5"/>
    <sheet name="SP2-2" sheetId="70" r:id="rId6"/>
    <sheet name="SP2-3 (1)" sheetId="71" r:id="rId7"/>
    <sheet name="SP2-3 (2)" sheetId="72" r:id="rId8"/>
    <sheet name="SP2-3 (3)" sheetId="73" r:id="rId9"/>
    <sheet name="SP2-4" sheetId="75" r:id="rId10"/>
    <sheet name="SP2-5" sheetId="76" r:id="rId11"/>
    <sheet name="SP2-6" sheetId="77" r:id="rId12"/>
    <sheet name="Tables" sheetId="78" state="hidden" r:id="rId13"/>
    <sheet name="Cost estimates" sheetId="79" r:id="rId14"/>
    <sheet name="Sensitivity testing" sheetId="80" r:id="rId15"/>
    <sheet name="Workings" sheetId="81" r:id="rId16"/>
    <sheet name="Notes" sheetId="82" r:id="rId17"/>
  </sheets>
  <definedNames>
    <definedName name="_sp111">#REF!</definedName>
    <definedName name="_sp112">#REF!</definedName>
    <definedName name="_sp1131">#REF!</definedName>
    <definedName name="_sp1132">#REF!</definedName>
    <definedName name="_sp1133">#REF!</definedName>
    <definedName name="_sp114">#REF!</definedName>
    <definedName name="_sp115">#REF!</definedName>
    <definedName name="_sp116">#REF!</definedName>
    <definedName name="_sp117">#REF!</definedName>
    <definedName name="_sp118">#REF!</definedName>
    <definedName name="_sp21">'SP2-1'!$C$8</definedName>
    <definedName name="_sp22">'SP2-2'!$C$8</definedName>
    <definedName name="_sp231">'SP2-3 (1)'!$R$8</definedName>
    <definedName name="_sp232">'SP2-3 (2)'!$R$8</definedName>
    <definedName name="_sp233">'SP2-3 (3)'!$R$8</definedName>
    <definedName name="_sp234">#REF!</definedName>
    <definedName name="_sp24">'SP2-4'!$G$8</definedName>
    <definedName name="_sp25">'SP2-5'!$G$8</definedName>
    <definedName name="_sp26">'SP2-6'!$G$11</definedName>
    <definedName name="_sp31">#REF!</definedName>
    <definedName name="_sp32">#REF!</definedName>
    <definedName name="_sp331">#REF!</definedName>
    <definedName name="_sp332">#REF!</definedName>
    <definedName name="_sp333">#REF!</definedName>
    <definedName name="_sp34">#REF!</definedName>
    <definedName name="_sp35">#REF!</definedName>
    <definedName name="_sp36">#REF!</definedName>
    <definedName name="_sp37">#REF!</definedName>
    <definedName name="_Toc149723404" localSheetId="12">Tables!#REF!</definedName>
    <definedName name="_Toc149723405" localSheetId="12">Tables!#REF!</definedName>
    <definedName name="_Toc149723406" localSheetId="12">Tables!#REF!</definedName>
    <definedName name="_Toc149723407" localSheetId="12">Tables!#REF!</definedName>
    <definedName name="_Toc149723408" localSheetId="12">Tables!#REF!</definedName>
    <definedName name="_Toc149723409" localSheetId="12">Tables!#REF!</definedName>
    <definedName name="_Toc18127489" localSheetId="12">Tables!#REF!</definedName>
    <definedName name="_Toc18207243" localSheetId="12">Tables!#REF!</definedName>
    <definedName name="_Toc18207244" localSheetId="12">Tables!#REF!</definedName>
    <definedName name="_Toc18207246" localSheetId="12">Tables!#REF!</definedName>
    <definedName name="_Toc18207247" localSheetId="12">Tables!#REF!</definedName>
    <definedName name="_Toc18207248" localSheetId="12">Tables!#REF!</definedName>
    <definedName name="_Toc18207249" localSheetId="12">Tables!#REF!</definedName>
    <definedName name="_Toc18207251" localSheetId="12">Tables!#REF!</definedName>
    <definedName name="_Toc18207253" localSheetId="12">Tables!#REF!</definedName>
    <definedName name="_Toc18207255" localSheetId="12">Tables!#REF!</definedName>
    <definedName name="FCF">Tables!$A$63:$C$68</definedName>
    <definedName name="OG">#REF!</definedName>
    <definedName name="_xlnm.Print_Area" localSheetId="3">'overview &amp; guide'!$B$2:$O$29</definedName>
    <definedName name="_xlnm.Print_Area" localSheetId="4">'SP2-1'!$A$2:$O$50</definedName>
    <definedName name="_xlnm.Print_Area" localSheetId="5">'SP2-2'!$A$2:$O$85</definedName>
    <definedName name="_xlnm.Print_Area" localSheetId="6">'SP2-3 (1)'!$A$2:$U$43</definedName>
    <definedName name="_xlnm.Print_Area" localSheetId="7">'SP2-3 (2)'!$A$2:$U$43</definedName>
    <definedName name="_xlnm.Print_Area" localSheetId="8">'SP2-3 (3)'!$A$2:$U$43</definedName>
    <definedName name="_xlnm.Print_Area" localSheetId="9">'SP2-4'!$A$2:$S$39</definedName>
    <definedName name="_xlnm.Print_Area" localSheetId="10">'SP2-5'!$A$2:$S$34</definedName>
    <definedName name="_xlnm.Print_Area" localSheetId="11">'SP2-6'!$A$2:$T$32</definedName>
    <definedName name="_xlnm.Print_Area" localSheetId="2">'W1- Summary_Upload'!$D$1:$K$93</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R31" i="72" l="1"/>
  <c r="F37" i="69"/>
  <c r="F36" i="69"/>
  <c r="F38" i="70"/>
  <c r="F37" i="70"/>
  <c r="E3" i="2" l="1"/>
  <c r="F10" i="2" l="1"/>
  <c r="F8" i="2" l="1"/>
  <c r="F12" i="2" s="1"/>
  <c r="N29" i="78" l="1"/>
  <c r="O29" i="78" s="1"/>
  <c r="P29" i="78" s="1"/>
  <c r="O32" i="73" s="1"/>
  <c r="R32" i="73" s="1"/>
  <c r="N28" i="78"/>
  <c r="O28" i="78" s="1"/>
  <c r="P28" i="78" s="1"/>
  <c r="O31" i="73" s="1"/>
  <c r="R31" i="73" s="1"/>
  <c r="N27" i="78"/>
  <c r="O27" i="78" s="1"/>
  <c r="P27" i="78" s="1"/>
  <c r="O30" i="73" s="1"/>
  <c r="R30" i="73" s="1"/>
  <c r="N26" i="78"/>
  <c r="O26" i="78" s="1"/>
  <c r="P26" i="78" s="1"/>
  <c r="O29" i="73" s="1"/>
  <c r="R29" i="73" s="1"/>
  <c r="N25" i="78"/>
  <c r="O25" i="78" s="1"/>
  <c r="P25" i="78" s="1"/>
  <c r="O28" i="73" s="1"/>
  <c r="R28" i="73" s="1"/>
  <c r="N24" i="78"/>
  <c r="O24" i="78" s="1"/>
  <c r="P24" i="78" s="1"/>
  <c r="O27" i="73" s="1"/>
  <c r="R27" i="73" s="1"/>
  <c r="N23" i="78"/>
  <c r="O23" i="78" s="1"/>
  <c r="P23" i="78" s="1"/>
  <c r="O26" i="73" s="1"/>
  <c r="R26" i="73" s="1"/>
  <c r="N22" i="78"/>
  <c r="O22" i="78" s="1"/>
  <c r="P22" i="78" s="1"/>
  <c r="O25" i="73" s="1"/>
  <c r="R25" i="73" s="1"/>
  <c r="N21" i="78"/>
  <c r="O21" i="78" s="1"/>
  <c r="P21" i="78" s="1"/>
  <c r="O24" i="73" s="1"/>
  <c r="R24" i="73" s="1"/>
  <c r="P18" i="78"/>
  <c r="R14" i="78"/>
  <c r="S14" i="78" s="1"/>
  <c r="N14" i="78"/>
  <c r="O14" i="78" s="1"/>
  <c r="F14" i="78"/>
  <c r="G14" i="78" s="1"/>
  <c r="H14" i="78" s="1"/>
  <c r="R13" i="78"/>
  <c r="S13" i="78" s="1"/>
  <c r="N13" i="78"/>
  <c r="O13" i="78" s="1"/>
  <c r="F13" i="78"/>
  <c r="G13" i="78" s="1"/>
  <c r="H13" i="78" s="1"/>
  <c r="R12" i="78"/>
  <c r="S12" i="78" s="1"/>
  <c r="N12" i="78"/>
  <c r="O12" i="78" s="1"/>
  <c r="P12" i="78" s="1"/>
  <c r="O30" i="71" s="1"/>
  <c r="R30" i="71" s="1"/>
  <c r="F12" i="78"/>
  <c r="G12" i="78" s="1"/>
  <c r="H12" i="78" s="1"/>
  <c r="R11" i="78"/>
  <c r="S11" i="78" s="1"/>
  <c r="N11" i="78"/>
  <c r="O11" i="78" s="1"/>
  <c r="F11" i="78"/>
  <c r="G11" i="78" s="1"/>
  <c r="H11" i="78" s="1"/>
  <c r="R10" i="78"/>
  <c r="S10" i="78" s="1"/>
  <c r="N10" i="78"/>
  <c r="O10" i="78" s="1"/>
  <c r="F10" i="78"/>
  <c r="G10" i="78" s="1"/>
  <c r="H10" i="78" s="1"/>
  <c r="R9" i="78"/>
  <c r="S9" i="78" s="1"/>
  <c r="T9" i="78" s="1"/>
  <c r="O27" i="72" s="1"/>
  <c r="R27" i="72" s="1"/>
  <c r="N9" i="78"/>
  <c r="O9" i="78" s="1"/>
  <c r="F9" i="78"/>
  <c r="G9" i="78" s="1"/>
  <c r="H9" i="78" s="1"/>
  <c r="R8" i="78"/>
  <c r="S8" i="78" s="1"/>
  <c r="N8" i="78"/>
  <c r="O8" i="78" s="1"/>
  <c r="I8" i="78"/>
  <c r="F8" i="78"/>
  <c r="G8" i="78" s="1"/>
  <c r="H8" i="78" s="1"/>
  <c r="R7" i="78"/>
  <c r="S7" i="78" s="1"/>
  <c r="N7" i="78"/>
  <c r="O7" i="78" s="1"/>
  <c r="P7" i="78" s="1"/>
  <c r="O25" i="71" s="1"/>
  <c r="R25" i="71" s="1"/>
  <c r="F7" i="78"/>
  <c r="G7" i="78" s="1"/>
  <c r="H7" i="78" s="1"/>
  <c r="R6" i="78"/>
  <c r="S6" i="78" s="1"/>
  <c r="N6" i="78"/>
  <c r="O6" i="78" s="1"/>
  <c r="F6" i="78"/>
  <c r="G6" i="78" s="1"/>
  <c r="H6" i="78" s="1"/>
  <c r="I5" i="78"/>
  <c r="T3" i="78"/>
  <c r="P3" i="78"/>
  <c r="I3" i="78"/>
  <c r="H3" i="78"/>
  <c r="K2" i="78" s="1"/>
  <c r="S28" i="77"/>
  <c r="Q28" i="77"/>
  <c r="O28" i="77"/>
  <c r="Q27" i="77"/>
  <c r="O27" i="77"/>
  <c r="S27" i="77" s="1"/>
  <c r="Q26" i="77"/>
  <c r="O26" i="77"/>
  <c r="S26" i="77" s="1"/>
  <c r="S25" i="77"/>
  <c r="Q25" i="77"/>
  <c r="O25" i="77"/>
  <c r="S17" i="77"/>
  <c r="S18" i="77" s="1"/>
  <c r="M17" i="77"/>
  <c r="K17" i="77"/>
  <c r="I17" i="77"/>
  <c r="G17" i="77"/>
  <c r="S16" i="77"/>
  <c r="Q16" i="77"/>
  <c r="Q17" i="77" s="1"/>
  <c r="Q18" i="77" s="1"/>
  <c r="O16" i="77"/>
  <c r="O17" i="77" s="1"/>
  <c r="O18" i="77" s="1"/>
  <c r="S15" i="77"/>
  <c r="Q15" i="77"/>
  <c r="O15" i="77"/>
  <c r="S13" i="77"/>
  <c r="M13" i="77"/>
  <c r="K13" i="77"/>
  <c r="I13" i="77"/>
  <c r="G13" i="77"/>
  <c r="S12" i="77"/>
  <c r="Q12" i="77"/>
  <c r="O12" i="77"/>
  <c r="S11" i="77"/>
  <c r="Q11" i="77"/>
  <c r="Q13" i="77" s="1"/>
  <c r="O11" i="77"/>
  <c r="O13" i="77" s="1"/>
  <c r="G7" i="77"/>
  <c r="G6" i="77"/>
  <c r="Q2" i="77"/>
  <c r="M28" i="76"/>
  <c r="M27" i="76"/>
  <c r="M22" i="76"/>
  <c r="F22" i="76"/>
  <c r="M21" i="76"/>
  <c r="F21" i="76"/>
  <c r="M15" i="76"/>
  <c r="C15" i="76"/>
  <c r="M14" i="76"/>
  <c r="C14" i="76"/>
  <c r="P2" i="76"/>
  <c r="G35" i="75"/>
  <c r="M33" i="75"/>
  <c r="M32" i="75"/>
  <c r="G29" i="75"/>
  <c r="J27" i="75"/>
  <c r="C27" i="75"/>
  <c r="J26" i="75"/>
  <c r="C26" i="75"/>
  <c r="G23" i="75"/>
  <c r="J21" i="75"/>
  <c r="J20" i="75"/>
  <c r="G17" i="75"/>
  <c r="M15" i="75"/>
  <c r="J15" i="75"/>
  <c r="C15" i="75"/>
  <c r="M14" i="75"/>
  <c r="J14" i="75"/>
  <c r="C14" i="75"/>
  <c r="P2" i="75"/>
  <c r="F58" i="67"/>
  <c r="C59" i="67" s="1"/>
  <c r="R21" i="73"/>
  <c r="P11" i="73"/>
  <c r="R11" i="73" s="1"/>
  <c r="R2" i="73"/>
  <c r="R21" i="72"/>
  <c r="H17" i="72"/>
  <c r="P11" i="72"/>
  <c r="R11" i="72" s="1"/>
  <c r="R2" i="72"/>
  <c r="R21" i="71"/>
  <c r="H17" i="71"/>
  <c r="P11" i="71"/>
  <c r="R11" i="71" s="1"/>
  <c r="R2" i="71"/>
  <c r="J51" i="70"/>
  <c r="X44" i="70"/>
  <c r="X43" i="70"/>
  <c r="X41" i="70"/>
  <c r="J22" i="76"/>
  <c r="G14" i="76"/>
  <c r="L2" i="70"/>
  <c r="I49" i="69"/>
  <c r="F62" i="67" s="1"/>
  <c r="C65" i="67" s="1"/>
  <c r="K2" i="68"/>
  <c r="C111" i="67"/>
  <c r="C110" i="67"/>
  <c r="C109" i="67"/>
  <c r="C108" i="67"/>
  <c r="C107" i="67"/>
  <c r="C106" i="67"/>
  <c r="C105" i="67"/>
  <c r="C104" i="67"/>
  <c r="C103" i="67"/>
  <c r="C102" i="67"/>
  <c r="C101" i="67"/>
  <c r="C100" i="67"/>
  <c r="C99" i="67"/>
  <c r="C98" i="67"/>
  <c r="C97" i="67"/>
  <c r="C96" i="67"/>
  <c r="C94" i="67"/>
  <c r="C93" i="67"/>
  <c r="C92" i="67"/>
  <c r="C91" i="67"/>
  <c r="C90" i="67"/>
  <c r="C89" i="67"/>
  <c r="C84" i="67"/>
  <c r="C83" i="67"/>
  <c r="C82" i="67"/>
  <c r="C81" i="67"/>
  <c r="C80" i="67"/>
  <c r="C79" i="67"/>
  <c r="C78" i="67"/>
  <c r="C77" i="67"/>
  <c r="C76" i="67"/>
  <c r="C75" i="67"/>
  <c r="C74" i="67"/>
  <c r="C73" i="67"/>
  <c r="C72" i="67"/>
  <c r="C71" i="67"/>
  <c r="C70" i="67"/>
  <c r="C69" i="67"/>
  <c r="C67" i="67"/>
  <c r="C66" i="67"/>
  <c r="G60" i="67"/>
  <c r="C64" i="67" s="1"/>
  <c r="F60" i="67"/>
  <c r="C63" i="67" s="1"/>
  <c r="C57" i="67"/>
  <c r="G56" i="67"/>
  <c r="C58" i="67" s="1"/>
  <c r="F56" i="67"/>
  <c r="C56" i="67"/>
  <c r="C55" i="67"/>
  <c r="C54" i="67"/>
  <c r="C53" i="67"/>
  <c r="C52" i="67"/>
  <c r="C51" i="67"/>
  <c r="C50" i="67"/>
  <c r="C49" i="67"/>
  <c r="C48" i="67"/>
  <c r="C47" i="67"/>
  <c r="C46" i="67"/>
  <c r="C45" i="67"/>
  <c r="C44" i="67"/>
  <c r="C43" i="67"/>
  <c r="C42" i="67"/>
  <c r="C41" i="67"/>
  <c r="C40" i="67"/>
  <c r="C39" i="67"/>
  <c r="C38" i="67"/>
  <c r="C37" i="67"/>
  <c r="G36" i="67"/>
  <c r="C32" i="67" s="1"/>
  <c r="F36" i="67"/>
  <c r="C31" i="67" s="1"/>
  <c r="C36" i="67"/>
  <c r="C35" i="67"/>
  <c r="C34" i="67"/>
  <c r="C33" i="67"/>
  <c r="C30" i="67"/>
  <c r="F29" i="67"/>
  <c r="C23" i="67" s="1"/>
  <c r="C29" i="67"/>
  <c r="G28" i="67"/>
  <c r="C22" i="67" s="1"/>
  <c r="C28" i="67"/>
  <c r="C27" i="67"/>
  <c r="C26" i="67"/>
  <c r="C25" i="67"/>
  <c r="C24" i="67"/>
  <c r="G22" i="67"/>
  <c r="C6" i="67" s="1"/>
  <c r="F22" i="67"/>
  <c r="C5" i="67" s="1"/>
  <c r="C20" i="67"/>
  <c r="F19" i="67"/>
  <c r="C19" i="67"/>
  <c r="F18" i="67"/>
  <c r="C18" i="67"/>
  <c r="C17" i="67"/>
  <c r="F16" i="67"/>
  <c r="C16" i="67"/>
  <c r="F15" i="67"/>
  <c r="C15" i="67"/>
  <c r="F14" i="67"/>
  <c r="C14" i="67"/>
  <c r="C13" i="67"/>
  <c r="F12" i="67"/>
  <c r="C4" i="67" s="1"/>
  <c r="C12" i="67"/>
  <c r="F11" i="67"/>
  <c r="C11" i="67"/>
  <c r="F10" i="67"/>
  <c r="C3" i="67" s="1"/>
  <c r="C10" i="67"/>
  <c r="C9" i="67"/>
  <c r="F8" i="67"/>
  <c r="C2" i="67" s="1"/>
  <c r="C8" i="67"/>
  <c r="F7" i="67"/>
  <c r="C7" i="67"/>
  <c r="F6" i="67"/>
  <c r="F4" i="67"/>
  <c r="F3" i="67"/>
  <c r="T13" i="78" l="1"/>
  <c r="O31" i="72" s="1"/>
  <c r="P8" i="78"/>
  <c r="O26" i="71" s="1"/>
  <c r="R26" i="71" s="1"/>
  <c r="T7" i="78"/>
  <c r="O25" i="72" s="1"/>
  <c r="R25" i="72" s="1"/>
  <c r="T12" i="78"/>
  <c r="O30" i="72" s="1"/>
  <c r="R30" i="72" s="1"/>
  <c r="P10" i="78"/>
  <c r="O28" i="71" s="1"/>
  <c r="R28" i="71" s="1"/>
  <c r="I10" i="2"/>
  <c r="T10" i="78"/>
  <c r="O28" i="72" s="1"/>
  <c r="R28" i="72" s="1"/>
  <c r="P13" i="78"/>
  <c r="O31" i="71" s="1"/>
  <c r="R31" i="71" s="1"/>
  <c r="P6" i="78"/>
  <c r="O24" i="71" s="1"/>
  <c r="R24" i="71" s="1"/>
  <c r="T8" i="78"/>
  <c r="O26" i="72" s="1"/>
  <c r="R26" i="72" s="1"/>
  <c r="P11" i="78"/>
  <c r="O29" i="71" s="1"/>
  <c r="R29" i="71" s="1"/>
  <c r="T6" i="78"/>
  <c r="O24" i="72" s="1"/>
  <c r="R24" i="72" s="1"/>
  <c r="T11" i="78"/>
  <c r="O29" i="72" s="1"/>
  <c r="R29" i="72" s="1"/>
  <c r="P14" i="78"/>
  <c r="O32" i="71" s="1"/>
  <c r="R32" i="71" s="1"/>
  <c r="B62" i="75"/>
  <c r="B53" i="76"/>
  <c r="P9" i="78"/>
  <c r="O27" i="71" s="1"/>
  <c r="R27" i="71" s="1"/>
  <c r="T14" i="78"/>
  <c r="O32" i="72" s="1"/>
  <c r="R32" i="72" s="1"/>
  <c r="K8" i="78"/>
  <c r="Q22" i="76"/>
  <c r="Q14" i="76"/>
  <c r="R33" i="73"/>
  <c r="K6" i="78"/>
  <c r="K3" i="78"/>
  <c r="G14" i="75"/>
  <c r="Q14" i="75" s="1"/>
  <c r="K5" i="78"/>
  <c r="G58" i="67"/>
  <c r="C60" i="67" s="1"/>
  <c r="G21" i="75"/>
  <c r="Q21" i="75" s="1"/>
  <c r="J33" i="75"/>
  <c r="Q33" i="75" s="1"/>
  <c r="J28" i="76"/>
  <c r="Q28" i="76" s="1"/>
  <c r="G26" i="75"/>
  <c r="Q26" i="75" s="1"/>
  <c r="G15" i="76"/>
  <c r="Q15" i="76" s="1"/>
  <c r="J21" i="76"/>
  <c r="Q21" i="76" s="1"/>
  <c r="G15" i="75"/>
  <c r="Q15" i="75" s="1"/>
  <c r="F28" i="67"/>
  <c r="C21" i="67" s="1"/>
  <c r="G20" i="75"/>
  <c r="Q20" i="75" s="1"/>
  <c r="G27" i="75"/>
  <c r="Q27" i="75" s="1"/>
  <c r="J32" i="75"/>
  <c r="Q32" i="75" s="1"/>
  <c r="J27" i="76"/>
  <c r="Q27" i="76" s="1"/>
  <c r="R33" i="72" l="1"/>
  <c r="R33" i="71"/>
  <c r="D62" i="75"/>
  <c r="D53" i="76"/>
  <c r="Q16" i="75"/>
  <c r="J17" i="75" s="1"/>
  <c r="E53" i="76"/>
  <c r="E62" i="75"/>
  <c r="C53" i="76"/>
  <c r="C62" i="75"/>
  <c r="P17" i="73"/>
  <c r="R17" i="73" s="1"/>
  <c r="P17" i="71"/>
  <c r="R17" i="71" s="1"/>
  <c r="P17" i="72"/>
  <c r="R17" i="72" s="1"/>
  <c r="Q28" i="75"/>
  <c r="E62" i="70" s="1"/>
  <c r="F59" i="67"/>
  <c r="C61" i="67" s="1"/>
  <c r="Q23" i="76"/>
  <c r="J24" i="76" s="1"/>
  <c r="Q16" i="76"/>
  <c r="J17" i="76" s="1"/>
  <c r="Q29" i="76"/>
  <c r="J30" i="76" s="1"/>
  <c r="Q22" i="75"/>
  <c r="E61" i="70" s="1"/>
  <c r="P36" i="71"/>
  <c r="R36" i="71" s="1"/>
  <c r="P36" i="72"/>
  <c r="R36" i="72" s="1"/>
  <c r="P36" i="73"/>
  <c r="R36" i="73" s="1"/>
  <c r="Q34" i="75"/>
  <c r="G24" i="2"/>
  <c r="G62" i="75" l="1"/>
  <c r="M35" i="75" s="1"/>
  <c r="R41" i="71"/>
  <c r="Y41" i="70" s="1"/>
  <c r="E60" i="70"/>
  <c r="J29" i="75"/>
  <c r="R41" i="73"/>
  <c r="Y44" i="70" s="1"/>
  <c r="R41" i="72"/>
  <c r="Y43" i="70" s="1"/>
  <c r="J23" i="75"/>
  <c r="G53" i="76"/>
  <c r="M30" i="76" s="1"/>
  <c r="G59" i="67"/>
  <c r="C62" i="67" s="1"/>
  <c r="J35" i="75"/>
  <c r="E63" i="70"/>
  <c r="M17" i="75" l="1"/>
  <c r="Q17" i="75" s="1"/>
  <c r="X50" i="70" s="1"/>
  <c r="M23" i="75"/>
  <c r="M29" i="75"/>
  <c r="Q23" i="75"/>
  <c r="X51" i="70" s="1"/>
  <c r="Z44" i="70"/>
  <c r="U41" i="73" s="1"/>
  <c r="W41" i="73" s="1"/>
  <c r="Q30" i="76"/>
  <c r="M24" i="76"/>
  <c r="Q24" i="76" s="1"/>
  <c r="Q35" i="75"/>
  <c r="W41" i="70"/>
  <c r="Z45" i="70"/>
  <c r="M17" i="76"/>
  <c r="Q17" i="76" s="1"/>
  <c r="Q29" i="75"/>
  <c r="X54" i="70" s="1"/>
  <c r="Z43" i="70"/>
  <c r="U41" i="72" s="1"/>
  <c r="W41" i="72" s="1"/>
  <c r="W43" i="70"/>
  <c r="W44" i="70"/>
  <c r="Z41" i="70"/>
  <c r="U41" i="71" s="1"/>
  <c r="W41" i="71" s="1"/>
  <c r="Q32" i="76" l="1"/>
  <c r="M47" i="70" s="1"/>
  <c r="Q37" i="75"/>
  <c r="X55" i="70" l="1"/>
  <c r="M46" i="70"/>
  <c r="J50" i="70" s="1"/>
  <c r="C3" i="2"/>
  <c r="M50" i="70" l="1"/>
  <c r="I8" i="2"/>
  <c r="F67" i="67"/>
  <c r="M54" i="70"/>
  <c r="F90" i="67" s="1"/>
  <c r="C88" i="67" s="1"/>
  <c r="I21" i="2"/>
  <c r="F89" i="67" l="1"/>
  <c r="C87" i="67" s="1"/>
  <c r="R52" i="70"/>
  <c r="I11" i="2"/>
  <c r="F88" i="67"/>
  <c r="C86" i="67" s="1"/>
  <c r="P52" i="70"/>
  <c r="C68" i="67"/>
  <c r="F84" i="67"/>
  <c r="C85" i="67" s="1"/>
  <c r="H67" i="67"/>
  <c r="C95" i="67" l="1"/>
  <c r="H84" i="67"/>
  <c r="C112" i="6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Sara Kilonback</author>
    <author>Shan Lu</author>
  </authors>
  <commentList>
    <comment ref="B4" authorId="0" shapeId="0" xr:uid="{00000000-0006-0000-0000-000001000000}">
      <text>
        <r>
          <rPr>
            <sz val="10"/>
            <color indexed="9"/>
            <rFont val="Calibri"/>
            <family val="2"/>
          </rPr>
          <t>Problem/opportunity statement as defined by the business case.</t>
        </r>
      </text>
    </comment>
    <comment ref="D4" authorId="0" shapeId="0" xr:uid="{00000000-0006-0000-0000-000002000000}">
      <text>
        <r>
          <rPr>
            <sz val="10"/>
            <color indexed="9"/>
            <rFont val="Calibri"/>
            <family val="2"/>
          </rPr>
          <t>The intended outcomes or goals of an investment.</t>
        </r>
      </text>
    </comment>
    <comment ref="F4" authorId="0" shapeId="0" xr:uid="{00000000-0006-0000-0000-000003000000}">
      <text>
        <r>
          <rPr>
            <sz val="10"/>
            <color indexed="9"/>
            <rFont val="Calibri"/>
            <family val="2"/>
          </rPr>
          <t>Summary of how a project gives effect to GPS priorities (high level outcome).</t>
        </r>
      </text>
    </comment>
    <comment ref="H4" authorId="0" shapeId="0" xr:uid="{00000000-0006-0000-0000-000004000000}">
      <text>
        <r>
          <rPr>
            <sz val="10"/>
            <color indexed="9"/>
            <rFont val="Calibri"/>
            <family val="2"/>
          </rPr>
          <t>Summary of how a project gives effect to local community outcomes.</t>
        </r>
      </text>
    </comment>
    <comment ref="B7" authorId="0" shapeId="0" xr:uid="{00000000-0006-0000-0000-000014000000}">
      <text>
        <r>
          <rPr>
            <sz val="10"/>
            <color theme="0"/>
            <rFont val="Calibri"/>
            <family val="2"/>
          </rPr>
          <t>Aggregate description of non-monetised impacts of this option, including quantative and qualitative description.</t>
        </r>
        <r>
          <rPr>
            <sz val="11"/>
            <color theme="0"/>
            <rFont val="Calibri"/>
            <family val="2"/>
          </rPr>
          <t xml:space="preserve">
</t>
        </r>
      </text>
    </comment>
    <comment ref="E7" authorId="0" shapeId="0" xr:uid="{00000000-0006-0000-0000-000015000000}">
      <text>
        <r>
          <rPr>
            <sz val="10"/>
            <color indexed="9"/>
            <rFont val="Calibri"/>
            <family val="2"/>
          </rPr>
          <t xml:space="preserve">Total dollars in nominal, non-discounted terms provided for context only ahead of financial case.
</t>
        </r>
      </text>
    </comment>
    <comment ref="G7" authorId="0" shapeId="0" xr:uid="{00000000-0006-0000-0000-000016000000}">
      <text>
        <r>
          <rPr>
            <sz val="10"/>
            <color indexed="9"/>
            <rFont val="Calibri"/>
            <family val="2"/>
          </rPr>
          <t>Summary of monetised option benefits to provide context for economic case. Total dollars in discounted terms Figures should be consistent with information within the main body of the table.</t>
        </r>
      </text>
    </comment>
    <comment ref="E8" authorId="0" shapeId="0" xr:uid="{00000000-0006-0000-0000-000017000000}">
      <text>
        <r>
          <rPr>
            <sz val="10"/>
            <color indexed="9"/>
            <rFont val="Calibri"/>
            <family val="2"/>
          </rPr>
          <t>Costs of building / developing the asset. They include all costs incurred from the project planning phase until the implementation phase. Typically, investigation costs prior to planning are not capitalised, and neither are the costs incurred after implementation (e.g. training).</t>
        </r>
      </text>
    </comment>
    <comment ref="G8" authorId="0" shapeId="0" xr:uid="{00000000-0006-0000-0000-000018000000}">
      <text>
        <r>
          <rPr>
            <sz val="10"/>
            <color indexed="9"/>
            <rFont val="Calibri"/>
            <family val="2"/>
          </rPr>
          <t xml:space="preserve">Total Monetised benefits are the standard monetised benefits as per the MBCM. </t>
        </r>
      </text>
    </comment>
    <comment ref="E10" authorId="0" shapeId="0" xr:uid="{00000000-0006-0000-0000-000019000000}">
      <text>
        <r>
          <rPr>
            <sz val="10"/>
            <color theme="0"/>
            <rFont val="Calibri"/>
            <family val="2"/>
          </rPr>
          <t xml:space="preserve"> In the life-cycle of an asset, they are the costs that precede the project planning, design and  “build” (e.g. investigation costs) and those that are incurred after implementation (training, operating and / or maintenance costs). </t>
        </r>
        <r>
          <rPr>
            <sz val="11"/>
            <color theme="0"/>
            <rFont val="Calibri"/>
            <family val="2"/>
          </rPr>
          <t xml:space="preserve">
</t>
        </r>
      </text>
    </comment>
    <comment ref="G11" authorId="0" shapeId="0" xr:uid="{00000000-0006-0000-0000-00001A000000}">
      <text>
        <r>
          <rPr>
            <sz val="10"/>
            <color theme="0"/>
            <rFont val="Calibri"/>
            <family val="2"/>
          </rPr>
          <t>Benefit Cost Ratios (BCRs) represent present value of total benefits divided by present value of total costs.</t>
        </r>
        <r>
          <rPr>
            <sz val="11"/>
            <color theme="0"/>
            <rFont val="Calibri"/>
            <family val="2"/>
          </rPr>
          <t xml:space="preserve">  
</t>
        </r>
      </text>
    </comment>
    <comment ref="E12" authorId="0" shapeId="0" xr:uid="{00000000-0006-0000-0000-00001B000000}">
      <text>
        <r>
          <rPr>
            <sz val="10"/>
            <color theme="0"/>
            <rFont val="Calibri"/>
            <family val="2"/>
          </rPr>
          <t>Total Costs of the summation of Capital and Operating costs.</t>
        </r>
        <r>
          <rPr>
            <sz val="11"/>
            <color theme="0"/>
            <rFont val="Calibri"/>
            <family val="2"/>
          </rPr>
          <t xml:space="preserve">
</t>
        </r>
      </text>
    </comment>
    <comment ref="B14" authorId="0" shapeId="0" xr:uid="{00000000-0006-0000-0000-000005000000}">
      <text>
        <r>
          <rPr>
            <sz val="10"/>
            <color indexed="9"/>
            <rFont val="Calibri"/>
            <family val="2"/>
          </rPr>
          <t xml:space="preserve">The Waka Kotahi benefits framework is constructed around five key outcomes for transport, as identified in the Ministry of Transport's Outcomes Framework, that is: healthy and safe people, resilience and security, economic prosperity, environmental sustainability and inclusive access.  The transport sector outcomes are the first level of the benefit framework structure.  
</t>
        </r>
      </text>
    </comment>
    <comment ref="B15" authorId="0" shapeId="0" xr:uid="{00000000-0006-0000-0000-000006000000}">
      <text>
        <r>
          <rPr>
            <sz val="10"/>
            <color indexed="9"/>
            <rFont val="Calibri"/>
            <family val="2"/>
          </rPr>
          <t xml:space="preserve">Name of benefit as per the benefits framework.  Each benefit begins with the word ‘impact’ to reflect the multi-directional flow of benefits which could be positive or negative.  Benefits outside of the benefits framework should have previously been agreed by Waka Kotahi. 
</t>
        </r>
      </text>
    </comment>
    <comment ref="D15" authorId="0" shapeId="0" xr:uid="{00000000-0006-0000-0000-000007000000}">
      <text>
        <r>
          <rPr>
            <sz val="10"/>
            <color indexed="9"/>
            <rFont val="Calibri"/>
            <family val="2"/>
          </rPr>
          <t xml:space="preserve">Number and name of the quantitative or qualitative measure as per the Benefits Framework.   Waka Kotahi will accept measures outside the benefits framework with good explanation and evidence to support these being included.  
</t>
        </r>
      </text>
    </comment>
    <comment ref="E15" authorId="0" shapeId="0" xr:uid="{00000000-0006-0000-0000-000008000000}">
      <text>
        <r>
          <rPr>
            <sz val="10"/>
            <color indexed="9"/>
            <rFont val="Calibri"/>
            <family val="2"/>
          </rPr>
          <t xml:space="preserve">Baseline quantitative result, using the latest data available, or qualitative description of measure at year zero of the assessment period. 
</t>
        </r>
      </text>
    </comment>
    <comment ref="F15" authorId="0" shapeId="0" xr:uid="{00000000-0006-0000-0000-000009000000}">
      <text>
        <r>
          <rPr>
            <sz val="10"/>
            <color indexed="9"/>
            <rFont val="Calibri"/>
            <family val="2"/>
          </rPr>
          <t xml:space="preserve">Forecast expected change over time if there was no intervention or investment beyond the do minimum.  Using forecast data or qualitative description.
</t>
        </r>
      </text>
    </comment>
    <comment ref="G15" authorId="0" shapeId="0" xr:uid="{00000000-0006-0000-0000-00000A000000}">
      <text>
        <r>
          <rPr>
            <sz val="10"/>
            <color indexed="9"/>
            <rFont val="Calibri"/>
            <family val="2"/>
          </rPr>
          <t>Forecast of expected change over time, should the option be implemented.  Using forecast data or qualitative description.  
Accumulated impacts</t>
        </r>
      </text>
    </comment>
    <comment ref="H15" authorId="0" shapeId="0" xr:uid="{00000000-0006-0000-0000-00000B000000}">
      <text>
        <r>
          <rPr>
            <sz val="10"/>
            <color indexed="9"/>
            <rFont val="Calibri"/>
            <family val="2"/>
          </rPr>
          <t xml:space="preserve">Forecast expected change of monetised impacts over time if there was no intervention or investment beyond the do minimum.   
</t>
        </r>
      </text>
    </comment>
    <comment ref="I15" authorId="0" shapeId="0" xr:uid="{00000000-0006-0000-0000-00000C000000}">
      <text>
        <r>
          <rPr>
            <sz val="10"/>
            <color indexed="9"/>
            <rFont val="Calibri"/>
            <family val="2"/>
          </rPr>
          <t xml:space="preserve">Positive or negative benefit in dollar terms, non-discounted to allow comparison with the do minimum.  
</t>
        </r>
      </text>
    </comment>
    <comment ref="B17" authorId="1" shapeId="0" xr:uid="{C85D740D-6FE4-43F3-9BB1-E4789620A299}">
      <text>
        <r>
          <rPr>
            <sz val="10"/>
            <color indexed="9"/>
            <rFont val="Calibri"/>
            <family val="2"/>
          </rPr>
          <t>1.1 Impact on spcial cost and incidents of crashes measure 1.1.3 Deaths and serious injuries is mandatory</t>
        </r>
        <r>
          <rPr>
            <sz val="12"/>
            <color indexed="9"/>
            <rFont val="Calibri"/>
            <family val="2"/>
          </rPr>
          <t>.</t>
        </r>
      </text>
    </comment>
    <comment ref="D19" authorId="0" shapeId="0" xr:uid="{F9D5B861-87A8-46E1-9FE0-CB07AE28E388}">
      <text>
        <r>
          <rPr>
            <sz val="10"/>
            <color indexed="9"/>
            <rFont val="Calibri"/>
            <family val="2"/>
          </rPr>
          <t>Measures can be selected from anywhere in the benefits framework.</t>
        </r>
        <r>
          <rPr>
            <b/>
            <sz val="12"/>
            <color indexed="9"/>
            <rFont val="Calibri"/>
            <family val="2"/>
          </rPr>
          <t xml:space="preserve">
</t>
        </r>
      </text>
    </comment>
    <comment ref="D21" authorId="0" shapeId="0" xr:uid="{7FD248A2-2BF2-414E-93D7-F4F7DE6C46A4}">
      <text>
        <r>
          <rPr>
            <sz val="10"/>
            <color indexed="9"/>
            <rFont val="Calibri"/>
            <family val="2"/>
          </rPr>
          <t>Measures can be selected from anywhere in the benefits framework.</t>
        </r>
        <r>
          <rPr>
            <b/>
            <sz val="12"/>
            <color indexed="9"/>
            <rFont val="Calibri"/>
            <family val="2"/>
          </rPr>
          <t xml:space="preserve">
</t>
        </r>
      </text>
    </comment>
    <comment ref="D22" authorId="0" shapeId="0" xr:uid="{1B6508C4-2C19-49B2-A2A3-7A43362E073B}">
      <text>
        <r>
          <rPr>
            <sz val="10"/>
            <color indexed="9"/>
            <rFont val="Calibri"/>
            <family val="2"/>
          </rPr>
          <t>Measures can be selected from anywhere in the benefits framework.</t>
        </r>
        <r>
          <rPr>
            <b/>
            <sz val="12"/>
            <color indexed="9"/>
            <rFont val="Calibri"/>
            <family val="2"/>
          </rPr>
          <t xml:space="preserve">
</t>
        </r>
      </text>
    </comment>
    <comment ref="B24" authorId="1" shapeId="0" xr:uid="{F866F04F-A570-4505-903F-F2DD3373F2BE}">
      <text>
        <r>
          <rPr>
            <sz val="10"/>
            <color indexed="9"/>
            <rFont val="Calibri"/>
            <family val="2"/>
          </rPr>
          <t>8.1 Impact on greenhouse gas emissions measure 8.1.1 CO2 emissions is mandatory</t>
        </r>
        <r>
          <rPr>
            <sz val="12"/>
            <color indexed="9"/>
            <rFont val="Calibri"/>
            <family val="2"/>
          </rPr>
          <t>.</t>
        </r>
      </text>
    </comment>
    <comment ref="D25" authorId="0" shapeId="0" xr:uid="{B6C610E4-99B4-4947-8DCE-5D9BBB734A97}">
      <text>
        <r>
          <rPr>
            <sz val="10"/>
            <color indexed="9"/>
            <rFont val="Calibri"/>
            <family val="2"/>
          </rPr>
          <t>Measures can be selected from anywhere in the benefits framework.</t>
        </r>
      </text>
    </comment>
    <comment ref="D26" authorId="0" shapeId="0" xr:uid="{CC1F544B-22F9-4F61-95A1-FC46075A45E6}">
      <text>
        <r>
          <rPr>
            <sz val="10"/>
            <color indexed="9"/>
            <rFont val="Calibri"/>
            <family val="2"/>
          </rPr>
          <t>Measures can be selected from anywhere in the benefits framework.</t>
        </r>
      </text>
    </comment>
    <comment ref="B28" authorId="1" shapeId="0" xr:uid="{6EEF9DF9-28CE-4D78-B346-03510045CCA1}">
      <text>
        <r>
          <rPr>
            <sz val="10"/>
            <color indexed="9"/>
            <rFont val="Calibri"/>
            <family val="2"/>
          </rPr>
          <t>12.1 Impact on Te Ao Māori benefit / name of benefit measure 12.1.1 Te Ao Māori is mandatory.</t>
        </r>
      </text>
    </comment>
    <comment ref="D29" authorId="0" shapeId="0" xr:uid="{87CBD3EA-DBA7-4F48-8312-12C64C7BEB7E}">
      <text>
        <r>
          <rPr>
            <sz val="10"/>
            <color indexed="9"/>
            <rFont val="Calibri"/>
            <family val="2"/>
          </rPr>
          <t>Measures can be selected from anywhere in the benefits framework.</t>
        </r>
      </text>
    </comment>
    <comment ref="B31" authorId="0" shapeId="0" xr:uid="{00000000-0006-0000-0000-00001D000000}">
      <text>
        <r>
          <rPr>
            <sz val="10"/>
            <color theme="0"/>
            <rFont val="Calibri"/>
            <family val="2"/>
          </rPr>
          <t>Reason why the option was not selected or why preferred option was chosen. i.e. consideration of non-monetised impacts reasons for best performing. Groups or individuals impacted by positive and negative externalities. Include results of incremental analysis and first year rate of return.</t>
        </r>
        <r>
          <rPr>
            <sz val="11"/>
            <color theme="0"/>
            <rFont val="Calibri"/>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Infrastructural Services</author>
  </authors>
  <commentList>
    <comment ref="B8" authorId="0" shapeId="0" xr:uid="{6EAACC3E-2EE4-409A-93CD-3B61D0ACDB28}">
      <text>
        <r>
          <rPr>
            <sz val="8"/>
            <color indexed="81"/>
            <rFont val="Verdana"/>
            <family val="2"/>
          </rPr>
          <t>1. Enter the full name, contact details, name of organisation, office location, etc of the evaluator(s) and reviewer(s).</t>
        </r>
      </text>
    </comment>
    <comment ref="B11" authorId="0" shapeId="0" xr:uid="{B1CED0CF-BEA3-4C39-99DB-7EFA5F2CBAD9}">
      <text>
        <r>
          <rPr>
            <sz val="8"/>
            <color indexed="81"/>
            <rFont val="Verdana"/>
            <family val="2"/>
          </rPr>
          <t>2. Provide a general description of the activity and package/programme (where relevant), describe the issues with the existing bridge and the issues to be addressed.</t>
        </r>
      </text>
    </comment>
    <comment ref="B18" authorId="0" shapeId="0" xr:uid="{4BAB5D6D-4CFB-4B4C-942E-D391FAAD5864}">
      <text>
        <r>
          <rPr>
            <sz val="8"/>
            <color indexed="81"/>
            <rFont val="Verdana"/>
            <family val="2"/>
          </rPr>
          <t>3. Provide a brief description of the activity location including page references to route map and layout plan within the documentation, used as the foundation of the economics.</t>
        </r>
      </text>
    </comment>
    <comment ref="B21" authorId="0" shapeId="0" xr:uid="{E00A2077-5AEC-4EE0-B5E9-F1340FDD2C02}">
      <text>
        <r>
          <rPr>
            <sz val="8"/>
            <color indexed="81"/>
            <rFont val="Verdana"/>
            <family val="2"/>
          </rPr>
          <t>4. Describe the do-minimum. The do-minimum should be chosen after analysis of low-cost options. The do-minimum will not necessarily maintain the capacity of the bridge to carry 100% Class I loading or even to maintain a crossing at all. Describe the options assessed and how building a ford will affect HCVs. (For example, will they use the ford or an alternative route?)</t>
        </r>
      </text>
    </comment>
    <comment ref="B25" authorId="0" shapeId="0" xr:uid="{90034148-3FA9-4E8A-9266-9F3997B01CFC}">
      <text>
        <r>
          <rPr>
            <sz val="8"/>
            <color indexed="81"/>
            <rFont val="Verdana"/>
            <family val="2"/>
          </rPr>
          <t>5. For purposes of the economic efficiency evaluation, the construction start is assumed to be 1 July of the financial year in which the activity is submitted for a commitment to funding.</t>
        </r>
      </text>
    </comment>
    <comment ref="B31" authorId="0" shapeId="0" xr:uid="{8713CC60-768C-4316-9A2B-1C71348B3E11}">
      <text>
        <r>
          <rPr>
            <sz val="8"/>
            <color indexed="81"/>
            <rFont val="Verdana"/>
            <family val="2"/>
          </rPr>
          <t>6. Enter the timeframe information and road and traffic data for the economic efficiency calculation. Identify the existing route length, the length of any available alternative route(s), the proportion of HCVI and HCVII vehicles using the existing bridge, the load factor of the bridge and the existing bridge posting weight limit. If the bridge is on a route regularly used by HCVs provide a (separate) list of common users together with contact details.</t>
        </r>
      </text>
    </comment>
    <comment ref="B43" authorId="0" shapeId="0" xr:uid="{F91ED4BE-F57E-4643-AE08-078E0D97717A}">
      <text>
        <r>
          <rPr>
            <sz val="8"/>
            <color indexed="81"/>
            <rFont val="Verdana"/>
            <family val="2"/>
          </rPr>
          <t>7. Calculate the PV cost of all possible options and select the least PV cost option as the do-minimum. The do-minimum will not necessarily maintain the capacity of the bridge to carry 100% Class I loading or even maintain a crossing at all. Worksheet 3 may be helpful to this process.</t>
        </r>
      </text>
    </comment>
    <comment ref="B46" authorId="0" shapeId="0" xr:uid="{11221263-4D99-4401-966D-86290F3AF350}">
      <text>
        <r>
          <rPr>
            <sz val="8"/>
            <color indexed="81"/>
            <rFont val="Verdana"/>
            <family val="2"/>
          </rPr>
          <t>8. Enter the PV costs of building a suitable ford.</t>
        </r>
      </text>
    </comment>
    <comment ref="B49" authorId="0" shapeId="0" xr:uid="{72A6DA7E-FAD7-4727-A782-5DBC949C1D9C}">
      <text>
        <r>
          <rPr>
            <sz val="8"/>
            <color indexed="81"/>
            <rFont val="Verdana"/>
            <family val="2"/>
          </rPr>
          <t>9. Calculate the cost saving (in PV terms) for the ford compared with the do-minimum.</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Infrastructural Services</author>
  </authors>
  <commentList>
    <comment ref="B8" authorId="0" shapeId="0" xr:uid="{12C04654-A354-43E8-846F-C11265C58AD9}">
      <text>
        <r>
          <rPr>
            <sz val="8"/>
            <color indexed="81"/>
            <rFont val="Verdana"/>
            <family val="2"/>
          </rPr>
          <t>1. Enter the full name, contact details, name of organisation, office location of the evaluator(s) and
reviewer(s).</t>
        </r>
      </text>
    </comment>
    <comment ref="B11" authorId="0" shapeId="0" xr:uid="{874D7686-197F-4798-8EF6-DF0C14B1031C}">
      <text>
        <r>
          <rPr>
            <sz val="8"/>
            <color indexed="81"/>
            <rFont val="Verdana"/>
            <family val="2"/>
          </rPr>
          <t>2. Provide a general description of the activity and package/programme (where relevant), describe the issues with the existing bridge and the issues to be addressed.</t>
        </r>
      </text>
    </comment>
    <comment ref="B18" authorId="0" shapeId="0" xr:uid="{466291AB-2CAB-470E-BB45-E93548CAB8CC}">
      <text>
        <r>
          <rPr>
            <sz val="8"/>
            <color indexed="81"/>
            <rFont val="Verdana"/>
            <family val="2"/>
          </rPr>
          <t>3. Provide a brief description of the activity location including page references to route map and layout plan within the documentation, used as the foundation of the economics.</t>
        </r>
      </text>
    </comment>
    <comment ref="B21" authorId="0" shapeId="0" xr:uid="{ACE3BF41-22EF-4D87-9479-7754C4EE1916}">
      <text>
        <r>
          <rPr>
            <sz val="8"/>
            <color indexed="81"/>
            <rFont val="Verdana"/>
            <family val="2"/>
          </rPr>
          <t>4. Describe the do-minimum. The do-minimum should be chosen after analysis of low-cost options. The do-minimum will not necessarily maintain the capacity of the bridge to carry 100% Class I loading or even maintain a crossing at all. Describe the options assessed and how the preferred option will affect traffic, particularly HCVs.</t>
        </r>
      </text>
    </comment>
    <comment ref="B25" authorId="0" shapeId="0" xr:uid="{CEBE2DA1-8269-40A4-98E7-22EE3FEC6D86}">
      <text>
        <r>
          <rPr>
            <sz val="8"/>
            <color indexed="81"/>
            <rFont val="Verdana"/>
            <family val="2"/>
          </rPr>
          <t>5. For purposes of the economic efficiency evaluation, the construction start is assumed to be 1 July of the financial year in which the activity is submitted for a commitment to funding.</t>
        </r>
      </text>
    </comment>
    <comment ref="B31" authorId="0" shapeId="0" xr:uid="{E050ABC1-8FDF-44BD-A51B-D5F7C2B60AA7}">
      <text>
        <r>
          <rPr>
            <sz val="8"/>
            <color indexed="81"/>
            <rFont val="Verdana"/>
            <family val="2"/>
          </rPr>
          <t>6. Enter the timeframe information and road and traffic data for the economic efficiency calculation. Identify the existing route length, the length of any available alternative route(s), the proportion of HCVI and HCVII vehicles using the existing bridge, the load factor of the bridge and the existing bridge posting weight limit. If the bridge is on a route regularly used by HCVs provide a (separate) list of common users together with contact details.</t>
        </r>
      </text>
    </comment>
    <comment ref="B43" authorId="0" shapeId="0" xr:uid="{63A61CA2-CAD9-4FC6-BFE5-86C8B37331A4}">
      <text>
        <r>
          <rPr>
            <sz val="8"/>
            <color indexed="81"/>
            <rFont val="Verdana"/>
            <family val="2"/>
          </rPr>
          <t>7. Use worksheet 3 to calculate the PV cost of all possible options and select the least cost option as the do-minimum.</t>
        </r>
      </text>
    </comment>
    <comment ref="B44" authorId="0" shapeId="0" xr:uid="{F610B872-A662-4FA6-9F97-4AE6A3B8FFFD}">
      <text>
        <r>
          <rPr>
            <sz val="8"/>
            <color indexed="81"/>
            <rFont val="Verdana"/>
            <family val="2"/>
          </rPr>
          <t>8. Use worksheet 3 to estimate the PV cost of the preferred option.</t>
        </r>
      </text>
    </comment>
    <comment ref="B45" authorId="0" shapeId="0" xr:uid="{E33B9F20-A0D4-4865-92E9-4445337D1179}">
      <text>
        <r>
          <rPr>
            <sz val="8"/>
            <color indexed="81"/>
            <rFont val="Verdana"/>
            <family val="2"/>
          </rPr>
          <t>9. Enter the economic evaluation data from worksheet 4 or 5. To convert the road user costs to base date values use the update factors on the MBCM web page. If the road user costs of the do-minimum are less than the road user costs of the chosen option, then the option should be abandoned.</t>
        </r>
      </text>
    </comment>
    <comment ref="B50" authorId="0" shapeId="0" xr:uid="{2E8C6796-AAF6-4B69-BF62-9FB1E62BDCA4}">
      <text>
        <r>
          <rPr>
            <sz val="8"/>
            <color indexed="81"/>
            <rFont val="Verdana"/>
            <family val="2"/>
          </rPr>
          <t>10. The national BCR (BCRN) is calculated by dividing the PV of the net benefits (PV benefits of the do-minimum subtracted from the PV benefits of the option) by PV of the net costs (PV costs of the do-minimum subtracted from the PV costs of the option).</t>
        </r>
      </text>
    </comment>
    <comment ref="B54" authorId="0" shapeId="0" xr:uid="{E7BDD779-F05B-4386-B47B-E4C6B5B50332}">
      <text>
        <r>
          <rPr>
            <sz val="8"/>
            <color indexed="81"/>
            <rFont val="Verdana"/>
            <family val="2"/>
          </rPr>
          <t xml:space="preserve">11. The FYRR is calculated as the benefits in the first full year following completion divided by the activity costs. The first year benefits are calculated by dividing the totals at </t>
        </r>
        <r>
          <rPr>
            <b/>
            <sz val="8"/>
            <color indexed="81"/>
            <rFont val="Verdana"/>
            <family val="2"/>
          </rPr>
          <t>Y</t>
        </r>
        <r>
          <rPr>
            <sz val="8"/>
            <color indexed="81"/>
            <rFont val="Verdana"/>
            <family val="2"/>
          </rPr>
          <t xml:space="preserve"> and </t>
        </r>
        <r>
          <rPr>
            <b/>
            <sz val="8"/>
            <color indexed="81"/>
            <rFont val="Verdana"/>
            <family val="2"/>
          </rPr>
          <t>Z</t>
        </r>
        <r>
          <rPr>
            <sz val="8"/>
            <color indexed="81"/>
            <rFont val="Verdana"/>
            <family val="2"/>
          </rPr>
          <t xml:space="preserve"> by the discount factor. Then multiply by 0.96 to get the PV.</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Infrastructural Services</author>
  </authors>
  <commentList>
    <comment ref="C8" authorId="0" shapeId="0" xr:uid="{BE0B6821-8BBC-4D2D-8CA3-7117B34C1A4A}">
      <text>
        <r>
          <rPr>
            <sz val="8"/>
            <color indexed="81"/>
            <rFont val="Verdana"/>
            <family val="2"/>
          </rPr>
          <t>1. Select the option being considered.</t>
        </r>
      </text>
    </comment>
    <comment ref="C10" authorId="0" shapeId="0" xr:uid="{68A2E0A6-81E6-4A5B-B08C-94CDD861971C}">
      <text>
        <r>
          <rPr>
            <sz val="8"/>
            <color indexed="81"/>
            <rFont val="Verdana"/>
            <family val="2"/>
          </rPr>
          <t xml:space="preserve">2. Enter the capital cost (including professional services for design and supervision) of the proposed option. The cost is estimated separately on an estimate sheet, which should be available as evidence. Multiply the cost by the discount factor 0.96 and enter at </t>
        </r>
        <r>
          <rPr>
            <b/>
            <sz val="8"/>
            <color indexed="81"/>
            <rFont val="Verdana"/>
            <family val="2"/>
          </rPr>
          <t>(a)</t>
        </r>
        <r>
          <rPr>
            <sz val="8"/>
            <color indexed="81"/>
            <rFont val="Verdana"/>
            <family val="2"/>
          </rPr>
          <t>.</t>
        </r>
      </text>
    </comment>
    <comment ref="C14" authorId="0" shapeId="0" xr:uid="{9DAA2226-678F-441E-9A97-F1B2BEF525FC}">
      <text>
        <r>
          <rPr>
            <sz val="8"/>
            <color indexed="81"/>
            <rFont val="Verdana"/>
            <family val="2"/>
          </rPr>
          <t xml:space="preserve">3. Enter the cost of maintenance for year 1 </t>
        </r>
        <r>
          <rPr>
            <b/>
            <sz val="8"/>
            <color indexed="81"/>
            <rFont val="Verdana"/>
            <family val="2"/>
          </rPr>
          <t>(b)</t>
        </r>
        <r>
          <rPr>
            <sz val="8"/>
            <color indexed="81"/>
            <rFont val="Verdana"/>
            <family val="2"/>
          </rPr>
          <t>. As this is assumed to be the year that the proposed option works are carried out, this cost will commonly be the same as that for the existing maintenance strategy, as per step 2 on worksheet 2.</t>
        </r>
      </text>
    </comment>
    <comment ref="C16" authorId="0" shapeId="0" xr:uid="{985EFD80-7908-4872-86D2-69A236BFE392}">
      <text>
        <r>
          <rPr>
            <sz val="8"/>
            <color indexed="81"/>
            <rFont val="Verdana"/>
            <family val="2"/>
          </rPr>
          <t xml:space="preserve">4. Enter the cost for annual maintenance and inspections following completion of the works. Multiply by 19.21 to get the PV of annual maintenance costs </t>
        </r>
        <r>
          <rPr>
            <b/>
            <sz val="8"/>
            <color indexed="81"/>
            <rFont val="Verdana"/>
            <family val="2"/>
          </rPr>
          <t>(c)</t>
        </r>
        <r>
          <rPr>
            <sz val="8"/>
            <color indexed="81"/>
            <rFont val="Verdana"/>
            <family val="2"/>
          </rPr>
          <t xml:space="preserve"> for years 2 to 40 inclusive.</t>
        </r>
      </text>
    </comment>
    <comment ref="C20" authorId="0" shapeId="0" xr:uid="{AA20042F-2265-492F-B894-4C2EF4E6F985}">
      <text>
        <r>
          <rPr>
            <sz val="8"/>
            <color indexed="81"/>
            <rFont val="Verdana"/>
            <family val="2"/>
          </rPr>
          <t xml:space="preserve">5. Enter the costs of periodic maintenance. Determine which years this maintenance will be required (if at all) and enter the year, estimated cost and SPPWF. Calculate the PV (estimated cost x SPPWF) for each cost and sum these to obtain the PV of the total periodic maintenance cost </t>
        </r>
        <r>
          <rPr>
            <b/>
            <sz val="8"/>
            <color indexed="81"/>
            <rFont val="Verdana"/>
            <family val="2"/>
          </rPr>
          <t>(d)</t>
        </r>
        <r>
          <rPr>
            <sz val="8"/>
            <color indexed="81"/>
            <rFont val="Verdana"/>
            <family val="2"/>
          </rPr>
          <t>.</t>
        </r>
      </text>
    </comment>
    <comment ref="C35" authorId="0" shapeId="0" xr:uid="{3DDD67EC-EE87-468C-99A2-FEDAD456E54F}">
      <text>
        <r>
          <rPr>
            <sz val="8"/>
            <color indexed="81"/>
            <rFont val="Verdana"/>
            <family val="2"/>
          </rPr>
          <t>6. Where an alternative route is being considered, the PV cost of additional maintenance required for the road due to extra HCV trips should be calculated. Enter additional annual maintenance costs for the route and multiply by 20.19 to get the PV costs for years 1 to 40 inclusive</t>
        </r>
        <r>
          <rPr>
            <b/>
            <sz val="8"/>
            <color indexed="81"/>
            <rFont val="Verdana"/>
            <family val="2"/>
          </rPr>
          <t xml:space="preserve"> (e)</t>
        </r>
        <r>
          <rPr>
            <sz val="8"/>
            <color indexed="81"/>
            <rFont val="Verdana"/>
            <family val="2"/>
          </rPr>
          <t xml:space="preserve">. If the option is to close the existing bridge then </t>
        </r>
        <r>
          <rPr>
            <b/>
            <sz val="8"/>
            <color indexed="81"/>
            <rFont val="Verdana"/>
            <family val="2"/>
          </rPr>
          <t>(e)</t>
        </r>
        <r>
          <rPr>
            <sz val="8"/>
            <color indexed="81"/>
            <rFont val="Verdana"/>
            <family val="2"/>
          </rPr>
          <t xml:space="preserve"> will be the cost of the option.</t>
        </r>
      </text>
    </comment>
    <comment ref="C39" authorId="0" shapeId="0" xr:uid="{685E68F8-A757-4ED7-81F3-28A67CCCE8AD}">
      <text>
        <r>
          <rPr>
            <sz val="8"/>
            <color indexed="81"/>
            <rFont val="Verdana"/>
            <family val="2"/>
          </rPr>
          <t xml:space="preserve">7. Sum all of the PV costs for the option </t>
        </r>
        <r>
          <rPr>
            <b/>
            <sz val="8"/>
            <color indexed="81"/>
            <rFont val="Verdana"/>
            <family val="2"/>
          </rPr>
          <t>(a)</t>
        </r>
        <r>
          <rPr>
            <sz val="8"/>
            <color indexed="81"/>
            <rFont val="Verdana"/>
            <family val="2"/>
          </rPr>
          <t xml:space="preserve"> + </t>
        </r>
        <r>
          <rPr>
            <b/>
            <sz val="8"/>
            <color indexed="81"/>
            <rFont val="Verdana"/>
            <family val="2"/>
          </rPr>
          <t>(b)</t>
        </r>
        <r>
          <rPr>
            <sz val="8"/>
            <color indexed="81"/>
            <rFont val="Verdana"/>
            <family val="2"/>
          </rPr>
          <t xml:space="preserve"> + </t>
        </r>
        <r>
          <rPr>
            <b/>
            <sz val="8"/>
            <color indexed="81"/>
            <rFont val="Verdana"/>
            <family val="2"/>
          </rPr>
          <t xml:space="preserve">(c) </t>
        </r>
        <r>
          <rPr>
            <sz val="8"/>
            <color indexed="81"/>
            <rFont val="Verdana"/>
            <family val="2"/>
          </rPr>
          <t xml:space="preserve">+ </t>
        </r>
        <r>
          <rPr>
            <b/>
            <sz val="8"/>
            <color indexed="81"/>
            <rFont val="Verdana"/>
            <family val="2"/>
          </rPr>
          <t>(d)</t>
        </r>
        <r>
          <rPr>
            <sz val="8"/>
            <color indexed="81"/>
            <rFont val="Verdana"/>
            <family val="2"/>
          </rPr>
          <t xml:space="preserve"> + </t>
        </r>
        <r>
          <rPr>
            <b/>
            <sz val="8"/>
            <color indexed="81"/>
            <rFont val="Verdana"/>
            <family val="2"/>
          </rPr>
          <t>(e)</t>
        </r>
        <r>
          <rPr>
            <sz val="8"/>
            <color indexed="81"/>
            <rFont val="Verdana"/>
            <family val="2"/>
          </rPr>
          <t xml:space="preserve"> to determine the PV total costs for each option. Once the costs of all viable options have been calculated, the lowest cost option is chosen as the do-minimum. Transfer total to </t>
        </r>
        <r>
          <rPr>
            <b/>
            <sz val="8"/>
            <color indexed="81"/>
            <rFont val="Verdana"/>
            <family val="2"/>
          </rPr>
          <t>B</t>
        </r>
        <r>
          <rPr>
            <sz val="8"/>
            <color indexed="81"/>
            <rFont val="Verdana"/>
            <family val="2"/>
          </rPr>
          <t xml:space="preserve"> on worksheet 1 for the preferred option.</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Infrastructural Services</author>
  </authors>
  <commentList>
    <comment ref="C8" authorId="0" shapeId="0" xr:uid="{8683F133-D084-4CBD-844D-F3F8B1F0BBB5}">
      <text>
        <r>
          <rPr>
            <sz val="8"/>
            <color indexed="81"/>
            <rFont val="Verdana"/>
            <family val="2"/>
          </rPr>
          <t>1. Select the option being considered.</t>
        </r>
      </text>
    </comment>
    <comment ref="C10" authorId="0" shapeId="0" xr:uid="{9DCEA840-CA5C-4BA3-BCA3-17F562EDB9F6}">
      <text>
        <r>
          <rPr>
            <sz val="8"/>
            <color indexed="81"/>
            <rFont val="Verdana"/>
            <family val="2"/>
          </rPr>
          <t xml:space="preserve">2. Enter the capital cost (including professional services for design and supervision) of the proposed option. The cost is estimated separately on an estimate sheet, which should be available as evidence. Multiply the cost by the discount factor 0.96 and enter at </t>
        </r>
        <r>
          <rPr>
            <b/>
            <sz val="8"/>
            <color indexed="81"/>
            <rFont val="Verdana"/>
            <family val="2"/>
          </rPr>
          <t>(a)</t>
        </r>
        <r>
          <rPr>
            <sz val="8"/>
            <color indexed="81"/>
            <rFont val="Verdana"/>
            <family val="2"/>
          </rPr>
          <t>.</t>
        </r>
      </text>
    </comment>
    <comment ref="C14" authorId="0" shapeId="0" xr:uid="{01F8857F-C608-4C8F-AB2B-3E81011F8B4A}">
      <text>
        <r>
          <rPr>
            <sz val="8"/>
            <color indexed="81"/>
            <rFont val="Verdana"/>
            <family val="2"/>
          </rPr>
          <t xml:space="preserve">3. Enter the cost of maintenance for year 1 </t>
        </r>
        <r>
          <rPr>
            <b/>
            <sz val="8"/>
            <color indexed="81"/>
            <rFont val="Verdana"/>
            <family val="2"/>
          </rPr>
          <t>(b)</t>
        </r>
        <r>
          <rPr>
            <sz val="8"/>
            <color indexed="81"/>
            <rFont val="Verdana"/>
            <family val="2"/>
          </rPr>
          <t>. As this is assumed to be the year that the proposed option works are carried out, this cost will commonly be the same as that for the existing maintenance strategy, as per step 2 on worksheet 2.</t>
        </r>
      </text>
    </comment>
    <comment ref="C16" authorId="0" shapeId="0" xr:uid="{51DA1CA6-E6D9-4DAF-9A1A-FDD3B591CBE4}">
      <text>
        <r>
          <rPr>
            <sz val="8"/>
            <color indexed="81"/>
            <rFont val="Verdana"/>
            <family val="2"/>
          </rPr>
          <t xml:space="preserve">4. Enter the cost for annual maintenance and inspections following completion of the works. Multiply by 19.21 to get the PV of annual maintenance costs </t>
        </r>
        <r>
          <rPr>
            <b/>
            <sz val="8"/>
            <color indexed="81"/>
            <rFont val="Verdana"/>
            <family val="2"/>
          </rPr>
          <t>(c)</t>
        </r>
        <r>
          <rPr>
            <sz val="8"/>
            <color indexed="81"/>
            <rFont val="Verdana"/>
            <family val="2"/>
          </rPr>
          <t xml:space="preserve"> for years 2 to 40 inclusive.</t>
        </r>
      </text>
    </comment>
    <comment ref="C20" authorId="0" shapeId="0" xr:uid="{ED8B1261-6E52-47E3-B2B0-7C91F2E1CC25}">
      <text>
        <r>
          <rPr>
            <sz val="8"/>
            <color indexed="81"/>
            <rFont val="Verdana"/>
            <family val="2"/>
          </rPr>
          <t xml:space="preserve">5. Enter the costs of periodic maintenance. Determine which years this maintenance will be required (if at all) and enter the year, estimated cost and SPPWF. Calculate the PV (estimated cost x SPPWF) for each cost and sum these to obtain the PV of the total periodic maintenance cost </t>
        </r>
        <r>
          <rPr>
            <b/>
            <sz val="8"/>
            <color indexed="81"/>
            <rFont val="Verdana"/>
            <family val="2"/>
          </rPr>
          <t>(d)</t>
        </r>
        <r>
          <rPr>
            <sz val="8"/>
            <color indexed="81"/>
            <rFont val="Verdana"/>
            <family val="2"/>
          </rPr>
          <t>.</t>
        </r>
      </text>
    </comment>
    <comment ref="C35" authorId="0" shapeId="0" xr:uid="{1C4E302E-E935-4EA0-85B7-82D6A56AC9A6}">
      <text>
        <r>
          <rPr>
            <sz val="8"/>
            <color indexed="81"/>
            <rFont val="Verdana"/>
            <family val="2"/>
          </rPr>
          <t>6. Where an alternative route is being considered, the PV cost of additional maintenance required for the road due to extra HCV trips should be calculated. Enter additional annual maintenance costs for the route and multiply by 20.19 to get the PV costs for years 1 to 40 inclusive</t>
        </r>
        <r>
          <rPr>
            <b/>
            <sz val="8"/>
            <color indexed="81"/>
            <rFont val="Verdana"/>
            <family val="2"/>
          </rPr>
          <t xml:space="preserve"> (e)</t>
        </r>
        <r>
          <rPr>
            <sz val="8"/>
            <color indexed="81"/>
            <rFont val="Verdana"/>
            <family val="2"/>
          </rPr>
          <t xml:space="preserve">. If the option is to close the existing bridge then </t>
        </r>
        <r>
          <rPr>
            <b/>
            <sz val="8"/>
            <color indexed="81"/>
            <rFont val="Verdana"/>
            <family val="2"/>
          </rPr>
          <t>(e)</t>
        </r>
        <r>
          <rPr>
            <sz val="8"/>
            <color indexed="81"/>
            <rFont val="Verdana"/>
            <family val="2"/>
          </rPr>
          <t xml:space="preserve"> will be the cost of the option.</t>
        </r>
      </text>
    </comment>
    <comment ref="C39" authorId="0" shapeId="0" xr:uid="{DFDCF989-C310-48D0-8188-7A0E4DE76B4E}">
      <text>
        <r>
          <rPr>
            <sz val="8"/>
            <color indexed="81"/>
            <rFont val="Verdana"/>
            <family val="2"/>
          </rPr>
          <t xml:space="preserve">7. Sum all of the PV costs for the option </t>
        </r>
        <r>
          <rPr>
            <b/>
            <sz val="8"/>
            <color indexed="81"/>
            <rFont val="Verdana"/>
            <family val="2"/>
          </rPr>
          <t>(a)</t>
        </r>
        <r>
          <rPr>
            <sz val="8"/>
            <color indexed="81"/>
            <rFont val="Verdana"/>
            <family val="2"/>
          </rPr>
          <t xml:space="preserve"> + </t>
        </r>
        <r>
          <rPr>
            <b/>
            <sz val="8"/>
            <color indexed="81"/>
            <rFont val="Verdana"/>
            <family val="2"/>
          </rPr>
          <t>(b)</t>
        </r>
        <r>
          <rPr>
            <sz val="8"/>
            <color indexed="81"/>
            <rFont val="Verdana"/>
            <family val="2"/>
          </rPr>
          <t xml:space="preserve"> + </t>
        </r>
        <r>
          <rPr>
            <b/>
            <sz val="8"/>
            <color indexed="81"/>
            <rFont val="Verdana"/>
            <family val="2"/>
          </rPr>
          <t xml:space="preserve">(c) </t>
        </r>
        <r>
          <rPr>
            <sz val="8"/>
            <color indexed="81"/>
            <rFont val="Verdana"/>
            <family val="2"/>
          </rPr>
          <t xml:space="preserve">+ </t>
        </r>
        <r>
          <rPr>
            <b/>
            <sz val="8"/>
            <color indexed="81"/>
            <rFont val="Verdana"/>
            <family val="2"/>
          </rPr>
          <t>(d)</t>
        </r>
        <r>
          <rPr>
            <sz val="8"/>
            <color indexed="81"/>
            <rFont val="Verdana"/>
            <family val="2"/>
          </rPr>
          <t xml:space="preserve"> + </t>
        </r>
        <r>
          <rPr>
            <b/>
            <sz val="8"/>
            <color indexed="81"/>
            <rFont val="Verdana"/>
            <family val="2"/>
          </rPr>
          <t>(e)</t>
        </r>
        <r>
          <rPr>
            <sz val="8"/>
            <color indexed="81"/>
            <rFont val="Verdana"/>
            <family val="2"/>
          </rPr>
          <t xml:space="preserve"> to determine the PV total costs for each option. Once the costs of all viable options have been calculated, the lowest cost option is chosen as the do-minimum. Transfer total to </t>
        </r>
        <r>
          <rPr>
            <b/>
            <sz val="8"/>
            <color indexed="81"/>
            <rFont val="Verdana"/>
            <family val="2"/>
          </rPr>
          <t>B</t>
        </r>
        <r>
          <rPr>
            <sz val="8"/>
            <color indexed="81"/>
            <rFont val="Verdana"/>
            <family val="2"/>
          </rPr>
          <t xml:space="preserve"> on worksheet 1 for the preferred option.</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Infrastructural Services</author>
  </authors>
  <commentList>
    <comment ref="C8" authorId="0" shapeId="0" xr:uid="{AC6B4725-A6F1-4EBB-B839-5D2EDCEAB171}">
      <text>
        <r>
          <rPr>
            <sz val="8"/>
            <color indexed="81"/>
            <rFont val="Verdana"/>
            <family val="2"/>
          </rPr>
          <t>1. Select the option being considered.</t>
        </r>
      </text>
    </comment>
    <comment ref="C10" authorId="0" shapeId="0" xr:uid="{56E478F4-EF92-46C4-88D2-89EEA9B069A2}">
      <text>
        <r>
          <rPr>
            <sz val="8"/>
            <color indexed="81"/>
            <rFont val="Verdana"/>
            <family val="2"/>
          </rPr>
          <t xml:space="preserve">2. Enter the capital cost (including professional services for design and supervision) of the proposed option. The cost is estimated separately on an estimate sheet, which should be available as evidence. Multiply the cost by the discount factor 0.96 and enter at </t>
        </r>
        <r>
          <rPr>
            <b/>
            <sz val="8"/>
            <color indexed="81"/>
            <rFont val="Verdana"/>
            <family val="2"/>
          </rPr>
          <t>(a)</t>
        </r>
        <r>
          <rPr>
            <sz val="8"/>
            <color indexed="81"/>
            <rFont val="Verdana"/>
            <family val="2"/>
          </rPr>
          <t>.</t>
        </r>
      </text>
    </comment>
    <comment ref="C14" authorId="0" shapeId="0" xr:uid="{F424D3DB-FC03-4286-ABB1-6EA09B195356}">
      <text>
        <r>
          <rPr>
            <sz val="8"/>
            <color indexed="81"/>
            <rFont val="Verdana"/>
            <family val="2"/>
          </rPr>
          <t xml:space="preserve">3. Enter the cost of maintenance for year 1 </t>
        </r>
        <r>
          <rPr>
            <b/>
            <sz val="8"/>
            <color indexed="81"/>
            <rFont val="Verdana"/>
            <family val="2"/>
          </rPr>
          <t>(b)</t>
        </r>
        <r>
          <rPr>
            <sz val="8"/>
            <color indexed="81"/>
            <rFont val="Verdana"/>
            <family val="2"/>
          </rPr>
          <t>. As this is assumed to be the year that the proposed option works are carried out, this cost will commonly be the same as that for the existing maintenance strategy, as per step 2 on worksheet 2.</t>
        </r>
      </text>
    </comment>
    <comment ref="C16" authorId="0" shapeId="0" xr:uid="{45BF4BC7-264B-4828-8A57-AF082987665B}">
      <text>
        <r>
          <rPr>
            <sz val="8"/>
            <color indexed="81"/>
            <rFont val="Verdana"/>
            <family val="2"/>
          </rPr>
          <t xml:space="preserve">4. Enter the cost for annual maintenance and inspections following completion of the works. Multiply by 19.21 to get the PV of annual maintenance costs </t>
        </r>
        <r>
          <rPr>
            <b/>
            <sz val="8"/>
            <color indexed="81"/>
            <rFont val="Verdana"/>
            <family val="2"/>
          </rPr>
          <t>(c)</t>
        </r>
        <r>
          <rPr>
            <sz val="8"/>
            <color indexed="81"/>
            <rFont val="Verdana"/>
            <family val="2"/>
          </rPr>
          <t xml:space="preserve"> for years 2 to 40 inclusive.</t>
        </r>
      </text>
    </comment>
    <comment ref="C20" authorId="0" shapeId="0" xr:uid="{B3431B44-9878-484F-B4D8-5E2155EBF868}">
      <text>
        <r>
          <rPr>
            <sz val="8"/>
            <color indexed="81"/>
            <rFont val="Verdana"/>
            <family val="2"/>
          </rPr>
          <t xml:space="preserve">5. Enter the costs of periodic maintenance. Determine which years this maintenance will be required (if at all) and enter the year, estimated cost and SPPWF. Calculate the PV (estimated cost x SPPWF) for each cost and sum these to obtain the PV of the total periodic maintenance cost </t>
        </r>
        <r>
          <rPr>
            <b/>
            <sz val="8"/>
            <color indexed="81"/>
            <rFont val="Verdana"/>
            <family val="2"/>
          </rPr>
          <t>(d)</t>
        </r>
        <r>
          <rPr>
            <sz val="8"/>
            <color indexed="81"/>
            <rFont val="Verdana"/>
            <family val="2"/>
          </rPr>
          <t>.</t>
        </r>
      </text>
    </comment>
    <comment ref="C35" authorId="0" shapeId="0" xr:uid="{74BC617B-C9B7-4F4E-B4FD-75DD35D757CB}">
      <text>
        <r>
          <rPr>
            <sz val="8"/>
            <color indexed="81"/>
            <rFont val="Verdana"/>
            <family val="2"/>
          </rPr>
          <t>6. Where an alternative route is being considered, the PV cost of additional maintenance required for the road due to extra HCV trips should be calculated. Enter additional annual maintenance costs for the route and multiply by 20.19 to get the PV costs for years 1 to 40 inclusive</t>
        </r>
        <r>
          <rPr>
            <b/>
            <sz val="8"/>
            <color indexed="81"/>
            <rFont val="Verdana"/>
            <family val="2"/>
          </rPr>
          <t xml:space="preserve"> (e)</t>
        </r>
        <r>
          <rPr>
            <sz val="8"/>
            <color indexed="81"/>
            <rFont val="Verdana"/>
            <family val="2"/>
          </rPr>
          <t xml:space="preserve">. If the option is to close the existing bridge then </t>
        </r>
        <r>
          <rPr>
            <b/>
            <sz val="8"/>
            <color indexed="81"/>
            <rFont val="Verdana"/>
            <family val="2"/>
          </rPr>
          <t>(e)</t>
        </r>
        <r>
          <rPr>
            <sz val="8"/>
            <color indexed="81"/>
            <rFont val="Verdana"/>
            <family val="2"/>
          </rPr>
          <t xml:space="preserve"> will be the cost of the option.</t>
        </r>
      </text>
    </comment>
    <comment ref="C39" authorId="0" shapeId="0" xr:uid="{35207115-C0FB-4603-9293-F51F8B45F199}">
      <text>
        <r>
          <rPr>
            <sz val="8"/>
            <color indexed="81"/>
            <rFont val="Verdana"/>
            <family val="2"/>
          </rPr>
          <t xml:space="preserve">7. Sum all of the PV costs for the option </t>
        </r>
        <r>
          <rPr>
            <b/>
            <sz val="8"/>
            <color indexed="81"/>
            <rFont val="Verdana"/>
            <family val="2"/>
          </rPr>
          <t>(a)</t>
        </r>
        <r>
          <rPr>
            <sz val="8"/>
            <color indexed="81"/>
            <rFont val="Verdana"/>
            <family val="2"/>
          </rPr>
          <t xml:space="preserve"> + </t>
        </r>
        <r>
          <rPr>
            <b/>
            <sz val="8"/>
            <color indexed="81"/>
            <rFont val="Verdana"/>
            <family val="2"/>
          </rPr>
          <t>(b)</t>
        </r>
        <r>
          <rPr>
            <sz val="8"/>
            <color indexed="81"/>
            <rFont val="Verdana"/>
            <family val="2"/>
          </rPr>
          <t xml:space="preserve"> + </t>
        </r>
        <r>
          <rPr>
            <b/>
            <sz val="8"/>
            <color indexed="81"/>
            <rFont val="Verdana"/>
            <family val="2"/>
          </rPr>
          <t xml:space="preserve">(c) </t>
        </r>
        <r>
          <rPr>
            <sz val="8"/>
            <color indexed="81"/>
            <rFont val="Verdana"/>
            <family val="2"/>
          </rPr>
          <t xml:space="preserve">+ </t>
        </r>
        <r>
          <rPr>
            <b/>
            <sz val="8"/>
            <color indexed="81"/>
            <rFont val="Verdana"/>
            <family val="2"/>
          </rPr>
          <t>(d)</t>
        </r>
        <r>
          <rPr>
            <sz val="8"/>
            <color indexed="81"/>
            <rFont val="Verdana"/>
            <family val="2"/>
          </rPr>
          <t xml:space="preserve"> + </t>
        </r>
        <r>
          <rPr>
            <b/>
            <sz val="8"/>
            <color indexed="81"/>
            <rFont val="Verdana"/>
            <family val="2"/>
          </rPr>
          <t>(e)</t>
        </r>
        <r>
          <rPr>
            <sz val="8"/>
            <color indexed="81"/>
            <rFont val="Verdana"/>
            <family val="2"/>
          </rPr>
          <t xml:space="preserve"> to determine the PV total costs for each option. Once the costs of all viable options have been calculated, the lowest cost option is chosen as the do-minimum. Transfer total to </t>
        </r>
        <r>
          <rPr>
            <b/>
            <sz val="8"/>
            <color indexed="81"/>
            <rFont val="Verdana"/>
            <family val="2"/>
          </rPr>
          <t>B</t>
        </r>
        <r>
          <rPr>
            <sz val="8"/>
            <color indexed="81"/>
            <rFont val="Verdana"/>
            <family val="2"/>
          </rPr>
          <t xml:space="preserve"> on worksheet 1 for the preferred option.</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Infrastructural Services</author>
  </authors>
  <commentList>
    <comment ref="B8" authorId="0" shapeId="0" xr:uid="{F1F8CC31-69EF-4B96-B4D3-F0EBBE805EC9}">
      <text>
        <r>
          <rPr>
            <sz val="8"/>
            <color indexed="81"/>
            <rFont val="Verdana"/>
            <family val="2"/>
          </rPr>
          <t>1. Select the option being considered.</t>
        </r>
      </text>
    </comment>
    <comment ref="B13" authorId="0" shapeId="0" xr:uid="{B870BB01-3616-4F10-AEF6-AA86B7E49515}">
      <text>
        <r>
          <rPr>
            <sz val="8"/>
            <color indexed="81"/>
            <rFont val="Verdana"/>
            <family val="2"/>
          </rPr>
          <t xml:space="preserve">2. Calculate the HCV user costs for the existing route at _____ % Class I loading by entering the information indicated below. Multiply across the lines to get the annual user costs for HCVI and HCVII. Sum these values to get the total HCV user costs </t>
        </r>
        <r>
          <rPr>
            <b/>
            <sz val="8"/>
            <color indexed="81"/>
            <rFont val="Verdana"/>
            <family val="2"/>
          </rPr>
          <t>(a)</t>
        </r>
        <r>
          <rPr>
            <sz val="8"/>
            <color indexed="81"/>
            <rFont val="Verdana"/>
            <family val="2"/>
          </rPr>
          <t xml:space="preserve">. Multiply </t>
        </r>
        <r>
          <rPr>
            <b/>
            <sz val="8"/>
            <color indexed="81"/>
            <rFont val="Verdana"/>
            <family val="2"/>
          </rPr>
          <t>(a)</t>
        </r>
        <r>
          <rPr>
            <sz val="8"/>
            <color indexed="81"/>
            <rFont val="Verdana"/>
            <family val="2"/>
          </rPr>
          <t xml:space="preserve"> by the appropriate discount factor to give the PV of HCV user costs for 40 years</t>
        </r>
        <r>
          <rPr>
            <b/>
            <sz val="8"/>
            <color indexed="81"/>
            <rFont val="Verdana"/>
            <family val="2"/>
          </rPr>
          <t xml:space="preserve"> (b)</t>
        </r>
        <r>
          <rPr>
            <sz val="8"/>
            <color indexed="81"/>
            <rFont val="Verdana"/>
            <family val="2"/>
          </rPr>
          <t>.</t>
        </r>
      </text>
    </comment>
    <comment ref="B19" authorId="0" shapeId="0" xr:uid="{7B56EC9C-2DCC-4198-8242-FFF71B6C05AB}">
      <text>
        <r>
          <rPr>
            <sz val="8"/>
            <color indexed="81"/>
            <rFont val="Verdana"/>
            <family val="2"/>
          </rPr>
          <t xml:space="preserve">3. Repeat step 1 for the option of the alternative longer route, to derive values for </t>
        </r>
        <r>
          <rPr>
            <b/>
            <sz val="8"/>
            <color indexed="81"/>
            <rFont val="Verdana"/>
            <family val="2"/>
          </rPr>
          <t>(c)</t>
        </r>
        <r>
          <rPr>
            <sz val="8"/>
            <color indexed="81"/>
            <rFont val="Verdana"/>
            <family val="2"/>
          </rPr>
          <t xml:space="preserve"> and </t>
        </r>
        <r>
          <rPr>
            <b/>
            <sz val="8"/>
            <color indexed="81"/>
            <rFont val="Verdana"/>
            <family val="2"/>
          </rPr>
          <t>(d)</t>
        </r>
        <r>
          <rPr>
            <sz val="8"/>
            <color indexed="81"/>
            <rFont val="Verdana"/>
            <family val="2"/>
          </rPr>
          <t>.</t>
        </r>
      </text>
    </comment>
    <comment ref="B25" authorId="0" shapeId="0" xr:uid="{EF3C4119-403B-4C99-BFEA-BF39FDFDFFAA}">
      <text>
        <r>
          <rPr>
            <sz val="8"/>
            <color indexed="81"/>
            <rFont val="Verdana"/>
            <family val="2"/>
          </rPr>
          <t xml:space="preserve">4. Repeat step 1 for the option of the existing route at 100% Class I loading for </t>
        </r>
        <r>
          <rPr>
            <b/>
            <sz val="8"/>
            <color indexed="81"/>
            <rFont val="Verdana"/>
            <family val="2"/>
          </rPr>
          <t>(e)</t>
        </r>
        <r>
          <rPr>
            <sz val="8"/>
            <color indexed="81"/>
            <rFont val="Verdana"/>
            <family val="2"/>
          </rPr>
          <t xml:space="preserve"> and </t>
        </r>
        <r>
          <rPr>
            <b/>
            <sz val="8"/>
            <color indexed="81"/>
            <rFont val="Verdana"/>
            <family val="2"/>
          </rPr>
          <t>(f)</t>
        </r>
        <r>
          <rPr>
            <sz val="8"/>
            <color indexed="81"/>
            <rFont val="Verdana"/>
            <family val="2"/>
          </rPr>
          <t>.</t>
        </r>
      </text>
    </comment>
    <comment ref="B31" authorId="0" shapeId="0" xr:uid="{0B2479AC-7868-4FF1-895A-B20C6C6D105E}">
      <text>
        <r>
          <rPr>
            <sz val="8"/>
            <color indexed="81"/>
            <rFont val="Verdana"/>
            <family val="2"/>
          </rPr>
          <t xml:space="preserve">5. Where the option to maintain the existing route at 100 % Class I loading requires downgrading the bridge and constructing a low cost option, such as a ford - the additional user costs must be calculated and added to (f). Repeat the process for step 1 for the option of a ford, to derive the values for </t>
        </r>
        <r>
          <rPr>
            <b/>
            <sz val="8"/>
            <color indexed="81"/>
            <rFont val="Verdana"/>
            <family val="2"/>
          </rPr>
          <t>(g)</t>
        </r>
        <r>
          <rPr>
            <sz val="8"/>
            <color indexed="81"/>
            <rFont val="Verdana"/>
            <family val="2"/>
          </rPr>
          <t xml:space="preserve"> and </t>
        </r>
        <r>
          <rPr>
            <b/>
            <sz val="8"/>
            <color indexed="81"/>
            <rFont val="Verdana"/>
            <family val="2"/>
          </rPr>
          <t>(h)</t>
        </r>
        <r>
          <rPr>
            <sz val="8"/>
            <color indexed="81"/>
            <rFont val="Verdana"/>
            <family val="2"/>
          </rPr>
          <t xml:space="preserve">. To get the total HCV user costs for the option add </t>
        </r>
        <r>
          <rPr>
            <b/>
            <sz val="8"/>
            <color indexed="81"/>
            <rFont val="Verdana"/>
            <family val="2"/>
          </rPr>
          <t>(f)</t>
        </r>
        <r>
          <rPr>
            <sz val="8"/>
            <color indexed="81"/>
            <rFont val="Verdana"/>
            <family val="2"/>
          </rPr>
          <t xml:space="preserve"> and </t>
        </r>
        <r>
          <rPr>
            <b/>
            <sz val="8"/>
            <color indexed="81"/>
            <rFont val="Verdana"/>
            <family val="2"/>
          </rPr>
          <t>(h)</t>
        </r>
        <r>
          <rPr>
            <sz val="8"/>
            <color indexed="81"/>
            <rFont val="Verdana"/>
            <family val="2"/>
          </rPr>
          <t xml:space="preserve"> to get </t>
        </r>
        <r>
          <rPr>
            <b/>
            <sz val="8"/>
            <color indexed="81"/>
            <rFont val="Verdana"/>
            <family val="2"/>
          </rPr>
          <t>(j)</t>
        </r>
        <r>
          <rPr>
            <sz val="8"/>
            <color indexed="81"/>
            <rFont val="Verdana"/>
            <family val="2"/>
          </rPr>
          <t>.</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Infrastructural Services</author>
  </authors>
  <commentList>
    <comment ref="B8" authorId="0" shapeId="0" xr:uid="{9D810E39-2EDD-4585-B0BD-C4F9C804B1F5}">
      <text>
        <r>
          <rPr>
            <sz val="8"/>
            <color indexed="81"/>
            <rFont val="Verdana"/>
            <family val="2"/>
          </rPr>
          <t>1. Select the option being considered.</t>
        </r>
      </text>
    </comment>
    <comment ref="B13" authorId="0" shapeId="0" xr:uid="{61D6B168-3886-417B-8FDC-B0DBC0302981}">
      <text>
        <r>
          <rPr>
            <sz val="8"/>
            <color indexed="81"/>
            <rFont val="Verdana"/>
            <family val="2"/>
          </rPr>
          <t xml:space="preserve">2. Calculate the HCV user costs for the existing route at _____ % Class I loading as follows by entering the information indicated below. Multiply across the lines to get the annual user costs for HCVI and HCVII. Sum these two values to get the total HCV user costs </t>
        </r>
        <r>
          <rPr>
            <b/>
            <sz val="8"/>
            <color indexed="81"/>
            <rFont val="Verdana"/>
            <family val="2"/>
          </rPr>
          <t>(a)</t>
        </r>
        <r>
          <rPr>
            <sz val="8"/>
            <color indexed="81"/>
            <rFont val="Verdana"/>
            <family val="2"/>
          </rPr>
          <t xml:space="preserve">. Multiply the total in </t>
        </r>
        <r>
          <rPr>
            <b/>
            <sz val="8"/>
            <color indexed="81"/>
            <rFont val="Verdana"/>
            <family val="2"/>
          </rPr>
          <t>(a)</t>
        </r>
        <r>
          <rPr>
            <sz val="8"/>
            <color indexed="81"/>
            <rFont val="Verdana"/>
            <family val="2"/>
          </rPr>
          <t xml:space="preserve"> by the appropriate discount factor to give the PV of HCV user costs for 40 years </t>
        </r>
        <r>
          <rPr>
            <b/>
            <sz val="8"/>
            <color indexed="81"/>
            <rFont val="Verdana"/>
            <family val="2"/>
          </rPr>
          <t>(b)</t>
        </r>
        <r>
          <rPr>
            <sz val="8"/>
            <color indexed="81"/>
            <rFont val="Verdana"/>
            <family val="2"/>
          </rPr>
          <t>.</t>
        </r>
      </text>
    </comment>
    <comment ref="B20" authorId="0" shapeId="0" xr:uid="{11676EA9-6B2B-4976-9B7A-669B892A5711}">
      <text>
        <r>
          <rPr>
            <sz val="8"/>
            <color indexed="81"/>
            <rFont val="Verdana"/>
            <family val="2"/>
          </rPr>
          <t xml:space="preserve">3. Repeat step 2 for the option of the existing route at 100% Class I loading (bridge retained), to derive
the values for </t>
        </r>
        <r>
          <rPr>
            <b/>
            <sz val="8"/>
            <color indexed="81"/>
            <rFont val="Verdana"/>
            <family val="2"/>
          </rPr>
          <t>(c)</t>
        </r>
        <r>
          <rPr>
            <sz val="8"/>
            <color indexed="81"/>
            <rFont val="Verdana"/>
            <family val="2"/>
          </rPr>
          <t xml:space="preserve"> and </t>
        </r>
        <r>
          <rPr>
            <b/>
            <sz val="8"/>
            <color indexed="81"/>
            <rFont val="Verdana"/>
            <family val="2"/>
          </rPr>
          <t>(d)</t>
        </r>
        <r>
          <rPr>
            <sz val="8"/>
            <color indexed="81"/>
            <rFont val="Verdana"/>
            <family val="2"/>
          </rPr>
          <t>.</t>
        </r>
      </text>
    </comment>
    <comment ref="B26" authorId="0" shapeId="0" xr:uid="{1AC7B899-7D5C-48D0-9621-2ABB0F027F59}">
      <text>
        <r>
          <rPr>
            <sz val="8"/>
            <color indexed="81"/>
            <rFont val="Verdana"/>
            <family val="2"/>
          </rPr>
          <t xml:space="preserve">4. Where the option to maintain the existing route at 100 percent Class I loading requires downgrading the bridge and constructing a ford, the additional user costs of a ford must be calculated and added to </t>
        </r>
        <r>
          <rPr>
            <b/>
            <sz val="8"/>
            <color indexed="81"/>
            <rFont val="Verdana"/>
            <family val="2"/>
          </rPr>
          <t>(d)</t>
        </r>
        <r>
          <rPr>
            <sz val="8"/>
            <color indexed="81"/>
            <rFont val="Verdana"/>
            <family val="2"/>
          </rPr>
          <t xml:space="preserve"> to get the total HCV user costs for the option </t>
        </r>
        <r>
          <rPr>
            <b/>
            <sz val="8"/>
            <color indexed="81"/>
            <rFont val="Verdana"/>
            <family val="2"/>
          </rPr>
          <t>(g)</t>
        </r>
        <r>
          <rPr>
            <sz val="8"/>
            <color indexed="81"/>
            <rFont val="Verdana"/>
            <family val="2"/>
          </rPr>
          <t>.</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Infrastructural Services</author>
  </authors>
  <commentList>
    <comment ref="A9" authorId="0" shapeId="0" xr:uid="{1BB0A75D-BAF7-4CCB-A6AF-FEB5E486322B}">
      <text>
        <r>
          <rPr>
            <sz val="8"/>
            <color indexed="81"/>
            <rFont val="Verdana"/>
            <family val="2"/>
          </rPr>
          <t>Cost benefit analysis
1. Under benefits, enter the PVs for the benefits for the do minimum and for each option. Then subtract the benefits for the do minimum from the benefits for the options to get the net benefits of each option.
2. Under costs, enter the PVs of the capital and maintenance costs for the do minimum and each option. Subtract the PV costs for the do minimum from the costs for the options to get the net costs of each option.
3. Calculate the national BCR by dividing the net benefits by the net costs.</t>
        </r>
      </text>
    </comment>
    <comment ref="A23" authorId="0" shapeId="0" xr:uid="{38786518-D5AF-4DFF-99BC-A20EC6496508}">
      <text>
        <r>
          <rPr>
            <sz val="8"/>
            <color indexed="81"/>
            <rFont val="Verdana"/>
            <family val="2"/>
          </rPr>
          <t>Incremental analysis
1. Select the appropriate target incremental BCR from section 6.3 of the MBCM.
2. Rank the options in order of increasing cost.
3. Compare the lowest cost option with the next higher cost option to calculate the incremental BCR.
4. If the incremental BCR is less than the target incremental BCR, discard the second option in favour of the first and compare the first option with the next higher cost option.
5. If the incremental BCR is greater than the target incremental BCR, the second option becomes the basis for comparison against the next higher cost option.
6. Repeat the procedure until no higher cost options are available that have an incremental BCR greater than the target incremental BCR. The highest cost option with an incremental BCR greater than the target incremental BCR is generally considered as the preferred option.</t>
        </r>
      </text>
    </comment>
  </commentList>
</comments>
</file>

<file path=xl/sharedStrings.xml><?xml version="1.0" encoding="utf-8"?>
<sst xmlns="http://schemas.openxmlformats.org/spreadsheetml/2006/main" count="1378" uniqueCount="692">
  <si>
    <t>Appraisal Summary Table Template</t>
  </si>
  <si>
    <t>Option number</t>
  </si>
  <si>
    <t>Date:</t>
  </si>
  <si>
    <t>Evaluation Period: 
(baseline and forecast year) 
e.g 2020 - 2060</t>
  </si>
  <si>
    <t>Option Name:</t>
  </si>
  <si>
    <t>This is the preferred option</t>
  </si>
  <si>
    <t>One</t>
  </si>
  <si>
    <t>Problem/opportunity statement:</t>
  </si>
  <si>
    <t>Investment objectives:</t>
  </si>
  <si>
    <t>How project gives effect to GPS:</t>
  </si>
  <si>
    <t>How project gives effect to local community outcomes:</t>
  </si>
  <si>
    <t>… type</t>
  </si>
  <si>
    <t>1.  Summary of Non-Monetised Impacts (Description)</t>
  </si>
  <si>
    <t>2.  Summary of Financial Impacts (nominal, non-discounted)</t>
  </si>
  <si>
    <t>3.  Summary of Monetised Option Impacts (present value, discounted)</t>
  </si>
  <si>
    <t>Summary description of non-monetised measures and impacts</t>
  </si>
  <si>
    <t>Capital Costs</t>
  </si>
  <si>
    <t>N/A</t>
  </si>
  <si>
    <t>Operating Costs</t>
  </si>
  <si>
    <t>Total Economic Costs</t>
  </si>
  <si>
    <t>Total Financial Costs</t>
  </si>
  <si>
    <t>Transport Outcomes</t>
  </si>
  <si>
    <r>
      <t xml:space="preserve">Non-Monetised Impact:
</t>
    </r>
    <r>
      <rPr>
        <sz val="12"/>
        <color indexed="63"/>
        <rFont val="Calibri"/>
        <family val="2"/>
      </rPr>
      <t>(description in numerical or narrative terms)</t>
    </r>
  </si>
  <si>
    <r>
      <rPr>
        <b/>
        <sz val="12"/>
        <color indexed="56"/>
        <rFont val="Calibri"/>
        <family val="2"/>
      </rPr>
      <t>Monetised Impact:</t>
    </r>
    <r>
      <rPr>
        <sz val="12"/>
        <color indexed="56"/>
        <rFont val="Whitney Semibold"/>
      </rPr>
      <t xml:space="preserve">
</t>
    </r>
    <r>
      <rPr>
        <sz val="12"/>
        <color indexed="63"/>
        <rFont val="Calibri"/>
        <family val="2"/>
      </rPr>
      <t>(description in dollar terms in real terms, non-discounted)</t>
    </r>
  </si>
  <si>
    <t>Name of Benefit</t>
  </si>
  <si>
    <t>Name of Measure:</t>
  </si>
  <si>
    <t>Baseline:</t>
  </si>
  <si>
    <t>Do Minimum Impact:</t>
  </si>
  <si>
    <t>Option Impact:</t>
  </si>
  <si>
    <r>
      <rPr>
        <b/>
        <sz val="12"/>
        <color indexed="50"/>
        <rFont val="Calibri"/>
        <family val="2"/>
      </rPr>
      <t>Healthy and safe people</t>
    </r>
    <r>
      <rPr>
        <sz val="12"/>
        <color indexed="50"/>
        <rFont val="Whitney Semibold"/>
      </rPr>
      <t xml:space="preserve"> </t>
    </r>
    <r>
      <rPr>
        <i/>
        <sz val="12"/>
        <color indexed="63"/>
        <rFont val="Calibri"/>
        <family val="2"/>
      </rPr>
      <t>(Please insert a row below to add an additional benefit or measure, and delete rows as appropriate)</t>
    </r>
  </si>
  <si>
    <t>1.1 Impact on social cost and incidents of crashes</t>
  </si>
  <si>
    <t>1.1.3 Deaths and serious injuries</t>
  </si>
  <si>
    <r>
      <rPr>
        <b/>
        <sz val="12"/>
        <color indexed="52"/>
        <rFont val="Calibri"/>
        <family val="2"/>
      </rPr>
      <t>Resilience and security</t>
    </r>
    <r>
      <rPr>
        <sz val="12"/>
        <color indexed="53"/>
        <rFont val="Whitney Semibold"/>
      </rPr>
      <t xml:space="preserve"> </t>
    </r>
    <r>
      <rPr>
        <i/>
        <sz val="12"/>
        <color indexed="63"/>
        <rFont val="Calibri"/>
        <family val="2"/>
      </rPr>
      <t>(Please insert a row below to add an additional benefit or measure, and delete rows as appropriate)</t>
    </r>
  </si>
  <si>
    <r>
      <rPr>
        <b/>
        <sz val="12"/>
        <color indexed="53"/>
        <rFont val="Calibri"/>
        <family val="2"/>
      </rPr>
      <t xml:space="preserve">Economic prosperity - excluding wider economic impacts </t>
    </r>
    <r>
      <rPr>
        <i/>
        <sz val="12"/>
        <color indexed="63"/>
        <rFont val="Calibri"/>
        <family val="2"/>
      </rPr>
      <t>(Please insert a row below to add an additional benefit or measure, and delete rows as appropriate)</t>
    </r>
  </si>
  <si>
    <t>5.2 Impact on network productivity and utilisation</t>
  </si>
  <si>
    <t>User cost saving</t>
  </si>
  <si>
    <r>
      <rPr>
        <b/>
        <sz val="12"/>
        <color indexed="17"/>
        <rFont val="Calibri"/>
        <family val="2"/>
      </rPr>
      <t>Environmental sustainability</t>
    </r>
    <r>
      <rPr>
        <i/>
        <sz val="12"/>
        <color indexed="50"/>
        <rFont val="Calibri"/>
        <family val="2"/>
      </rPr>
      <t xml:space="preserve"> </t>
    </r>
    <r>
      <rPr>
        <i/>
        <sz val="12"/>
        <rFont val="Calibri"/>
        <family val="2"/>
      </rPr>
      <t>(Please insert a row below to add an additional benefit or measure, and delete rows as appropriate)</t>
    </r>
  </si>
  <si>
    <t>8.1 Impact on greenhouse gas emissions</t>
  </si>
  <si>
    <t>8.1.1 CO2 emissions</t>
  </si>
  <si>
    <t>8.1.2 VKT</t>
  </si>
  <si>
    <t>9.1 Impact on resource efficiency</t>
  </si>
  <si>
    <t>9.1.1 Resource efficiency</t>
  </si>
  <si>
    <r>
      <rPr>
        <b/>
        <sz val="12"/>
        <color indexed="57"/>
        <rFont val="Calibri"/>
        <family val="2"/>
      </rPr>
      <t>Inclusive access</t>
    </r>
    <r>
      <rPr>
        <i/>
        <sz val="12"/>
        <color indexed="57"/>
        <rFont val="Calibri"/>
        <family val="2"/>
      </rPr>
      <t xml:space="preserve"> </t>
    </r>
    <r>
      <rPr>
        <i/>
        <sz val="12"/>
        <rFont val="Calibri"/>
        <family val="2"/>
      </rPr>
      <t>(Please insert a row below to add an additional benefit or measure, and delete rows as appropriate)</t>
    </r>
  </si>
  <si>
    <t>12.1 Impact on Te Ao Māori</t>
  </si>
  <si>
    <t>12.1.1 Te Ao Māori</t>
  </si>
  <si>
    <t>10.1 Impact on user experience of the transport system</t>
  </si>
  <si>
    <t>10.1.9 Travel time</t>
  </si>
  <si>
    <t>Rationale for option selection decision</t>
  </si>
  <si>
    <t>Healthy and safe people benefits</t>
  </si>
  <si>
    <t>Resilience and security benefits</t>
  </si>
  <si>
    <t>Economic Prosperity benefits</t>
  </si>
  <si>
    <t>Environmental sustainability benefits</t>
  </si>
  <si>
    <t>Inclusive access benefits</t>
  </si>
  <si>
    <t>4.1 Impact on system vunerabilities and redundancies</t>
  </si>
  <si>
    <t>5.1 Impact on system reliability</t>
  </si>
  <si>
    <t>7.1 Impact on water</t>
  </si>
  <si>
    <t>1.2 Impact on a safe system</t>
  </si>
  <si>
    <t>Double click to add alternative benefit</t>
  </si>
  <si>
    <t>7.2 Impact on land and biodiversity</t>
  </si>
  <si>
    <t>10.2 Impact on mode choice</t>
  </si>
  <si>
    <t>2.1 Impact on perceptions of safety and security</t>
  </si>
  <si>
    <t>6.1 Wider economic benefit (productivity)</t>
  </si>
  <si>
    <t>10.3 Impact on access to opportunities</t>
  </si>
  <si>
    <t>3.1 Impact of mode on physical and mental health</t>
  </si>
  <si>
    <t>6.2 Wider economic benefit (employment impact)</t>
  </si>
  <si>
    <t>10.4 Impact on community cohesion</t>
  </si>
  <si>
    <t>3.2 Impact of air emissions on health</t>
  </si>
  <si>
    <t>6.3 Wider economic benefit (imperfect competition)</t>
  </si>
  <si>
    <t>11.1 Impact on heritage and cultural values</t>
  </si>
  <si>
    <t>3.3 Impact of noise and vibration on health</t>
  </si>
  <si>
    <t>6.4 Wider economic benefit (regional economic development)</t>
  </si>
  <si>
    <t>11.2 Impact on landscape</t>
  </si>
  <si>
    <t>Measures</t>
  </si>
  <si>
    <t>11.3 Impact on townscape</t>
  </si>
  <si>
    <t>1.1.1 Collective risk (crash density)</t>
  </si>
  <si>
    <t>1.1.2 Crashes by severity</t>
  </si>
  <si>
    <t>1.1.4 Personal risk (crash rate)</t>
  </si>
  <si>
    <t>1.1 Impact on social cost of deaths and serious injuries</t>
  </si>
  <si>
    <t>1.2.1 Road assessment rating - roads</t>
  </si>
  <si>
    <t>1.2.2 Road assessment rating - state highways</t>
  </si>
  <si>
    <t>1.2.3 Travel speed gap</t>
  </si>
  <si>
    <t>2.1.1 Access - perception</t>
  </si>
  <si>
    <t>3.1.1 Physical health benefits from active modes</t>
  </si>
  <si>
    <t>3.2.1 Ambient air quality - NO2</t>
  </si>
  <si>
    <t>3.2.2 Ambient air quality - PM10</t>
  </si>
  <si>
    <t>3.3.1 Noise level</t>
  </si>
  <si>
    <t>4.1.1 Availablity of a viable alternative to high-risk and high-impact route</t>
  </si>
  <si>
    <t>4.1.2 Level of service and risk</t>
  </si>
  <si>
    <t>5.1.1 Punctuality - public transport</t>
  </si>
  <si>
    <t>5.1.2 Travel time reliability - motor vehicles</t>
  </si>
  <si>
    <t>5.1.3 Travel time delay</t>
  </si>
  <si>
    <t>5.1.4 Temporal availability - road</t>
  </si>
  <si>
    <t>5.2.1 Spatial coverage - freight</t>
  </si>
  <si>
    <t>5.2.2 Freight - mode share value</t>
  </si>
  <si>
    <t>5.2.3 Freight - mode share weight</t>
  </si>
  <si>
    <t>5.2.4 Freight - throughput value</t>
  </si>
  <si>
    <t>5.2.5 Freight - throughput weight</t>
  </si>
  <si>
    <t>5.2.6 Access to key economic destinations (all modes)</t>
  </si>
  <si>
    <t>7.1.1 Water quality</t>
  </si>
  <si>
    <t>7.2.1 Biodiversity</t>
  </si>
  <si>
    <t>7.2.2 Productive land</t>
  </si>
  <si>
    <t>9.1.2 Embodied carbon</t>
  </si>
  <si>
    <t>9.1.3 Energy use</t>
  </si>
  <si>
    <t>10.1.1 People - throughput of pedestrians, cyclists and public transport boardings</t>
  </si>
  <si>
    <t>(Repeat) 2.1.1 Access - perception</t>
  </si>
  <si>
    <t>10.1.2 Pedestrian delay</t>
  </si>
  <si>
    <t>10.1.3 Ease of getting on/off public transport services</t>
  </si>
  <si>
    <t>10.1.4 Network condition - cycling</t>
  </si>
  <si>
    <t>10.1.5 Network condition - road</t>
  </si>
  <si>
    <t>10.1.6 People - throughput</t>
  </si>
  <si>
    <t>10.1.7 People - throughput (UCP)</t>
  </si>
  <si>
    <t>10.1.8 Traffic - throughput</t>
  </si>
  <si>
    <t>10.2.1 People - mode share</t>
  </si>
  <si>
    <t>(Repeat) 8.1.2 Mode shift from single occupancy private vehicle</t>
  </si>
  <si>
    <t>8.1.2 Mode shift from single occupancy private vehicle</t>
  </si>
  <si>
    <t>10.2.2 Accessibility - public transport facilities</t>
  </si>
  <si>
    <t>10.2.3 Spatial coverage - cycle lanes and paths</t>
  </si>
  <si>
    <t>10.2.4 Spatial coverage - cycling facilities</t>
  </si>
  <si>
    <t>10.2.5 Spatial coverage - public transport - employees</t>
  </si>
  <si>
    <t>10.2.6 Spatial coverage - public transport - resident population</t>
  </si>
  <si>
    <t>10.2.6a Spatial coverage - public transport - new residential dwellings</t>
  </si>
  <si>
    <t>10.2.7 Temporal availability - public transport</t>
  </si>
  <si>
    <t>10.2.8 Cost of access to key destinations - all modes</t>
  </si>
  <si>
    <t>10.2.9 Pricing - more efficient</t>
  </si>
  <si>
    <t>10.2.10 Traffic - mode share (number)</t>
  </si>
  <si>
    <t>10.2.10b Traffic - mode share (distance)</t>
  </si>
  <si>
    <t>10.3.1 Access to key social destinations (all modes)</t>
  </si>
  <si>
    <t>10.4.1 Social connectedness</t>
  </si>
  <si>
    <t>10.4.2 Isolation</t>
  </si>
  <si>
    <t>10.4.3 Severance</t>
  </si>
  <si>
    <t>11.1.1 Amenity value - natural and built environment</t>
  </si>
  <si>
    <t>11.1.2 Heritage and cultural values</t>
  </si>
  <si>
    <t>11.2.1 Landscape</t>
  </si>
  <si>
    <t>11.3.1 Townscape</t>
  </si>
  <si>
    <t>Please type in alternate measure</t>
  </si>
  <si>
    <t>LABEL_SYS</t>
  </si>
  <si>
    <t>KEY</t>
  </si>
  <si>
    <t>VALUE</t>
  </si>
  <si>
    <t>Worksheet 1 - Evaluation Summary and TIO Upload</t>
  </si>
  <si>
    <t>Effective from 31 August 2020</t>
  </si>
  <si>
    <t>Upload V9.0 (31Aug2020)</t>
  </si>
  <si>
    <t>ECONOMIC_EVAL_COMPLETED_DATE</t>
  </si>
  <si>
    <t>This spreadsheet can be automatically uploaded into Transport Investment Online. To enable automatic upload please do not adjust the columns or rows.</t>
  </si>
  <si>
    <t>Please make any additional comments or clarifying notes as necessary to aid understanding (note that these fall outside of the set print and TIO upload range)</t>
  </si>
  <si>
    <t>TIMEZERO_ECONOMIC_EVAL_DATE</t>
  </si>
  <si>
    <t>Activity name</t>
  </si>
  <si>
    <t>BASE_DATE_COSTS_BENEFITS</t>
  </si>
  <si>
    <t>Reference</t>
  </si>
  <si>
    <t>ROAD_TRAFFIC_AADT</t>
  </si>
  <si>
    <t>base_rate</t>
  </si>
  <si>
    <t>growth_rate</t>
  </si>
  <si>
    <t>Evaluator(s)                                      - name, organisation</t>
  </si>
  <si>
    <t>PEDESTRIANS_AAD</t>
  </si>
  <si>
    <t>Reviewer(s)                                       - name, organisation</t>
  </si>
  <si>
    <t>Date of evaluation</t>
  </si>
  <si>
    <t>mm/yyyy</t>
  </si>
  <si>
    <t>new</t>
  </si>
  <si>
    <t>CYCLISTS_AAD</t>
  </si>
  <si>
    <t>Time zero / implementation start date</t>
  </si>
  <si>
    <t>1 July yyyy</t>
  </si>
  <si>
    <t>Construction duration</t>
  </si>
  <si>
    <t>Months</t>
  </si>
  <si>
    <t>Base date of costs and benefits</t>
  </si>
  <si>
    <t>ANNUAL_PATRONAGE_TOTAL</t>
  </si>
  <si>
    <t>Location</t>
  </si>
  <si>
    <t>Problem definition</t>
  </si>
  <si>
    <t>ANNUAL_PATRONAGE_PEAK</t>
  </si>
  <si>
    <t>Do minimum description</t>
  </si>
  <si>
    <t>Alternatives considered (or page references to relevant)</t>
  </si>
  <si>
    <t>FREIGHT_VOLUME</t>
  </si>
  <si>
    <t>Options considered (or page references to relevant)</t>
  </si>
  <si>
    <t>Preferred option description</t>
  </si>
  <si>
    <t>HEAVY_VEHICLES_VOLUME_AADT</t>
  </si>
  <si>
    <t>Statistics</t>
  </si>
  <si>
    <t>Base rate</t>
  </si>
  <si>
    <t>Growth rate (%)</t>
  </si>
  <si>
    <t>New users/transfer</t>
  </si>
  <si>
    <t>Road traffic - Annual Average Daily Traffic (AADT)</t>
  </si>
  <si>
    <t>AADT</t>
  </si>
  <si>
    <t>HEAVY_VEHICLES_VOLUME_RATE</t>
  </si>
  <si>
    <t>Pedestrians - Annual Average Daily</t>
  </si>
  <si>
    <t>Count</t>
  </si>
  <si>
    <t>ROAD_CATEGORY</t>
  </si>
  <si>
    <t xml:space="preserve">Cyclists - Annual Average Daily </t>
  </si>
  <si>
    <t>ROUGHNESS</t>
  </si>
  <si>
    <t>before</t>
  </si>
  <si>
    <t>Annual Patronage - Total</t>
  </si>
  <si>
    <t>after</t>
  </si>
  <si>
    <t>Annual Patronage - Peak Period</t>
  </si>
  <si>
    <t>POSTED_SPEED</t>
  </si>
  <si>
    <t>Freight volume</t>
  </si>
  <si>
    <t>tonnes</t>
  </si>
  <si>
    <t>Heavy Vehicles Volume</t>
  </si>
  <si>
    <t>AVERAGE_TRAFFIC_SPPEED</t>
  </si>
  <si>
    <t>Heavy Vehicle Volume</t>
  </si>
  <si>
    <t>%</t>
  </si>
  <si>
    <t>Road Category</t>
  </si>
  <si>
    <t>ROAD_LENGTH</t>
  </si>
  <si>
    <t>Before</t>
  </si>
  <si>
    <t>After</t>
  </si>
  <si>
    <t>ROAD_WIDTH</t>
  </si>
  <si>
    <t>Roughness</t>
  </si>
  <si>
    <t>IRI/NAASRA</t>
  </si>
  <si>
    <t>Posted speed</t>
  </si>
  <si>
    <t>km/h</t>
  </si>
  <si>
    <t>TRAVEL_TIME</t>
  </si>
  <si>
    <t>Average traffic speed</t>
  </si>
  <si>
    <t>Length of road / route</t>
  </si>
  <si>
    <t>km</t>
  </si>
  <si>
    <t>PEAK_PERIOD_AM</t>
  </si>
  <si>
    <t>start</t>
  </si>
  <si>
    <t>Road width</t>
  </si>
  <si>
    <t>metres</t>
  </si>
  <si>
    <t>stop</t>
  </si>
  <si>
    <t>Travel time on route</t>
  </si>
  <si>
    <t>minutes</t>
  </si>
  <si>
    <t>PEAK_PERIOD_PM</t>
  </si>
  <si>
    <t>Period start am</t>
  </si>
  <si>
    <t>Period stop am</t>
  </si>
  <si>
    <t>Period start pm</t>
  </si>
  <si>
    <t>Period stop pm</t>
  </si>
  <si>
    <t>PEAK_PERIOD_FLOW</t>
  </si>
  <si>
    <t xml:space="preserve">Peak Period  </t>
  </si>
  <si>
    <t>RECORDED_CRASHES</t>
  </si>
  <si>
    <t>fatal</t>
  </si>
  <si>
    <t>Peak Period Traffic flow</t>
  </si>
  <si>
    <t>Vehicles/hr</t>
  </si>
  <si>
    <t>serious</t>
  </si>
  <si>
    <t>minor</t>
  </si>
  <si>
    <t>Period of crash analysis</t>
  </si>
  <si>
    <t>yyyy - yyyy</t>
  </si>
  <si>
    <t>non_injury</t>
  </si>
  <si>
    <t>ESTIMATED_CRASHES</t>
  </si>
  <si>
    <t>Fatal</t>
  </si>
  <si>
    <t>Serious</t>
  </si>
  <si>
    <t>Minor</t>
  </si>
  <si>
    <t>Non Injury</t>
  </si>
  <si>
    <t>Recorded crashes (row 4 crash analysis)</t>
  </si>
  <si>
    <t>Total estimated crashes per year - do minimum (row 11)</t>
  </si>
  <si>
    <t>Predicted crashes per year - preferred option (row 20)</t>
  </si>
  <si>
    <t>PREDICTED_CRASHES</t>
  </si>
  <si>
    <t>Heavy Vehicle Trips Saved (average per year)</t>
  </si>
  <si>
    <t>count</t>
  </si>
  <si>
    <t>Total DSI saved</t>
  </si>
  <si>
    <t>Vehicle Operating Cost Savings (per annum)</t>
  </si>
  <si>
    <t>$/vehicle</t>
  </si>
  <si>
    <t>VOC saving</t>
  </si>
  <si>
    <t>Travel time savings (per day)</t>
  </si>
  <si>
    <t>Total hours saved</t>
  </si>
  <si>
    <t>HEAVY_VEHICLE_TRIPS_SAVED</t>
  </si>
  <si>
    <t>VEHICLE_OPERATING_COST</t>
  </si>
  <si>
    <t>Costs</t>
  </si>
  <si>
    <t>Do minimum</t>
  </si>
  <si>
    <t>Preferred option</t>
  </si>
  <si>
    <t>TRAVEL_TIME_SAVINGS</t>
  </si>
  <si>
    <t>Construction / implementation</t>
  </si>
  <si>
    <t>$</t>
  </si>
  <si>
    <t>CONSTRUCTION_COST</t>
  </si>
  <si>
    <t>do_min</t>
  </si>
  <si>
    <t>option</t>
  </si>
  <si>
    <t>Present Value Construction / implementation</t>
  </si>
  <si>
    <t>PV_CONSTRUCTION</t>
  </si>
  <si>
    <t>Present Value Maintenance, renewal and operating costs</t>
  </si>
  <si>
    <t>Present Value Total costs (whole of life)</t>
  </si>
  <si>
    <t>PV_MAINTENANCE</t>
  </si>
  <si>
    <t>Present Value Cost savings</t>
  </si>
  <si>
    <t>PV_TOTAL_COST</t>
  </si>
  <si>
    <t>Present Value Funding assistance</t>
  </si>
  <si>
    <t>PV_COST_SAVINGS</t>
  </si>
  <si>
    <t xml:space="preserve">Benefits </t>
  </si>
  <si>
    <t>Present Value</t>
  </si>
  <si>
    <t>Total Value (undiscounted)</t>
  </si>
  <si>
    <t>PV_FUNDING_ASSIST</t>
  </si>
  <si>
    <t>Travel time cost savings</t>
  </si>
  <si>
    <t>TRAVEL_TIME_COST_SAVINGS</t>
  </si>
  <si>
    <t>present</t>
  </si>
  <si>
    <t>Vehicle operating cost savings</t>
  </si>
  <si>
    <t>HCV user cost savings have been classified as a Vehicle Operating Cost Saving when being treated as a benefit.</t>
  </si>
  <si>
    <t>VEHICLE_OP_COST_SAVINGS</t>
  </si>
  <si>
    <t>Crash  cost savings</t>
  </si>
  <si>
    <t>CRASH_COST_SAVINGS</t>
  </si>
  <si>
    <t>Seal extension benefits</t>
  </si>
  <si>
    <t>SEAL_EXTENSION_BEFEFITS</t>
  </si>
  <si>
    <t>Driver frustration reduction benefits</t>
  </si>
  <si>
    <t>DRIVER_FRUST_REDUCT_BENEFITS</t>
  </si>
  <si>
    <t>Risk reduction benefits</t>
  </si>
  <si>
    <t>RISK_REDUCT_BENEFITS</t>
  </si>
  <si>
    <t>Vehicle emission reduction benefits</t>
  </si>
  <si>
    <t>VEHICLE_EMIS_REDUCT_BEFEFITS</t>
  </si>
  <si>
    <t>Other external benefits (noise, visual, impact etc)</t>
  </si>
  <si>
    <t>EXTERNAL_BENEFITS</t>
  </si>
  <si>
    <t>Mode change benefits</t>
  </si>
  <si>
    <t>MODE_CHANGE_BENEFITS</t>
  </si>
  <si>
    <t>Walking and cycling health benefits</t>
  </si>
  <si>
    <t>WALKING_CYCLING_BENEFITS</t>
  </si>
  <si>
    <t>Service or facility user benefits</t>
  </si>
  <si>
    <t>SERVICE_FACILITY_BENEFITS</t>
  </si>
  <si>
    <t>Parking user cost savings</t>
  </si>
  <si>
    <t>PARKING_COST_SAVINGS</t>
  </si>
  <si>
    <t>Dis-benefits during implementation/construction</t>
  </si>
  <si>
    <t>DISBENEFITS</t>
  </si>
  <si>
    <t>Road Traffic reduction benefits</t>
  </si>
  <si>
    <t>TRAFFIC_REDUCTION_BENEFITS</t>
  </si>
  <si>
    <t>National strategic benefits</t>
  </si>
  <si>
    <t>NATIONAL_STRATEGIC_BENEFITS</t>
  </si>
  <si>
    <t>Agglomeration benefits (WEB)</t>
  </si>
  <si>
    <t>AGGLOMERATION_BENEFITS</t>
  </si>
  <si>
    <t>Increased Labour Supply (WEB)</t>
  </si>
  <si>
    <t>INCREASED_LABOUR_SUPPLY</t>
  </si>
  <si>
    <t>Imperfect Competition (WEB)</t>
  </si>
  <si>
    <t>IMPERFECT_COMPETITION</t>
  </si>
  <si>
    <t xml:space="preserve">Total Benefits Present Value </t>
  </si>
  <si>
    <t>TOTAL_BENEFITS</t>
  </si>
  <si>
    <t>BCR_NATIONAL</t>
  </si>
  <si>
    <t>Non monetised benefits or national strategic factors</t>
  </si>
  <si>
    <t>BCR_GOVERNMENT</t>
  </si>
  <si>
    <t>FIRST_YEAR_RATE_OF_RETURN</t>
  </si>
  <si>
    <t>Benefit Cost Ratio (BCRn) National</t>
  </si>
  <si>
    <t>BCR_RANGE</t>
  </si>
  <si>
    <t>low</t>
  </si>
  <si>
    <t>Benefit Cost Ratio (BCRg) Government</t>
  </si>
  <si>
    <t>high</t>
  </si>
  <si>
    <t>First Year Rate of Return (FYRR)</t>
  </si>
  <si>
    <t>HEAVY_VEHICLE_TRIPS_SAVED_PERIOD</t>
  </si>
  <si>
    <t>VEHICLE_OPERATING_COST_PERIOD</t>
  </si>
  <si>
    <t>Sensitivity Analysis  - BCR range</t>
  </si>
  <si>
    <t>TRAVEL_TIME_SAVINGS_PERIOD</t>
  </si>
  <si>
    <t>total</t>
  </si>
  <si>
    <t>SP2 Structural bridge renewals - Overview and Guidance</t>
  </si>
  <si>
    <t>General Information</t>
  </si>
  <si>
    <t>limitations of usage</t>
  </si>
  <si>
    <t xml:space="preserve">Designed for the appraisal activities to which the following assumptions apply:. </t>
  </si>
  <si>
    <r>
      <t xml:space="preserve">- may be used for a structural bridge replacement or renewal (work category 322) on </t>
    </r>
    <r>
      <rPr>
        <b/>
        <sz val="10"/>
        <rFont val="Verdana"/>
        <family val="2"/>
      </rPr>
      <t>low-volume roads</t>
    </r>
    <r>
      <rPr>
        <sz val="10"/>
        <rFont val="Verdana"/>
        <family val="2"/>
      </rPr>
      <t>, according to the below decision chart.</t>
    </r>
  </si>
  <si>
    <r>
      <t xml:space="preserve">- If </t>
    </r>
    <r>
      <rPr>
        <b/>
        <sz val="10"/>
        <rFont val="Verdana"/>
        <family val="2"/>
      </rPr>
      <t>road improvements</t>
    </r>
    <r>
      <rPr>
        <sz val="10"/>
        <rFont val="Verdana"/>
        <family val="2"/>
      </rPr>
      <t xml:space="preserve"> are being considered </t>
    </r>
    <r>
      <rPr>
        <b/>
        <sz val="10"/>
        <rFont val="Verdana"/>
        <family val="2"/>
      </rPr>
      <t>in conjunction</t>
    </r>
    <r>
      <rPr>
        <sz val="10"/>
        <rFont val="Verdana"/>
        <family val="2"/>
      </rPr>
      <t xml:space="preserve"> with the </t>
    </r>
    <r>
      <rPr>
        <b/>
        <sz val="10"/>
        <rFont val="Verdana"/>
        <family val="2"/>
      </rPr>
      <t>bridge renewal</t>
    </r>
    <r>
      <rPr>
        <sz val="10"/>
        <rFont val="Verdana"/>
        <family val="2"/>
      </rPr>
      <t>, then the improvements are to be evaluated separately (using SP3, if applicable), when it is confirmed that bridge renewal is the preferred option.</t>
    </r>
  </si>
  <si>
    <r>
      <t xml:space="preserve">- This procedure does not allow for the </t>
    </r>
    <r>
      <rPr>
        <b/>
        <sz val="10"/>
        <rFont val="Verdana"/>
        <family val="2"/>
      </rPr>
      <t>possibility of total bridge failure</t>
    </r>
    <r>
      <rPr>
        <sz val="10"/>
        <rFont val="Verdana"/>
        <family val="2"/>
      </rPr>
      <t>. If this is a real possibility when certain options are chosen, then account should be taken of the extra costs this would impose on road users multiplied by the probability of failure occurring. The calculation of these probabilities should be undertaken by the same engineers who make the decisions regarding posting the bridge.</t>
    </r>
  </si>
  <si>
    <r>
      <t xml:space="preserve">- The procedure assumes that funded projects </t>
    </r>
    <r>
      <rPr>
        <b/>
        <sz val="10"/>
        <rFont val="Verdana"/>
        <family val="2"/>
      </rPr>
      <t>will be completed in the first year</t>
    </r>
    <r>
      <rPr>
        <sz val="10"/>
        <rFont val="Verdana"/>
        <family val="2"/>
      </rPr>
      <t xml:space="preserve"> and will be in service by the start of the year 2.</t>
    </r>
  </si>
  <si>
    <t>Full procedures must be used if these criteria are not met.</t>
  </si>
  <si>
    <r>
      <rPr>
        <sz val="10"/>
        <color indexed="8"/>
        <rFont val="Arial"/>
        <family val="2"/>
      </rPr>
      <t>For more information please refer to section 4.1 of</t>
    </r>
    <r>
      <rPr>
        <sz val="10"/>
        <color indexed="12"/>
        <rFont val="Arial"/>
        <family val="2"/>
      </rPr>
      <t xml:space="preserve"> </t>
    </r>
    <r>
      <rPr>
        <u/>
        <sz val="10"/>
        <color indexed="12"/>
        <rFont val="Arial"/>
        <family val="2"/>
      </rPr>
      <t>Monetised Benefits and Costs Manual.</t>
    </r>
  </si>
  <si>
    <t>Northland</t>
  </si>
  <si>
    <t>Auckland</t>
  </si>
  <si>
    <t xml:space="preserve"> General cell guide </t>
  </si>
  <si>
    <t>Waikato</t>
  </si>
  <si>
    <r>
      <t>-</t>
    </r>
    <r>
      <rPr>
        <b/>
        <sz val="10"/>
        <rFont val="Verdana"/>
        <family val="2"/>
      </rPr>
      <t>pale yellow, non-bordered cells</t>
    </r>
    <r>
      <rPr>
        <sz val="10"/>
        <rFont val="Verdana"/>
        <family val="2"/>
      </rPr>
      <t xml:space="preserve"> are generally open for overlaying or inputting data or information as required</t>
    </r>
  </si>
  <si>
    <t>Gisborne</t>
  </si>
  <si>
    <r>
      <t>-</t>
    </r>
    <r>
      <rPr>
        <b/>
        <sz val="10"/>
        <rFont val="Verdana"/>
        <family val="2"/>
      </rPr>
      <t>white, non-bordered cells</t>
    </r>
    <r>
      <rPr>
        <sz val="10"/>
        <rFont val="Verdana"/>
        <family val="2"/>
      </rPr>
      <t xml:space="preserve"> are generally auto-populate cells and their data are calculated/transferred from other cells</t>
    </r>
  </si>
  <si>
    <t>Hawkes Bay</t>
  </si>
  <si>
    <r>
      <t>-</t>
    </r>
    <r>
      <rPr>
        <b/>
        <sz val="10"/>
        <rFont val="Verdana"/>
        <family val="2"/>
      </rPr>
      <t>green, black bordered cells</t>
    </r>
    <r>
      <rPr>
        <sz val="10"/>
        <rFont val="Verdana"/>
        <family val="2"/>
      </rPr>
      <t xml:space="preserve"> are providing further guidance or links for external resources.</t>
    </r>
  </si>
  <si>
    <t>Taranaki</t>
  </si>
  <si>
    <t>Manawatu-Wanganui</t>
  </si>
  <si>
    <t>Wellington</t>
  </si>
  <si>
    <t>Worksheet title (and link):</t>
  </si>
  <si>
    <t>Marlborough</t>
  </si>
  <si>
    <t xml:space="preserve">    a brief description</t>
  </si>
  <si>
    <t>Nelson</t>
  </si>
  <si>
    <t>Canterbury</t>
  </si>
  <si>
    <t xml:space="preserve">   - This worksheet is used to record and summarise the decision to construct a ford on a low volume road (AADT less than 50 vehicles per day).</t>
  </si>
  <si>
    <t>West Coast</t>
  </si>
  <si>
    <t xml:space="preserve"> </t>
  </si>
  <si>
    <t>Otago</t>
  </si>
  <si>
    <t xml:space="preserve">   - This worksheet provides a summary of the general data used for the evaluation</t>
  </si>
  <si>
    <t>Southland</t>
  </si>
  <si>
    <t xml:space="preserve">   - This worksheet is used to calculate the PV costs of the option 1. The least cost option is selected as the Do minimum.</t>
  </si>
  <si>
    <t xml:space="preserve">   - This worksheet is used to calculate the PV costs of the option 2. The least cost option is selected as the Do minimum.</t>
  </si>
  <si>
    <t xml:space="preserve">   - This worksheet is used to calculate the PV costs of the option 3. The least cost option is selected as the Do minimum. Not required if there is no option 3.</t>
  </si>
  <si>
    <t xml:space="preserve">   - This worksheet is used for calculating the HCV road user costs for the various options when there is an alternative route.</t>
  </si>
  <si>
    <t xml:space="preserve">   - This worksheet provides a method for calculating HCV road user costs when no alternative route is available.</t>
  </si>
  <si>
    <t xml:space="preserve">   - This worksheet is used for relative comparison of the options.</t>
  </si>
  <si>
    <t xml:space="preserve">Spreadsheet problems? </t>
  </si>
  <si>
    <r>
      <t>SP2 Structural bridge renewals</t>
    </r>
    <r>
      <rPr>
        <sz val="8"/>
        <rFont val="Verdana"/>
        <family val="2"/>
      </rPr>
      <t xml:space="preserve"> </t>
    </r>
  </si>
  <si>
    <t>Email: MBCM@nzta.govt.nz</t>
  </si>
  <si>
    <t>Worksheet 1 - Building a ford on a low-volume road</t>
  </si>
  <si>
    <t>Worksheet 1 is used to record and summarise the decision to construct a ford on a low volume road (AADT less than 50 vehicles per day) when the cost of the ford is significantly less than a bridge.
The information required is a subset of the information entered into Transport Investment Online.</t>
  </si>
  <si>
    <t>Evaluator(s)</t>
  </si>
  <si>
    <t>Reviewer(s)</t>
  </si>
  <si>
    <t>Activity/package details</t>
  </si>
  <si>
    <t>Approved organisation name</t>
  </si>
  <si>
    <t>Activity/package name</t>
  </si>
  <si>
    <t>Your reference</t>
  </si>
  <si>
    <t>Activity description</t>
  </si>
  <si>
    <t>Describe the issues to be addressed</t>
  </si>
  <si>
    <t>Brief description of location</t>
  </si>
  <si>
    <t>Alternatives and options</t>
  </si>
  <si>
    <t>Describe the do-minimum</t>
  </si>
  <si>
    <t>The Do Minimum is determined by using worksheet 3 for all options and selecting least cost option as the Do Minimum.</t>
  </si>
  <si>
    <t>Summarise the options assessed</t>
  </si>
  <si>
    <t>Timing</t>
  </si>
  <si>
    <t>Time zero (assumed construction start date)</t>
  </si>
  <si>
    <t>1 July</t>
  </si>
  <si>
    <t>Expected duration of construction (months)</t>
  </si>
  <si>
    <t>Eval. Period (yrs)</t>
  </si>
  <si>
    <t>Discount rate</t>
  </si>
  <si>
    <t>Economic efficiency</t>
  </si>
  <si>
    <t>Date economic evaluation completed (mm/yyyy)</t>
  </si>
  <si>
    <t>Base date for costs and benefits</t>
  </si>
  <si>
    <t>AADT at time zero</t>
  </si>
  <si>
    <t>Traffic growth rate at time zero (%)</t>
  </si>
  <si>
    <t>By analysing the traffic count data (for at least the last 5 years and preferably
for the last 10 years) - see Appendix 2 of the MBCM for more information.</t>
  </si>
  <si>
    <t>%HCVI</t>
  </si>
  <si>
    <t>ADT HCV I =</t>
  </si>
  <si>
    <t>Existing bridge posting weight limit</t>
  </si>
  <si>
    <t xml:space="preserve">% Class I </t>
  </si>
  <si>
    <t>%HCVI: proportion of rigid trucks with or without a trailer, or articulated vehicle with three or four axles in total, using the existing bridge</t>
  </si>
  <si>
    <t>%HCVII</t>
  </si>
  <si>
    <t>ADT HCV II =</t>
  </si>
  <si>
    <t>Existing route length</t>
  </si>
  <si>
    <t>%HCVII: Proportion of the trucks and trailers and articulated vehicles with or without trailers with five or more axles in total, using the existing bridge</t>
  </si>
  <si>
    <t>Attach list of regular HCV users with contract details</t>
  </si>
  <si>
    <t>Load factor</t>
  </si>
  <si>
    <t>Is alternative route available</t>
  </si>
  <si>
    <t>HCV load factor (% of fully loaded vehicles). Use 70% unless better data is available</t>
  </si>
  <si>
    <t>If yes, length of alternative =</t>
  </si>
  <si>
    <t>PV cost of do-minimum</t>
  </si>
  <si>
    <t>A</t>
  </si>
  <si>
    <t>PV cost of building the chosen option</t>
  </si>
  <si>
    <t>B</t>
  </si>
  <si>
    <t>PV cost saving</t>
  </si>
  <si>
    <r>
      <t>(A - B)</t>
    </r>
    <r>
      <rPr>
        <sz val="8"/>
        <rFont val="Verdana"/>
        <family val="2"/>
      </rPr>
      <t xml:space="preserve"> = $</t>
    </r>
  </si>
  <si>
    <r>
      <t>Note:</t>
    </r>
    <r>
      <rPr>
        <sz val="8"/>
        <rFont val="Verdana"/>
        <family val="2"/>
      </rPr>
      <t xml:space="preserve"> The bridge renewal is justified if the PV cost saving is positive.</t>
    </r>
  </si>
  <si>
    <t>Yes</t>
  </si>
  <si>
    <t>No</t>
  </si>
  <si>
    <t>SP2 Structural bridge renewals</t>
  </si>
  <si>
    <t>Worksheet 2 - Evaluation summary for bridge renewal</t>
  </si>
  <si>
    <t>Worksheet 2 provides a summary of the general data used for the evaluation where a decision is for a structural bridge renewal.
The information required is a subset of the information entered into Transport Investment Online.</t>
  </si>
  <si>
    <t>HCV load factor (% of fully loaded vehicles). Use 70% unless better data is available - smaller than 1?</t>
  </si>
  <si>
    <t>Option</t>
  </si>
  <si>
    <r>
      <t>PV Cost (</t>
    </r>
    <r>
      <rPr>
        <b/>
        <sz val="8"/>
        <rFont val="Verdana"/>
        <family val="2"/>
      </rPr>
      <t>A</t>
    </r>
    <r>
      <rPr>
        <sz val="8"/>
        <rFont val="Verdana"/>
        <family val="2"/>
      </rPr>
      <t xml:space="preserve"> / </t>
    </r>
    <r>
      <rPr>
        <b/>
        <sz val="8"/>
        <rFont val="Verdana"/>
        <family val="2"/>
      </rPr>
      <t>B</t>
    </r>
    <r>
      <rPr>
        <sz val="8"/>
        <rFont val="Verdana"/>
        <family val="2"/>
      </rPr>
      <t>)</t>
    </r>
  </si>
  <si>
    <t>PV cost of the preferred option</t>
  </si>
  <si>
    <t>Data from worksheet 4 or 5</t>
  </si>
  <si>
    <t xml:space="preserve">HCV user cost of do-minimum </t>
  </si>
  <si>
    <t xml:space="preserve"> $</t>
  </si>
  <si>
    <r>
      <t>C</t>
    </r>
    <r>
      <rPr>
        <sz val="8"/>
        <rFont val="Verdana"/>
        <family val="2"/>
      </rPr>
      <t xml:space="preserve"> x update factor </t>
    </r>
    <r>
      <rPr>
        <vertAlign val="superscript"/>
        <sz val="8"/>
        <rFont val="Verdana"/>
        <family val="2"/>
      </rPr>
      <t xml:space="preserve">VOC      </t>
    </r>
  </si>
  <si>
    <t xml:space="preserve"> =   $</t>
  </si>
  <si>
    <t>Y</t>
  </si>
  <si>
    <t>HCV user cost of option</t>
  </si>
  <si>
    <r>
      <t>D</t>
    </r>
    <r>
      <rPr>
        <sz val="8"/>
        <rFont val="Verdana"/>
        <family val="2"/>
      </rPr>
      <t xml:space="preserve"> x update factor </t>
    </r>
    <r>
      <rPr>
        <vertAlign val="superscript"/>
        <sz val="8"/>
        <rFont val="Verdana"/>
        <family val="2"/>
      </rPr>
      <t xml:space="preserve">VOC  </t>
    </r>
    <r>
      <rPr>
        <sz val="8"/>
        <rFont val="Verdana"/>
        <family val="2"/>
      </rPr>
      <t xml:space="preserve">  </t>
    </r>
  </si>
  <si>
    <t>Z</t>
  </si>
  <si>
    <t>PV User Cost</t>
  </si>
  <si>
    <r>
      <t>BCR</t>
    </r>
    <r>
      <rPr>
        <vertAlign val="subscript"/>
        <sz val="8"/>
        <rFont val="Verdana"/>
        <family val="2"/>
      </rPr>
      <t>N</t>
    </r>
    <r>
      <rPr>
        <sz val="8"/>
        <rFont val="Verdana"/>
        <family val="2"/>
      </rPr>
      <t xml:space="preserve">   =</t>
    </r>
  </si>
  <si>
    <t>PV net benefits</t>
  </si>
  <si>
    <t>=</t>
  </si>
  <si>
    <t>Y - Z</t>
  </si>
  <si>
    <t>Posting</t>
  </si>
  <si>
    <t>PV economic costs</t>
  </si>
  <si>
    <t>B - A</t>
  </si>
  <si>
    <t>3% DR</t>
  </si>
  <si>
    <t>Sensitivity</t>
  </si>
  <si>
    <t>6% DR</t>
  </si>
  <si>
    <t>Alternative Route</t>
  </si>
  <si>
    <t>FYRR   =</t>
  </si>
  <si>
    <t>PV 1st year benefits</t>
  </si>
  <si>
    <r>
      <t>[(</t>
    </r>
    <r>
      <rPr>
        <b/>
        <sz val="8"/>
        <rFont val="Verdana"/>
        <family val="2"/>
      </rPr>
      <t>Y - Z</t>
    </r>
    <r>
      <rPr>
        <sz val="8"/>
        <rFont val="Verdana"/>
        <family val="2"/>
      </rPr>
      <t>) / DF] x 0.96</t>
    </r>
  </si>
  <si>
    <t>Bridge Renewed</t>
  </si>
  <si>
    <r>
      <t>B</t>
    </r>
    <r>
      <rPr>
        <sz val="8"/>
        <rFont val="Verdana"/>
        <family val="2"/>
      </rPr>
      <t xml:space="preserve"> - </t>
    </r>
    <r>
      <rPr>
        <b/>
        <sz val="8"/>
        <rFont val="Verdana"/>
        <family val="2"/>
      </rPr>
      <t>A</t>
    </r>
  </si>
  <si>
    <t>Ford</t>
  </si>
  <si>
    <t>Total HCV user costs</t>
  </si>
  <si>
    <t>Bridge renewed</t>
  </si>
  <si>
    <t>Worksheet 3 - Cost of option</t>
  </si>
  <si>
    <r>
      <rPr>
        <sz val="8"/>
        <color indexed="8"/>
        <rFont val="Verdana"/>
        <family val="2"/>
      </rPr>
      <t xml:space="preserve">Worksheet 3 is used to calculate the costs of the different options. At the top of the worksheet, choose the option being evaluated. A separate Worksheet 3 is required for each option evaluated. To convert dollar values from different years to base date values, use the latest update factors in </t>
    </r>
    <r>
      <rPr>
        <u/>
        <sz val="8"/>
        <color indexed="12"/>
        <rFont val="Verdana"/>
        <family val="2"/>
      </rPr>
      <t>MBCM web page</t>
    </r>
    <r>
      <rPr>
        <u/>
        <sz val="10"/>
        <color indexed="12"/>
        <rFont val="Arial"/>
        <family val="2"/>
      </rPr>
      <t>.</t>
    </r>
    <r>
      <rPr>
        <sz val="8"/>
        <color indexed="8"/>
        <rFont val="Verdana"/>
        <family val="2"/>
      </rPr>
      <t xml:space="preserve">
The Do Minimum is determined by using worksheet 3 for all options and selecting least cost option as the Do Minimum. The Do minimum will not necessarily maintain the capacity of the bridge to carry 100% Class I loading or even to maintain a crossing at all.</t>
    </r>
  </si>
  <si>
    <t>Option (choose option being considered)</t>
  </si>
  <si>
    <t>PV of estimated cost of proposed work (as per attached estimate sheets)</t>
  </si>
  <si>
    <t>x</t>
  </si>
  <si>
    <t>(a)</t>
  </si>
  <si>
    <t>PV of maintenance cost in year 1</t>
  </si>
  <si>
    <t>=   $</t>
  </si>
  <si>
    <t>(b)</t>
  </si>
  <si>
    <t>PV of annual maintenance and inspection costs following the work</t>
  </si>
  <si>
    <t>(years 2 to</t>
  </si>
  <si>
    <t xml:space="preserve"> inclusive) $</t>
  </si>
  <si>
    <t>(c)</t>
  </si>
  <si>
    <t>PV of periodic maintenance costs</t>
  </si>
  <si>
    <t>Time zero</t>
  </si>
  <si>
    <t>1st July in the year</t>
  </si>
  <si>
    <t>Year</t>
  </si>
  <si>
    <t>Type of maintenance</t>
  </si>
  <si>
    <t>Amount $</t>
  </si>
  <si>
    <t>SPPWF</t>
  </si>
  <si>
    <t>Sum of PV of periodic maintenance costs $</t>
  </si>
  <si>
    <t>(d)</t>
  </si>
  <si>
    <t>PV cost of additional annual maintenance (due to extra HCV trips)</t>
  </si>
  <si>
    <t>Where an alternative route is being considered, the PV cost of additional maintenance required for the road due to extra HCV trips should be calculated. If the option is to close the existing bridge then (e) will be the cost of the option.</t>
  </si>
  <si>
    <t>(e)</t>
  </si>
  <si>
    <t>PV of total costs of option</t>
  </si>
  <si>
    <t>Determines if this is the Do minimum Option.</t>
  </si>
  <si>
    <r>
      <t xml:space="preserve">PV total costs </t>
    </r>
    <r>
      <rPr>
        <b/>
        <sz val="8"/>
        <rFont val="Verdana"/>
        <family val="2"/>
      </rPr>
      <t>(a) + (b)</t>
    </r>
    <r>
      <rPr>
        <sz val="8"/>
        <rFont val="Verdana"/>
        <family val="2"/>
      </rPr>
      <t xml:space="preserve"> + </t>
    </r>
    <r>
      <rPr>
        <b/>
        <sz val="8"/>
        <rFont val="Verdana"/>
        <family val="2"/>
      </rPr>
      <t>(c)</t>
    </r>
    <r>
      <rPr>
        <sz val="8"/>
        <rFont val="Verdana"/>
        <family val="2"/>
      </rPr>
      <t xml:space="preserve"> + </t>
    </r>
    <r>
      <rPr>
        <b/>
        <sz val="8"/>
        <rFont val="Verdana"/>
        <family val="2"/>
      </rPr>
      <t xml:space="preserve">(d) </t>
    </r>
    <r>
      <rPr>
        <sz val="8"/>
        <rFont val="Verdana"/>
        <family val="2"/>
      </rPr>
      <t>+</t>
    </r>
    <r>
      <rPr>
        <b/>
        <sz val="8"/>
        <rFont val="Verdana"/>
        <family val="2"/>
      </rPr>
      <t xml:space="preserve"> (e)</t>
    </r>
    <r>
      <rPr>
        <sz val="8"/>
        <rFont val="Verdana"/>
        <family val="2"/>
      </rPr>
      <t xml:space="preserve"> = $</t>
    </r>
  </si>
  <si>
    <t>posting</t>
  </si>
  <si>
    <t>strengthening</t>
  </si>
  <si>
    <t>new bridge</t>
  </si>
  <si>
    <t>ford</t>
  </si>
  <si>
    <t>culvert</t>
  </si>
  <si>
    <t>alternative route</t>
  </si>
  <si>
    <t>inclusive) $</t>
  </si>
  <si>
    <t>(years 2 to 40 inclusive) $</t>
  </si>
  <si>
    <t>Worksheet 4 - HCV user costs when there is an alternative route</t>
  </si>
  <si>
    <t xml:space="preserve">Worksheet 4 is used for calculating the HCV road user costs for the various options when there is an alternative route. If posting the bridge is the do minimum, then the HCV users will either choose to:
(a)   use the existing bridge with load restriction and make more trips in lightly loaded vehicles, or
(b)  use the longer alternative route with fully loaded vehicles.
The HCV users operating costs for both alternatives should be calculated and the lowest HCV user cost used in the benefit cost analysis. If bridge is closed and an alternative route takes all diverted traffic, then the additional VOC, travel time and crash costs for the whole traffic stream are calculated. The additional costs per kilometre, including an adjustment for CO2 emission costs, have been standardised for the HCV user cost calculations. </t>
  </si>
  <si>
    <t>Option (select)</t>
  </si>
  <si>
    <t>Select the option type from the drop-down list. Should be done separately for each option including Do minimum.</t>
  </si>
  <si>
    <t>% Class I loading</t>
  </si>
  <si>
    <t>Specify the existing capacity of the bridge in % Class I loading</t>
  </si>
  <si>
    <t xml:space="preserve">HCV growth rate </t>
  </si>
  <si>
    <t>(per annum)</t>
  </si>
  <si>
    <t>The existing route at</t>
  </si>
  <si>
    <r>
      <t xml:space="preserve">Use this section if appraising an option to </t>
    </r>
    <r>
      <rPr>
        <b/>
        <sz val="8"/>
        <rFont val="Verdana"/>
        <family val="2"/>
      </rPr>
      <t>post the existing bridge</t>
    </r>
    <r>
      <rPr>
        <sz val="8"/>
        <rFont val="Verdana"/>
        <family val="2"/>
      </rPr>
      <t xml:space="preserve"> to a lower capacity. 
- Specify the reduced capacity of the bridge in % Class I loading.
- Required information about the abbreviations can be found in the table below.
- Transfer </t>
    </r>
    <r>
      <rPr>
        <b/>
        <sz val="8"/>
        <rFont val="Verdana"/>
        <family val="2"/>
      </rPr>
      <t>(b)</t>
    </r>
    <r>
      <rPr>
        <sz val="8"/>
        <rFont val="Verdana"/>
        <family val="2"/>
      </rPr>
      <t xml:space="preserve"> to </t>
    </r>
    <r>
      <rPr>
        <b/>
        <sz val="8"/>
        <rFont val="Verdana"/>
        <family val="2"/>
      </rPr>
      <t>C</t>
    </r>
    <r>
      <rPr>
        <sz val="8"/>
        <rFont val="Verdana"/>
        <family val="2"/>
      </rPr>
      <t xml:space="preserve"> in worksheet 2 if Do minimum, or to </t>
    </r>
    <r>
      <rPr>
        <b/>
        <sz val="8"/>
        <rFont val="Verdana"/>
        <family val="2"/>
      </rPr>
      <t>D</t>
    </r>
    <r>
      <rPr>
        <sz val="8"/>
        <rFont val="Verdana"/>
        <family val="2"/>
      </rPr>
      <t xml:space="preserve"> if the preferred option.</t>
    </r>
  </si>
  <si>
    <t>L</t>
  </si>
  <si>
    <t>x ADT HCVI</t>
  </si>
  <si>
    <t>x LF</t>
  </si>
  <si>
    <t>x FCF</t>
  </si>
  <si>
    <t>x$2.04x365= $</t>
  </si>
  <si>
    <t>x ADT HCVII</t>
  </si>
  <si>
    <t>x$3.05x365= $</t>
  </si>
  <si>
    <t>Sum of HCVI and HCVII user costs = $</t>
  </si>
  <si>
    <t>PV total HCV user costs for</t>
  </si>
  <si>
    <t xml:space="preserve"> years = $</t>
  </si>
  <si>
    <r>
      <t xml:space="preserve">(a) </t>
    </r>
    <r>
      <rPr>
        <sz val="8"/>
        <rFont val="Verdana"/>
        <family val="2"/>
      </rPr>
      <t xml:space="preserve"> x</t>
    </r>
  </si>
  <si>
    <t>DF</t>
  </si>
  <si>
    <t xml:space="preserve"> = $</t>
  </si>
  <si>
    <t>The alternative longer route</t>
  </si>
  <si>
    <t>LA</t>
  </si>
  <si>
    <t>x FCF*</t>
  </si>
  <si>
    <r>
      <t xml:space="preserve">(c) </t>
    </r>
    <r>
      <rPr>
        <sz val="8"/>
        <rFont val="Verdana"/>
        <family val="2"/>
      </rPr>
      <t xml:space="preserve"> x</t>
    </r>
  </si>
  <si>
    <t>*FCF will normally be 1.0 for the alternative route - if not use value from FCF table SP2.1.</t>
  </si>
  <si>
    <t>The existing route at 100% Class I loading (bridge renewed)</t>
  </si>
  <si>
    <r>
      <t xml:space="preserve">Use this section if appraising an option to </t>
    </r>
    <r>
      <rPr>
        <b/>
        <sz val="8"/>
        <rFont val="Verdana"/>
        <family val="2"/>
      </rPr>
      <t>renew the existing bridge</t>
    </r>
    <r>
      <rPr>
        <sz val="8"/>
        <rFont val="Verdana"/>
        <family val="2"/>
      </rPr>
      <t xml:space="preserve">.
- Required information about the abbreviations can be found in the table below.
- Transfer </t>
    </r>
    <r>
      <rPr>
        <b/>
        <sz val="8"/>
        <rFont val="Verdana"/>
        <family val="2"/>
      </rPr>
      <t>(f)</t>
    </r>
    <r>
      <rPr>
        <sz val="8"/>
        <rFont val="Verdana"/>
        <family val="2"/>
      </rPr>
      <t xml:space="preserve"> to </t>
    </r>
    <r>
      <rPr>
        <b/>
        <sz val="8"/>
        <rFont val="Verdana"/>
        <family val="2"/>
      </rPr>
      <t>C</t>
    </r>
    <r>
      <rPr>
        <sz val="8"/>
        <rFont val="Verdana"/>
        <family val="2"/>
      </rPr>
      <t xml:space="preserve"> in worksheet 2 if Do minimum, or to </t>
    </r>
    <r>
      <rPr>
        <b/>
        <sz val="8"/>
        <rFont val="Verdana"/>
        <family val="2"/>
      </rPr>
      <t>D</t>
    </r>
    <r>
      <rPr>
        <sz val="8"/>
        <rFont val="Verdana"/>
        <family val="2"/>
      </rPr>
      <t xml:space="preserve"> if the preferred option.</t>
    </r>
  </si>
  <si>
    <r>
      <t xml:space="preserve">(e) </t>
    </r>
    <r>
      <rPr>
        <sz val="8"/>
        <rFont val="Verdana"/>
        <family val="2"/>
      </rPr>
      <t xml:space="preserve"> x</t>
    </r>
  </si>
  <si>
    <t>(f)</t>
  </si>
  <si>
    <t>The existing route at 100% Class I loading (bridge replaced by a ford)</t>
  </si>
  <si>
    <r>
      <t xml:space="preserve">Use this section if appraising an option where maintaining the existing route at 100 % Class I loading requires </t>
    </r>
    <r>
      <rPr>
        <b/>
        <sz val="8"/>
        <rFont val="Verdana"/>
        <family val="2"/>
      </rPr>
      <t>downgrading the bridge and constructing a low cost option</t>
    </r>
    <r>
      <rPr>
        <sz val="8"/>
        <rFont val="Verdana"/>
        <family val="2"/>
      </rPr>
      <t xml:space="preserve">, such as a ford. This section calculates the additional user costs that must be calculated and added to </t>
    </r>
    <r>
      <rPr>
        <b/>
        <sz val="8"/>
        <rFont val="Verdana"/>
        <family val="2"/>
      </rPr>
      <t>(f)</t>
    </r>
    <r>
      <rPr>
        <sz val="8"/>
        <rFont val="Verdana"/>
        <family val="2"/>
      </rPr>
      <t xml:space="preserve">, therefore, needs to be done along with step </t>
    </r>
    <r>
      <rPr>
        <b/>
        <sz val="8"/>
        <rFont val="Verdana"/>
        <family val="2"/>
      </rPr>
      <t>4</t>
    </r>
    <r>
      <rPr>
        <sz val="8"/>
        <rFont val="Verdana"/>
        <family val="2"/>
      </rPr>
      <t xml:space="preserve">.
- Required information about the abbreviations can be found in the table below.
- Transfer </t>
    </r>
    <r>
      <rPr>
        <b/>
        <sz val="8"/>
        <rFont val="Verdana"/>
        <family val="2"/>
      </rPr>
      <t>(j)</t>
    </r>
    <r>
      <rPr>
        <sz val="8"/>
        <rFont val="Verdana"/>
        <family val="2"/>
      </rPr>
      <t xml:space="preserve"> to </t>
    </r>
    <r>
      <rPr>
        <b/>
        <sz val="8"/>
        <rFont val="Verdana"/>
        <family val="2"/>
      </rPr>
      <t>C</t>
    </r>
    <r>
      <rPr>
        <sz val="8"/>
        <rFont val="Verdana"/>
        <family val="2"/>
      </rPr>
      <t xml:space="preserve"> in worksheet 2 if Do minimum, or to </t>
    </r>
    <r>
      <rPr>
        <b/>
        <sz val="8"/>
        <rFont val="Verdana"/>
        <family val="2"/>
      </rPr>
      <t>D</t>
    </r>
    <r>
      <rPr>
        <sz val="8"/>
        <rFont val="Verdana"/>
        <family val="2"/>
      </rPr>
      <t xml:space="preserve"> if the preferred option.</t>
    </r>
  </si>
  <si>
    <t>ADT HCVI</t>
  </si>
  <si>
    <t>x$1.82x365= $</t>
  </si>
  <si>
    <t>ADT HCVII</t>
  </si>
  <si>
    <t>x$2.87x365= $</t>
  </si>
  <si>
    <t>(g)</t>
  </si>
  <si>
    <t>PV user costs for using ford for</t>
  </si>
  <si>
    <r>
      <t xml:space="preserve">(g) </t>
    </r>
    <r>
      <rPr>
        <sz val="8"/>
        <rFont val="Verdana"/>
        <family val="2"/>
      </rPr>
      <t xml:space="preserve"> x</t>
    </r>
  </si>
  <si>
    <t>(h)</t>
  </si>
  <si>
    <t>PV total HCV user costs for existing route at 100% class I loading where a ford is provided:</t>
  </si>
  <si>
    <r>
      <t xml:space="preserve">Sum of HCVI and HCVII user costs for existing route </t>
    </r>
    <r>
      <rPr>
        <b/>
        <sz val="8"/>
        <rFont val="Verdana"/>
        <family val="2"/>
      </rPr>
      <t xml:space="preserve">(f) </t>
    </r>
    <r>
      <rPr>
        <sz val="8"/>
        <rFont val="Verdana"/>
        <family val="2"/>
      </rPr>
      <t xml:space="preserve">+ using low-cost option </t>
    </r>
    <r>
      <rPr>
        <b/>
        <sz val="8"/>
        <rFont val="Verdana"/>
        <family val="2"/>
      </rPr>
      <t xml:space="preserve">(h) </t>
    </r>
    <r>
      <rPr>
        <sz val="8"/>
        <rFont val="Verdana"/>
        <family val="2"/>
      </rPr>
      <t xml:space="preserve">= </t>
    </r>
  </si>
  <si>
    <t>(j)</t>
  </si>
  <si>
    <t>Required information:</t>
  </si>
  <si>
    <t>LF</t>
  </si>
  <si>
    <t>FCF</t>
  </si>
  <si>
    <t>Urban arterial</t>
  </si>
  <si>
    <t>Urban other</t>
  </si>
  <si>
    <t>Rural strategic</t>
  </si>
  <si>
    <t>Rural other</t>
  </si>
  <si>
    <t>existing route at _____ % Class I</t>
  </si>
  <si>
    <t>alternative longer route</t>
  </si>
  <si>
    <t>existing route at 100% Class I (bridge renewed)</t>
  </si>
  <si>
    <t>existing route at 100% Class I (bridge replaced by a ford)</t>
  </si>
  <si>
    <t>Worksheet 5 - HCV user costs when there is no alternative route</t>
  </si>
  <si>
    <t>Worksheet 5 provides a method for calculating HCV road user costs when no alternative route is available. In this situation, the HCV user costs for bridge crossings should be calculated for the distance between the origin and destination of the trips.</t>
  </si>
  <si>
    <t>HCV growth rate (per annum)</t>
  </si>
  <si>
    <r>
      <t xml:space="preserve">Use this section if appraising an option to </t>
    </r>
    <r>
      <rPr>
        <b/>
        <sz val="8"/>
        <rFont val="Verdana"/>
        <family val="2"/>
      </rPr>
      <t>post the existing bridge</t>
    </r>
    <r>
      <rPr>
        <sz val="8"/>
        <rFont val="Verdana"/>
        <family val="2"/>
      </rPr>
      <t xml:space="preserve"> to a lower capacity. 
- Specify the reduced capacity of the bridge in % Class I loading.
- Specify </t>
    </r>
    <r>
      <rPr>
        <b/>
        <sz val="8"/>
        <rFont val="Verdana"/>
        <family val="2"/>
      </rPr>
      <t>load factor</t>
    </r>
    <r>
      <rPr>
        <sz val="8"/>
        <rFont val="Verdana"/>
        <family val="2"/>
      </rPr>
      <t xml:space="preserve"> (LF) for HCV classes. LF is likely to be greater than 0.7 when there is no alternative route.
- Required information about the abbreviations can be found in the table below.
- Transfer </t>
    </r>
    <r>
      <rPr>
        <b/>
        <sz val="8"/>
        <rFont val="Verdana"/>
        <family val="2"/>
      </rPr>
      <t>(b)</t>
    </r>
    <r>
      <rPr>
        <sz val="8"/>
        <rFont val="Verdana"/>
        <family val="2"/>
      </rPr>
      <t xml:space="preserve"> to </t>
    </r>
    <r>
      <rPr>
        <b/>
        <sz val="8"/>
        <rFont val="Verdana"/>
        <family val="2"/>
      </rPr>
      <t>C</t>
    </r>
    <r>
      <rPr>
        <sz val="8"/>
        <rFont val="Verdana"/>
        <family val="2"/>
      </rPr>
      <t xml:space="preserve"> in worksheet 2 if Do minimum, or to </t>
    </r>
    <r>
      <rPr>
        <b/>
        <sz val="8"/>
        <rFont val="Verdana"/>
        <family val="2"/>
      </rPr>
      <t>D</t>
    </r>
    <r>
      <rPr>
        <sz val="8"/>
        <rFont val="Verdana"/>
        <family val="2"/>
      </rPr>
      <t xml:space="preserve"> if the preferred option.</t>
    </r>
  </si>
  <si>
    <r>
      <t>x LF</t>
    </r>
    <r>
      <rPr>
        <vertAlign val="superscript"/>
        <sz val="8"/>
        <rFont val="Verdana"/>
        <family val="2"/>
      </rPr>
      <t>1</t>
    </r>
  </si>
  <si>
    <t xml:space="preserve">Sum of HCVI and HCVII user costs = </t>
  </si>
  <si>
    <t>PV total HCV user costs for 40 years</t>
  </si>
  <si>
    <t xml:space="preserve">   = $</t>
  </si>
  <si>
    <r>
      <t>1</t>
    </r>
    <r>
      <rPr>
        <sz val="8"/>
        <rFont val="Verdana"/>
        <family val="2"/>
      </rPr>
      <t>LF is likely to be greater than 0.7 when there is no alternative route.</t>
    </r>
  </si>
  <si>
    <t>The existing route at 100% Class I loading (bridge retained)</t>
  </si>
  <si>
    <r>
      <t xml:space="preserve">Use this section if appraising an option to </t>
    </r>
    <r>
      <rPr>
        <b/>
        <sz val="8"/>
        <rFont val="Verdana"/>
        <family val="2"/>
      </rPr>
      <t>close the bridge</t>
    </r>
    <r>
      <rPr>
        <sz val="8"/>
        <rFont val="Verdana"/>
        <family val="2"/>
      </rPr>
      <t xml:space="preserve"> (to HCV traffic) and re-direct the traffic to an alternative longer route.
- Specify length of the alternative route in km.
- Required information about the abbreviations can be found in the table below.
- Transfer </t>
    </r>
    <r>
      <rPr>
        <b/>
        <sz val="8"/>
        <rFont val="Verdana"/>
        <family val="2"/>
      </rPr>
      <t>(d)</t>
    </r>
    <r>
      <rPr>
        <sz val="8"/>
        <rFont val="Verdana"/>
        <family val="2"/>
      </rPr>
      <t xml:space="preserve"> to </t>
    </r>
    <r>
      <rPr>
        <b/>
        <sz val="8"/>
        <rFont val="Verdana"/>
        <family val="2"/>
      </rPr>
      <t>C</t>
    </r>
    <r>
      <rPr>
        <sz val="8"/>
        <rFont val="Verdana"/>
        <family val="2"/>
      </rPr>
      <t xml:space="preserve"> in worksheet 2 if Do minimum, or to </t>
    </r>
    <r>
      <rPr>
        <b/>
        <sz val="8"/>
        <rFont val="Verdana"/>
        <family val="2"/>
      </rPr>
      <t>D</t>
    </r>
    <r>
      <rPr>
        <sz val="8"/>
        <rFont val="Verdana"/>
        <family val="2"/>
      </rPr>
      <t xml:space="preserve"> if the preferred option.</t>
    </r>
  </si>
  <si>
    <t>Sum of HCVI and HCVII user costs =</t>
  </si>
  <si>
    <t>PV total HCV user costs for 40 years =</t>
  </si>
  <si>
    <t xml:space="preserve">  $</t>
  </si>
  <si>
    <t>The existing route at 100% Class I loading (bridge downgraded and a ford constructed)</t>
  </si>
  <si>
    <r>
      <t xml:space="preserve">Use this section if appraising an option where maintaining the existing route at 100 % Class I loading requires </t>
    </r>
    <r>
      <rPr>
        <b/>
        <sz val="8"/>
        <rFont val="Verdana"/>
        <family val="2"/>
      </rPr>
      <t>downgrading the bridge and constructing a low cost option</t>
    </r>
    <r>
      <rPr>
        <sz val="8"/>
        <rFont val="Verdana"/>
        <family val="2"/>
      </rPr>
      <t xml:space="preserve">, such as a ford. This section calculates the additional user costs that must be calculated and added to </t>
    </r>
    <r>
      <rPr>
        <b/>
        <sz val="8"/>
        <rFont val="Verdana"/>
        <family val="2"/>
      </rPr>
      <t>(d)</t>
    </r>
    <r>
      <rPr>
        <sz val="8"/>
        <rFont val="Verdana"/>
        <family val="2"/>
      </rPr>
      <t xml:space="preserve">, therefore, needs to be done along with step </t>
    </r>
    <r>
      <rPr>
        <b/>
        <sz val="8"/>
        <rFont val="Verdana"/>
        <family val="2"/>
      </rPr>
      <t>3</t>
    </r>
    <r>
      <rPr>
        <sz val="8"/>
        <rFont val="Verdana"/>
        <family val="2"/>
      </rPr>
      <t xml:space="preserve">.
- Required information about the abbreviations can be found in the table below.
- Transfer </t>
    </r>
    <r>
      <rPr>
        <b/>
        <sz val="8"/>
        <rFont val="Verdana"/>
        <family val="2"/>
      </rPr>
      <t>(g)</t>
    </r>
    <r>
      <rPr>
        <sz val="8"/>
        <rFont val="Verdana"/>
        <family val="2"/>
      </rPr>
      <t xml:space="preserve"> to </t>
    </r>
    <r>
      <rPr>
        <b/>
        <sz val="8"/>
        <rFont val="Verdana"/>
        <family val="2"/>
      </rPr>
      <t>C</t>
    </r>
    <r>
      <rPr>
        <sz val="8"/>
        <rFont val="Verdana"/>
        <family val="2"/>
      </rPr>
      <t xml:space="preserve"> in worksheet 2 if Do minimum, or to </t>
    </r>
    <r>
      <rPr>
        <b/>
        <sz val="8"/>
        <rFont val="Verdana"/>
        <family val="2"/>
      </rPr>
      <t>D</t>
    </r>
    <r>
      <rPr>
        <sz val="8"/>
        <rFont val="Verdana"/>
        <family val="2"/>
      </rPr>
      <t xml:space="preserve"> if the preferred option.</t>
    </r>
  </si>
  <si>
    <r>
      <t xml:space="preserve">Sum of HCVI and HCVII user costs for existing route </t>
    </r>
    <r>
      <rPr>
        <b/>
        <sz val="8"/>
        <rFont val="Verdana"/>
        <family val="2"/>
      </rPr>
      <t>(d)</t>
    </r>
    <r>
      <rPr>
        <sz val="8"/>
        <rFont val="Verdana"/>
        <family val="2"/>
      </rPr>
      <t xml:space="preserve"> + using ford </t>
    </r>
    <r>
      <rPr>
        <b/>
        <sz val="8"/>
        <rFont val="Verdana"/>
        <family val="2"/>
      </rPr>
      <t>(f)</t>
    </r>
    <r>
      <rPr>
        <sz val="8"/>
        <rFont val="Verdana"/>
        <family val="2"/>
      </rPr>
      <t xml:space="preserve"> =</t>
    </r>
  </si>
  <si>
    <t>Worksheet 6 - BCR and incremental analysis</t>
  </si>
  <si>
    <t>Base date</t>
  </si>
  <si>
    <r>
      <t>BCR</t>
    </r>
    <r>
      <rPr>
        <b/>
        <vertAlign val="subscript"/>
        <sz val="8"/>
        <color indexed="9"/>
        <rFont val="Verdana"/>
        <family val="2"/>
      </rPr>
      <t>N</t>
    </r>
  </si>
  <si>
    <t>Option A</t>
  </si>
  <si>
    <t>Option B</t>
  </si>
  <si>
    <t>Option C</t>
  </si>
  <si>
    <t>Benefits</t>
  </si>
  <si>
    <t>PV of user costs</t>
  </si>
  <si>
    <t>PV of net benefits</t>
  </si>
  <si>
    <t>HCV vehicle operating costs</t>
  </si>
  <si>
    <r>
      <t xml:space="preserve">Type in the values of </t>
    </r>
    <r>
      <rPr>
        <b/>
        <sz val="8"/>
        <rFont val="Verdana"/>
        <family val="2"/>
      </rPr>
      <t>Y</t>
    </r>
    <r>
      <rPr>
        <sz val="8"/>
        <rFont val="Verdana"/>
        <family val="2"/>
      </rPr>
      <t xml:space="preserve">, and </t>
    </r>
    <r>
      <rPr>
        <b/>
        <sz val="8"/>
        <rFont val="Verdana"/>
        <family val="2"/>
      </rPr>
      <t>Z</t>
    </r>
    <r>
      <rPr>
        <sz val="8"/>
        <rFont val="Verdana"/>
        <family val="2"/>
      </rPr>
      <t xml:space="preserve"> from the worksheet 2.
Values to be calculated separately for each option.</t>
    </r>
  </si>
  <si>
    <t>Other road user costs when bridge is closed</t>
  </si>
  <si>
    <t>PV total</t>
  </si>
  <si>
    <t>PV of costs as calculated</t>
  </si>
  <si>
    <t>PV of net costs</t>
  </si>
  <si>
    <t>Capital costs</t>
  </si>
  <si>
    <t>Maintenance costs</t>
  </si>
  <si>
    <t>Target incremental BCR</t>
  </si>
  <si>
    <r>
      <t>MBCM</t>
    </r>
    <r>
      <rPr>
        <sz val="8"/>
        <rFont val="Verdana"/>
        <family val="2"/>
      </rPr>
      <t xml:space="preserve"> - Section 6.3</t>
    </r>
  </si>
  <si>
    <t>Base option for comparison</t>
  </si>
  <si>
    <t>Next higher cost option</t>
  </si>
  <si>
    <t>Incremental analysis</t>
  </si>
  <si>
    <t>Incremental analysis
1. Select the appropriate target incremental BCR from section 6.3 of the MBCM.
2. Rank the options in order of increasing cost.
3. Compare the lowest cost option with the next higher cost option to calculate the incremental BCR.
4. If the incremental BCR is less than the target incremental BCR, discard the second option in favour of the first and compare the first option with the next higher cost option.
5. If the incremental BCR is greater than the target incremental BCR, the second option becomes the basis for comparison against the next higher cost option.
6. Repeat the procedure until no higher cost options are available that have an incremental BCR greater than the target incremental BCR. The highest cost option with an incremental BCR greater than the target incremental BCR is generally the preferred option.</t>
  </si>
  <si>
    <r>
      <t>Total costs</t>
    </r>
    <r>
      <rPr>
        <b/>
        <sz val="8"/>
        <color indexed="8"/>
        <rFont val="Verdana"/>
        <family val="2"/>
      </rPr>
      <t xml:space="preserve">
(1)</t>
    </r>
  </si>
  <si>
    <r>
      <t>Total benefits</t>
    </r>
    <r>
      <rPr>
        <b/>
        <sz val="8"/>
        <color indexed="8"/>
        <rFont val="Verdana"/>
        <family val="2"/>
      </rPr>
      <t xml:space="preserve">
(2)</t>
    </r>
  </si>
  <si>
    <r>
      <t>Total costs</t>
    </r>
    <r>
      <rPr>
        <b/>
        <sz val="8"/>
        <color indexed="8"/>
        <rFont val="Verdana"/>
        <family val="2"/>
      </rPr>
      <t xml:space="preserve">
(3)</t>
    </r>
  </si>
  <si>
    <r>
      <t>Total Benefits</t>
    </r>
    <r>
      <rPr>
        <b/>
        <sz val="8"/>
        <color indexed="8"/>
        <rFont val="Verdana"/>
        <family val="2"/>
      </rPr>
      <t xml:space="preserve">
(4)</t>
    </r>
  </si>
  <si>
    <r>
      <t>Incremental costs</t>
    </r>
    <r>
      <rPr>
        <b/>
        <sz val="8"/>
        <color indexed="8"/>
        <rFont val="Verdana"/>
        <family val="2"/>
      </rPr>
      <t xml:space="preserve">
(5)=(3)-(1)</t>
    </r>
  </si>
  <si>
    <r>
      <t>Incremental benefits</t>
    </r>
    <r>
      <rPr>
        <b/>
        <sz val="8"/>
        <color indexed="8"/>
        <rFont val="Verdana"/>
        <family val="2"/>
      </rPr>
      <t xml:space="preserve">
(6)=(4)-(2)</t>
    </r>
  </si>
  <si>
    <r>
      <t>Incremental BCR</t>
    </r>
    <r>
      <rPr>
        <vertAlign val="subscript"/>
        <sz val="8"/>
        <color indexed="8"/>
        <rFont val="Verdana"/>
        <family val="2"/>
      </rPr>
      <t>N</t>
    </r>
    <r>
      <rPr>
        <b/>
        <sz val="8"/>
        <color indexed="8"/>
        <rFont val="Verdana"/>
        <family val="2"/>
      </rPr>
      <t xml:space="preserve">
(7)=(6)/ (5)</t>
    </r>
  </si>
  <si>
    <t>Two</t>
  </si>
  <si>
    <t>Three</t>
  </si>
  <si>
    <t>Option (4)</t>
  </si>
  <si>
    <t>USPWF(1)</t>
  </si>
  <si>
    <t>Option (1)</t>
  </si>
  <si>
    <t>Option (2)</t>
  </si>
  <si>
    <t>USPWF(E)</t>
  </si>
  <si>
    <t>Step 1</t>
  </si>
  <si>
    <t>Step 2</t>
  </si>
  <si>
    <t>Step 3</t>
  </si>
  <si>
    <t>SPPWF(1)</t>
  </si>
  <si>
    <t>2009/10</t>
  </si>
  <si>
    <t>AGPWF(E)</t>
  </si>
  <si>
    <t>2010/11</t>
  </si>
  <si>
    <t>AGPWF(1)</t>
  </si>
  <si>
    <t>2011/12</t>
  </si>
  <si>
    <t>yr (n)</t>
  </si>
  <si>
    <t>2012/13</t>
  </si>
  <si>
    <t>2013/14</t>
  </si>
  <si>
    <t>2014/15</t>
  </si>
  <si>
    <t>2015/16</t>
  </si>
  <si>
    <t>2016/17</t>
  </si>
  <si>
    <t>2017/18</t>
  </si>
  <si>
    <t>2018/19</t>
  </si>
  <si>
    <t>2019/20</t>
  </si>
  <si>
    <t>2020/21</t>
  </si>
  <si>
    <t>2021/22</t>
  </si>
  <si>
    <t>Option (3)</t>
  </si>
  <si>
    <t>2022/23</t>
  </si>
  <si>
    <t>2023/24</t>
  </si>
  <si>
    <t>2024/25</t>
  </si>
  <si>
    <t>2025/26</t>
  </si>
  <si>
    <t>2026/27</t>
  </si>
  <si>
    <t>2027/28</t>
  </si>
  <si>
    <t>2028/29</t>
  </si>
  <si>
    <t>2029/30</t>
  </si>
  <si>
    <t>2030/31</t>
  </si>
  <si>
    <t>2031/32</t>
  </si>
  <si>
    <t>2032/33</t>
  </si>
  <si>
    <t>2033/34</t>
  </si>
  <si>
    <t>2034/35</t>
  </si>
  <si>
    <t>2035/36</t>
  </si>
  <si>
    <t>2036/37</t>
  </si>
  <si>
    <t>2037/38</t>
  </si>
  <si>
    <t>2038/39</t>
  </si>
  <si>
    <t>2039/40</t>
  </si>
  <si>
    <t>2040/41</t>
  </si>
  <si>
    <t>2041/42</t>
  </si>
  <si>
    <t>2042/43</t>
  </si>
  <si>
    <t>2043/44</t>
  </si>
  <si>
    <t>2044/45</t>
  </si>
  <si>
    <t>2045/46</t>
  </si>
  <si>
    <t>2046/47</t>
  </si>
  <si>
    <t>2047/48</t>
  </si>
  <si>
    <t>2048/49</t>
  </si>
  <si>
    <t>2049/50</t>
  </si>
  <si>
    <t>2050/51</t>
  </si>
  <si>
    <t>2052/53</t>
  </si>
  <si>
    <t>2053/54</t>
  </si>
  <si>
    <t>2054/55</t>
  </si>
  <si>
    <t>2055/56</t>
  </si>
  <si>
    <t>2056/57</t>
  </si>
  <si>
    <t>2057/58</t>
  </si>
  <si>
    <t>2058/59</t>
  </si>
  <si>
    <t>2059/60</t>
  </si>
  <si>
    <t>Percentage Class I</t>
  </si>
  <si>
    <t>HCVI</t>
  </si>
  <si>
    <t>HCVII</t>
  </si>
  <si>
    <t xml:space="preserve">SP2-1: 'Building a ford on a low-volume road </t>
  </si>
  <si>
    <t xml:space="preserve">SP2-2: 'Evaluation summary for bridge renewal </t>
  </si>
  <si>
    <t xml:space="preserve"> SP2-3(1): 'Cost of the option 1</t>
  </si>
  <si>
    <t xml:space="preserve">SP2-3(2): 'Cost of the option 2 </t>
  </si>
  <si>
    <t xml:space="preserve">SP2-3(3): 'Cost of the option 3 </t>
  </si>
  <si>
    <t xml:space="preserve">SP2-4: 'HCV user costs when there is an alternative route </t>
  </si>
  <si>
    <t xml:space="preserve">SP2-5: 'HCV user costs when there is no alternative route </t>
  </si>
  <si>
    <t xml:space="preserve">SP2-6: 'BCR and incremental analysis </t>
  </si>
  <si>
    <t>Total Monetised Benefits</t>
  </si>
  <si>
    <t>BCR</t>
  </si>
  <si>
    <t>Annual costs forecast for inspections and maintenance after completion of the project</t>
  </si>
  <si>
    <t>Periodic costs forecast to maintain the planned condition (business as usual).</t>
  </si>
  <si>
    <t>Full name, contact details, name of organisation, office location, etc</t>
  </si>
  <si>
    <t>The financial year in which the activity is submitted for a commitment to funding.</t>
  </si>
  <si>
    <t>The financial year which represents the present year for the calculation of PVs.</t>
  </si>
  <si>
    <r>
      <t xml:space="preserve">Type in the value of </t>
    </r>
    <r>
      <rPr>
        <b/>
        <sz val="8"/>
        <rFont val="Verdana"/>
        <family val="2"/>
      </rPr>
      <t>A</t>
    </r>
    <r>
      <rPr>
        <sz val="8"/>
        <rFont val="Verdana"/>
        <family val="2"/>
      </rPr>
      <t xml:space="preserve"> from the worksheet 3.</t>
    </r>
  </si>
  <si>
    <r>
      <t xml:space="preserve">Type in the value of </t>
    </r>
    <r>
      <rPr>
        <b/>
        <sz val="8"/>
        <rFont val="Verdana"/>
        <family val="2"/>
      </rPr>
      <t>B</t>
    </r>
    <r>
      <rPr>
        <sz val="8"/>
        <rFont val="Verdana"/>
        <family val="2"/>
      </rPr>
      <t xml:space="preserve"> from the worksheet 3 (preferred option).</t>
    </r>
  </si>
  <si>
    <t>Spreadsheet released: 14-Apr-2023</t>
  </si>
  <si>
    <r>
      <t xml:space="preserve">Type in the value of </t>
    </r>
    <r>
      <rPr>
        <b/>
        <sz val="8"/>
        <rFont val="Verdana"/>
        <family val="2"/>
      </rPr>
      <t>B</t>
    </r>
    <r>
      <rPr>
        <sz val="8"/>
        <rFont val="Verdana"/>
        <family val="2"/>
      </rPr>
      <t xml:space="preserve"> from the worksheet 3 (preferred option). Repeated on table to right</t>
    </r>
  </si>
  <si>
    <r>
      <rPr>
        <sz val="8"/>
        <color indexed="8"/>
        <rFont val="Verdana"/>
        <family val="2"/>
      </rPr>
      <t xml:space="preserve">Worksheet 3 is used to calculate the costs of the different options. At the top of the worksheet, choose the option being evaluated. A separate Worksheet 3 is required for each option evaluated. To convert Dollar values from different years to base date values, use the latest update factors in </t>
    </r>
    <r>
      <rPr>
        <u/>
        <sz val="8"/>
        <color indexed="12"/>
        <rFont val="Verdana"/>
        <family val="2"/>
      </rPr>
      <t>MBCM web page</t>
    </r>
    <r>
      <rPr>
        <u/>
        <sz val="10"/>
        <color indexed="12"/>
        <rFont val="Arial"/>
        <family val="2"/>
      </rPr>
      <t>.</t>
    </r>
    <r>
      <rPr>
        <sz val="8"/>
        <color indexed="8"/>
        <rFont val="Verdana"/>
        <family val="2"/>
      </rPr>
      <t xml:space="preserve">
The Do Minimum is determined by using worksheet 3 for all options and selecting least cost option as the Do Minimum. The Do minimum will not necessarily maintain the capacity of the bridge to carry 100% Class I loading or even to maintain a crossing at all.</t>
    </r>
  </si>
  <si>
    <r>
      <rPr>
        <sz val="8"/>
        <color indexed="8"/>
        <rFont val="Verdana"/>
        <family val="2"/>
      </rPr>
      <t xml:space="preserve">Visit </t>
    </r>
    <r>
      <rPr>
        <u/>
        <sz val="8"/>
        <color indexed="12"/>
        <rFont val="Verdana"/>
        <family val="2"/>
      </rPr>
      <t>MBCM web page</t>
    </r>
    <r>
      <rPr>
        <sz val="8"/>
        <color indexed="8"/>
        <rFont val="Verdana"/>
        <family val="2"/>
      </rPr>
      <t xml:space="preserve"> for the latest update factors</t>
    </r>
  </si>
  <si>
    <t>Length of existing route in kilometres (between intersections with the alternative route). A survey of local transport operators and businesses will provide data to allow an estimate of the trip lengths for HCVs on trips that cross the bridge.</t>
  </si>
  <si>
    <t>Length of alternative route in kilometres.</t>
  </si>
  <si>
    <t>The average daily tally of HCVI on the existing route.</t>
  </si>
  <si>
    <t>The average daily tally of HCVII on the existing route.</t>
  </si>
  <si>
    <t>Freight cost factor (from table SP2.1) used to calculate increased costs due to extra trips required by posting a load restriction on a highway.</t>
  </si>
  <si>
    <r>
      <rPr>
        <sz val="8"/>
        <rFont val="Verdana"/>
        <family val="2"/>
      </rPr>
      <t xml:space="preserve">Use this section if appraising an option to close the existing bridge (to HCV traffic) and re-direct the traffic to an alternative longer route.
- Specify length of the alternative route in km.
- FCF will normally be 1.0 for the alternative route - if not use the FCF value from Table 58 in the </t>
    </r>
    <r>
      <rPr>
        <u/>
        <sz val="8"/>
        <color indexed="12"/>
        <rFont val="Verdana"/>
        <family val="2"/>
      </rPr>
      <t>MBCM</t>
    </r>
    <r>
      <rPr>
        <sz val="8"/>
        <rFont val="Verdana"/>
        <family val="2"/>
      </rPr>
      <t>.
- Required information about the abbreviations can be found in the table below.
- Transfer (d) to C in worksheet 2 if Do minimum, or to D if the preferred option.</t>
    </r>
  </si>
  <si>
    <t>Annual costs forecast for inspections and maintenance after completion of the project.</t>
  </si>
  <si>
    <t>HCV load factor (% of fully loaded vehicles). Use 70% unless better data is available.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</si>
</sst>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6" formatCode="&quot;$&quot;#,##0;[Red]\-&quot;$&quot;#,##0"/>
    <numFmt numFmtId="44" formatCode="_-&quot;$&quot;* #,##0.00_-;\-&quot;$&quot;* #,##0.00_-;_-&quot;$&quot;* &quot;-&quot;??_-;_-@_-"/>
    <numFmt numFmtId="43" formatCode="_-* #,##0.00_-;\-* #,##0.00_-;_-* &quot;-&quot;??_-;_-@_-"/>
    <numFmt numFmtId="164" formatCode="d/mm/yyyy;@"/>
    <numFmt numFmtId="165" formatCode="&quot;$&quot;#,##0;[Red]&quot;$&quot;#,##0"/>
    <numFmt numFmtId="166" formatCode="#,##0.0;[Red]#,##0.0"/>
    <numFmt numFmtId="167" formatCode="0.0%"/>
    <numFmt numFmtId="168" formatCode="0.0"/>
    <numFmt numFmtId="169" formatCode="#,##0_ ;\-#,##0\ "/>
    <numFmt numFmtId="170" formatCode="_-* #,##0_-;\-* #,##0_-;_-* &quot;-&quot;??_-;_-@_-"/>
    <numFmt numFmtId="171" formatCode="mm\-yyyy"/>
    <numFmt numFmtId="172" formatCode="0.0000"/>
  </numFmts>
  <fonts count="98">
    <font>
      <sz val="12"/>
      <color theme="1"/>
      <name val="Calibri"/>
      <family val="2"/>
      <scheme val="minor"/>
    </font>
    <font>
      <sz val="11"/>
      <color theme="1"/>
      <name val="Calibri"/>
      <family val="2"/>
      <scheme val="minor"/>
    </font>
    <font>
      <sz val="11"/>
      <color theme="1"/>
      <name val="Calibri"/>
      <family val="2"/>
      <scheme val="minor"/>
    </font>
    <font>
      <sz val="8"/>
      <name val="Calibri"/>
      <family val="2"/>
    </font>
    <font>
      <sz val="12"/>
      <color indexed="56"/>
      <name val="Whitney Semibold"/>
    </font>
    <font>
      <b/>
      <sz val="12"/>
      <color indexed="56"/>
      <name val="Calibri"/>
      <family val="2"/>
    </font>
    <font>
      <sz val="12"/>
      <color indexed="63"/>
      <name val="Calibri"/>
      <family val="2"/>
    </font>
    <font>
      <sz val="10"/>
      <color indexed="9"/>
      <name val="Calibri"/>
      <family val="2"/>
    </font>
    <font>
      <b/>
      <sz val="12"/>
      <color indexed="9"/>
      <name val="Calibri"/>
      <family val="2"/>
    </font>
    <font>
      <sz val="12"/>
      <color theme="1"/>
      <name val="Whitney Light"/>
    </font>
    <font>
      <sz val="12"/>
      <color theme="1"/>
      <name val="Whitney Book"/>
    </font>
    <font>
      <sz val="12"/>
      <color theme="1" tint="0.34998626667073579"/>
      <name val="Whitney Light"/>
    </font>
    <font>
      <b/>
      <sz val="12"/>
      <color rgb="FF043B61"/>
      <name val="Calibri"/>
      <family val="2"/>
    </font>
    <font>
      <sz val="12"/>
      <color theme="1"/>
      <name val="Calibri"/>
      <family val="2"/>
    </font>
    <font>
      <b/>
      <sz val="12"/>
      <color theme="1"/>
      <name val="Calibri"/>
      <family val="2"/>
    </font>
    <font>
      <sz val="12"/>
      <color theme="1" tint="0.34998626667073579"/>
      <name val="Calibri"/>
      <family val="2"/>
    </font>
    <font>
      <b/>
      <sz val="14"/>
      <color rgb="FF043B61"/>
      <name val="Calibri"/>
      <family val="2"/>
    </font>
    <font>
      <b/>
      <sz val="30"/>
      <color theme="0"/>
      <name val="Calibri"/>
      <family val="2"/>
    </font>
    <font>
      <b/>
      <sz val="28"/>
      <color theme="0"/>
      <name val="Calibri"/>
      <family val="2"/>
    </font>
    <font>
      <sz val="12"/>
      <color rgb="FF043B61"/>
      <name val="Whitney Semibold"/>
    </font>
    <font>
      <sz val="14"/>
      <color rgb="FF043B61"/>
      <name val="Calibri"/>
      <family val="2"/>
    </font>
    <font>
      <b/>
      <sz val="12"/>
      <color theme="1"/>
      <name val="Calibri"/>
      <family val="2"/>
      <scheme val="minor"/>
    </font>
    <font>
      <u/>
      <sz val="12"/>
      <color theme="10"/>
      <name val="Calibri"/>
      <family val="2"/>
      <scheme val="minor"/>
    </font>
    <font>
      <u/>
      <sz val="12"/>
      <color theme="11"/>
      <name val="Calibri"/>
      <family val="2"/>
      <scheme val="minor"/>
    </font>
    <font>
      <sz val="12"/>
      <color rgb="FF80A30A"/>
      <name val="Whitney Semibold"/>
    </font>
    <font>
      <b/>
      <sz val="12"/>
      <color indexed="50"/>
      <name val="Calibri"/>
      <family val="2"/>
    </font>
    <font>
      <sz val="12"/>
      <color indexed="50"/>
      <name val="Whitney Semibold"/>
    </font>
    <font>
      <i/>
      <sz val="12"/>
      <color indexed="63"/>
      <name val="Calibri"/>
      <family val="2"/>
    </font>
    <font>
      <sz val="12"/>
      <color theme="1" tint="0.249977111117893"/>
      <name val="Calibri"/>
      <family val="2"/>
    </font>
    <font>
      <b/>
      <sz val="12"/>
      <color indexed="52"/>
      <name val="Calibri"/>
      <family val="2"/>
    </font>
    <font>
      <sz val="12"/>
      <color indexed="53"/>
      <name val="Whitney Semibold"/>
    </font>
    <font>
      <b/>
      <sz val="12"/>
      <color indexed="53"/>
      <name val="Calibri"/>
      <family val="2"/>
    </font>
    <font>
      <b/>
      <sz val="12"/>
      <color indexed="17"/>
      <name val="Calibri"/>
      <family val="2"/>
    </font>
    <font>
      <i/>
      <sz val="12"/>
      <color indexed="50"/>
      <name val="Calibri"/>
      <family val="2"/>
    </font>
    <font>
      <b/>
      <sz val="12"/>
      <color indexed="57"/>
      <name val="Calibri"/>
      <family val="2"/>
    </font>
    <font>
      <i/>
      <sz val="12"/>
      <color indexed="57"/>
      <name val="Calibri"/>
      <family val="2"/>
    </font>
    <font>
      <sz val="12"/>
      <color rgb="FF80A30A"/>
      <name val="Whitney Semibold"/>
      <family val="2"/>
    </font>
    <font>
      <sz val="11"/>
      <color theme="0"/>
      <name val="Calibri"/>
      <family val="2"/>
    </font>
    <font>
      <sz val="12"/>
      <color theme="1"/>
      <name val="Calibri"/>
      <family val="2"/>
      <scheme val="minor"/>
    </font>
    <font>
      <sz val="12"/>
      <color rgb="FF80A30A"/>
      <name val="Calibri"/>
      <family val="2"/>
    </font>
    <font>
      <sz val="12"/>
      <color indexed="9"/>
      <name val="Calibri"/>
      <family val="2"/>
    </font>
    <font>
      <sz val="10"/>
      <color theme="0"/>
      <name val="Calibri"/>
      <family val="2"/>
    </font>
    <font>
      <sz val="12"/>
      <color indexed="57"/>
      <name val="Calibri"/>
      <family val="2"/>
    </font>
    <font>
      <sz val="10"/>
      <color theme="1"/>
      <name val="Lucida Sans"/>
      <family val="2"/>
    </font>
    <font>
      <b/>
      <sz val="11"/>
      <color theme="1"/>
      <name val="Calibri"/>
      <family val="2"/>
      <scheme val="minor"/>
    </font>
    <font>
      <i/>
      <sz val="12"/>
      <name val="Calibri"/>
      <family val="2"/>
    </font>
    <font>
      <sz val="10"/>
      <name val="Arial"/>
      <family val="2"/>
    </font>
    <font>
      <sz val="8"/>
      <name val="Lucida Sans"/>
      <family val="2"/>
    </font>
    <font>
      <sz val="9"/>
      <name val="Lucida Sans"/>
      <family val="2"/>
    </font>
    <font>
      <sz val="9"/>
      <color theme="1"/>
      <name val="Calibri"/>
      <family val="2"/>
      <scheme val="minor"/>
    </font>
    <font>
      <sz val="10"/>
      <color theme="1"/>
      <name val="Calibri"/>
      <family val="2"/>
      <scheme val="minor"/>
    </font>
    <font>
      <b/>
      <sz val="10"/>
      <color theme="1"/>
      <name val="Calibri"/>
      <family val="2"/>
      <scheme val="minor"/>
    </font>
    <font>
      <i/>
      <sz val="10"/>
      <color theme="1"/>
      <name val="Calibri"/>
      <family val="2"/>
      <scheme val="minor"/>
    </font>
    <font>
      <i/>
      <sz val="8"/>
      <color theme="1"/>
      <name val="Calibri"/>
      <family val="2"/>
      <scheme val="minor"/>
    </font>
    <font>
      <i/>
      <sz val="11"/>
      <color theme="1"/>
      <name val="Calibri"/>
      <family val="2"/>
      <scheme val="minor"/>
    </font>
    <font>
      <i/>
      <sz val="9"/>
      <color theme="1"/>
      <name val="Calibri"/>
      <family val="2"/>
      <scheme val="minor"/>
    </font>
    <font>
      <sz val="6"/>
      <name val="Arial"/>
      <family val="2"/>
    </font>
    <font>
      <b/>
      <sz val="9"/>
      <name val="Lucida Sans"/>
      <family val="2"/>
    </font>
    <font>
      <sz val="10"/>
      <name val="Verdana"/>
      <family val="2"/>
    </font>
    <font>
      <u/>
      <sz val="10"/>
      <color indexed="12"/>
      <name val="Arial"/>
      <family val="2"/>
    </font>
    <font>
      <b/>
      <sz val="10"/>
      <name val="Verdana"/>
      <family val="2"/>
    </font>
    <font>
      <b/>
      <i/>
      <sz val="9"/>
      <name val="Verdana"/>
      <family val="2"/>
    </font>
    <font>
      <b/>
      <u/>
      <sz val="10"/>
      <name val="Verdana"/>
      <family val="2"/>
    </font>
    <font>
      <sz val="8"/>
      <name val="Verdana"/>
      <family val="2"/>
    </font>
    <font>
      <b/>
      <i/>
      <sz val="10"/>
      <name val="Verdana"/>
      <family val="2"/>
    </font>
    <font>
      <i/>
      <sz val="8"/>
      <name val="Verdana"/>
      <family val="2"/>
    </font>
    <font>
      <i/>
      <sz val="10"/>
      <name val="Verdana"/>
      <family val="2"/>
    </font>
    <font>
      <sz val="8"/>
      <color theme="3"/>
      <name val="Verdana"/>
      <family val="2"/>
    </font>
    <font>
      <sz val="10"/>
      <color indexed="8"/>
      <name val="Arial"/>
      <family val="2"/>
    </font>
    <font>
      <sz val="10"/>
      <color theme="3"/>
      <name val="Verdana"/>
      <family val="2"/>
    </font>
    <font>
      <b/>
      <u/>
      <sz val="10"/>
      <color theme="3"/>
      <name val="Verdana"/>
      <family val="2"/>
    </font>
    <font>
      <b/>
      <sz val="12"/>
      <name val="Verdana"/>
      <family val="2"/>
    </font>
    <font>
      <sz val="9"/>
      <name val="Verdana"/>
      <family val="2"/>
    </font>
    <font>
      <b/>
      <sz val="8"/>
      <name val="Verdana"/>
      <family val="2"/>
    </font>
    <font>
      <vertAlign val="superscript"/>
      <sz val="8"/>
      <name val="Verdana"/>
      <family val="2"/>
    </font>
    <font>
      <vertAlign val="subscript"/>
      <sz val="8"/>
      <name val="Verdana"/>
      <family val="2"/>
    </font>
    <font>
      <u/>
      <sz val="8"/>
      <color indexed="12"/>
      <name val="Verdana"/>
      <family val="2"/>
    </font>
    <font>
      <sz val="6"/>
      <name val="Verdana"/>
      <family val="2"/>
    </font>
    <font>
      <sz val="8"/>
      <color indexed="81"/>
      <name val="Verdana"/>
      <family val="2"/>
    </font>
    <font>
      <b/>
      <sz val="8"/>
      <color indexed="81"/>
      <name val="Verdana"/>
      <family val="2"/>
    </font>
    <font>
      <b/>
      <sz val="8"/>
      <color indexed="9"/>
      <name val="Verdana"/>
      <family val="2"/>
    </font>
    <font>
      <b/>
      <sz val="8"/>
      <color indexed="8"/>
      <name val="Verdana"/>
      <family val="2"/>
    </font>
    <font>
      <sz val="8"/>
      <color indexed="8"/>
      <name val="Verdana"/>
      <family val="2"/>
    </font>
    <font>
      <vertAlign val="subscript"/>
      <sz val="8"/>
      <color indexed="8"/>
      <name val="Verdana"/>
      <family val="2"/>
    </font>
    <font>
      <sz val="10"/>
      <name val="Arial"/>
      <family val="2"/>
    </font>
    <font>
      <b/>
      <sz val="12"/>
      <color theme="1" tint="0.249977111117893"/>
      <name val="Calibri"/>
      <family val="2"/>
    </font>
    <font>
      <b/>
      <sz val="12"/>
      <color theme="1" tint="0.34998626667073579"/>
      <name val="Calibri"/>
      <family val="2"/>
    </font>
    <font>
      <sz val="8"/>
      <color theme="1"/>
      <name val="Calibri"/>
      <family val="2"/>
    </font>
    <font>
      <b/>
      <sz val="8"/>
      <color theme="1"/>
      <name val="Calibri"/>
      <family val="2"/>
    </font>
    <font>
      <u/>
      <sz val="10"/>
      <color theme="10"/>
      <name val="Arial"/>
      <family val="2"/>
    </font>
    <font>
      <sz val="12"/>
      <color rgb="FFFF0000"/>
      <name val="Calibri"/>
      <family val="2"/>
      <scheme val="minor"/>
    </font>
    <font>
      <b/>
      <sz val="11"/>
      <name val="Verdana"/>
      <family val="2"/>
    </font>
    <font>
      <b/>
      <vertAlign val="subscript"/>
      <sz val="8"/>
      <color indexed="9"/>
      <name val="Verdana"/>
      <family val="2"/>
    </font>
    <font>
      <sz val="10"/>
      <name val="Arial"/>
      <family val="2"/>
    </font>
    <font>
      <sz val="10"/>
      <color indexed="12"/>
      <name val="Arial"/>
      <family val="2"/>
    </font>
    <font>
      <sz val="10"/>
      <name val="Whitney Book"/>
      <family val="3"/>
    </font>
    <font>
      <b/>
      <sz val="10"/>
      <color rgb="FFFFFFFF"/>
      <name val="Whitney Condensed Book"/>
      <family val="3"/>
    </font>
    <font>
      <sz val="10"/>
      <name val="Whitney Condensed Book"/>
      <family val="3"/>
    </font>
  </fonts>
  <fills count="23">
    <fill>
      <patternFill patternType="none"/>
    </fill>
    <fill>
      <patternFill patternType="gray125"/>
    </fill>
    <fill>
      <patternFill patternType="solid">
        <fgColor rgb="FF043B61"/>
        <bgColor indexed="6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rgb="FFFFFF00"/>
        <bgColor indexed="64"/>
      </patternFill>
    </fill>
    <fill>
      <patternFill patternType="solid">
        <fgColor theme="0" tint="-4.9989318521683403E-2"/>
        <bgColor indexed="64"/>
      </patternFill>
    </fill>
    <fill>
      <patternFill patternType="solid">
        <fgColor theme="0"/>
        <bgColor indexed="64"/>
      </patternFill>
    </fill>
    <fill>
      <patternFill patternType="solid">
        <fgColor theme="5" tint="0.79998168889431442"/>
        <bgColor indexed="64"/>
      </patternFill>
    </fill>
    <fill>
      <patternFill patternType="solid">
        <fgColor indexed="22"/>
        <bgColor indexed="64"/>
      </patternFill>
    </fill>
    <fill>
      <patternFill patternType="solid">
        <fgColor theme="9" tint="0.79998168889431442"/>
        <bgColor indexed="64"/>
      </patternFill>
    </fill>
    <fill>
      <patternFill patternType="solid">
        <fgColor rgb="FF92D050"/>
        <bgColor indexed="64"/>
      </patternFill>
    </fill>
    <fill>
      <patternFill patternType="solid">
        <fgColor indexed="9"/>
        <bgColor indexed="64"/>
      </patternFill>
    </fill>
    <fill>
      <patternFill patternType="solid">
        <fgColor indexed="26"/>
        <bgColor indexed="64"/>
      </patternFill>
    </fill>
    <fill>
      <patternFill patternType="solid">
        <fgColor theme="7" tint="0.59999389629810485"/>
        <bgColor indexed="64"/>
      </patternFill>
    </fill>
    <fill>
      <patternFill patternType="solid">
        <fgColor theme="9" tint="-0.249977111117893"/>
        <bgColor indexed="64"/>
      </patternFill>
    </fill>
    <fill>
      <patternFill patternType="gray125">
        <bgColor indexed="22"/>
      </patternFill>
    </fill>
    <fill>
      <patternFill patternType="solid">
        <fgColor indexed="14"/>
        <bgColor indexed="64"/>
      </patternFill>
    </fill>
    <fill>
      <patternFill patternType="solid">
        <fgColor rgb="FFFFFFCC"/>
        <bgColor indexed="64"/>
      </patternFill>
    </fill>
    <fill>
      <patternFill patternType="solid">
        <fgColor indexed="47"/>
        <bgColor indexed="64"/>
      </patternFill>
    </fill>
    <fill>
      <patternFill patternType="solid">
        <fgColor rgb="FF808080"/>
        <bgColor indexed="64"/>
      </patternFill>
    </fill>
    <fill>
      <patternFill patternType="solid">
        <fgColor rgb="FFEAEAEA"/>
        <bgColor indexed="64"/>
      </patternFill>
    </fill>
    <fill>
      <patternFill patternType="solid">
        <fgColor theme="0" tint="-0.14999847407452621"/>
        <bgColor indexed="64"/>
      </patternFill>
    </fill>
  </fills>
  <borders count="98">
    <border>
      <left/>
      <right/>
      <top/>
      <bottom/>
      <diagonal/>
    </border>
    <border>
      <left style="thin">
        <color theme="1" tint="0.249977111117893"/>
      </left>
      <right/>
      <top/>
      <bottom/>
      <diagonal/>
    </border>
    <border>
      <left/>
      <right style="thin">
        <color theme="1" tint="0.249977111117893"/>
      </right>
      <top/>
      <bottom/>
      <diagonal/>
    </border>
    <border>
      <left style="thin">
        <color theme="1" tint="0.249977111117893"/>
      </left>
      <right/>
      <top/>
      <bottom style="thin">
        <color theme="1" tint="0.249977111117893"/>
      </bottom>
      <diagonal/>
    </border>
    <border>
      <left/>
      <right style="thin">
        <color theme="1" tint="0.249977111117893"/>
      </right>
      <top/>
      <bottom style="thin">
        <color theme="1" tint="0.249977111117893"/>
      </bottom>
      <diagonal/>
    </border>
    <border>
      <left style="thin">
        <color theme="1" tint="0.249977111117893"/>
      </left>
      <right style="thin">
        <color theme="1" tint="0.249977111117893"/>
      </right>
      <top style="thin">
        <color theme="1" tint="0.249977111117893"/>
      </top>
      <bottom style="thin">
        <color theme="1" tint="0.249977111117893"/>
      </bottom>
      <diagonal/>
    </border>
    <border>
      <left style="thin">
        <color theme="1" tint="0.249977111117893"/>
      </left>
      <right/>
      <top style="thin">
        <color theme="1" tint="0.249977111117893"/>
      </top>
      <bottom style="thin">
        <color theme="1" tint="0.249977111117893"/>
      </bottom>
      <diagonal/>
    </border>
    <border>
      <left/>
      <right style="thin">
        <color theme="1" tint="0.249977111117893"/>
      </right>
      <top style="thin">
        <color theme="1" tint="0.249977111117893"/>
      </top>
      <bottom style="thin">
        <color theme="1" tint="0.249977111117893"/>
      </bottom>
      <diagonal/>
    </border>
    <border>
      <left/>
      <right/>
      <top/>
      <bottom style="thin">
        <color theme="1" tint="0.249977111117893"/>
      </bottom>
      <diagonal/>
    </border>
    <border>
      <left/>
      <right/>
      <top style="thin">
        <color theme="1" tint="0.249977111117893"/>
      </top>
      <bottom/>
      <diagonal/>
    </border>
    <border>
      <left/>
      <right/>
      <top style="thin">
        <color theme="1" tint="0.249977111117893"/>
      </top>
      <bottom style="thin">
        <color theme="1" tint="0.249977111117893"/>
      </bottom>
      <diagonal/>
    </border>
    <border>
      <left style="thin">
        <color theme="1" tint="0.249977111117893"/>
      </left>
      <right/>
      <top style="thin">
        <color theme="1" tint="0.249977111117893"/>
      </top>
      <bottom/>
      <diagonal/>
    </border>
    <border>
      <left/>
      <right style="thin">
        <color theme="1" tint="0.249977111117893"/>
      </right>
      <top style="thin">
        <color theme="1" tint="0.249977111117893"/>
      </top>
      <bottom/>
      <diagonal/>
    </border>
    <border>
      <left style="thin">
        <color theme="1" tint="0.249977111117893"/>
      </left>
      <right style="thin">
        <color theme="1" tint="0.249977111117893"/>
      </right>
      <top style="thin">
        <color theme="1" tint="0.249977111117893"/>
      </top>
      <bottom/>
      <diagonal/>
    </border>
    <border>
      <left style="thin">
        <color theme="1" tint="0.249977111117893"/>
      </left>
      <right style="thin">
        <color theme="1" tint="0.249977111117893"/>
      </right>
      <top/>
      <bottom style="thin">
        <color theme="1" tint="0.249977111117893"/>
      </bottom>
      <diagonal/>
    </border>
    <border>
      <left/>
      <right/>
      <top style="thin">
        <color theme="0"/>
      </top>
      <bottom style="thin">
        <color theme="0"/>
      </bottom>
      <diagonal/>
    </border>
    <border>
      <left/>
      <right/>
      <top style="thin">
        <color theme="0"/>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medium">
        <color indexed="64"/>
      </right>
      <top/>
      <bottom/>
      <diagonal/>
    </border>
    <border>
      <left style="thin">
        <color theme="1" tint="0.249977111117893"/>
      </left>
      <right style="medium">
        <color indexed="64"/>
      </right>
      <top style="thin">
        <color theme="1" tint="0.249977111117893"/>
      </top>
      <bottom style="thin">
        <color theme="1" tint="0.249977111117893"/>
      </bottom>
      <diagonal/>
    </border>
    <border>
      <left/>
      <right style="medium">
        <color indexed="64"/>
      </right>
      <top style="medium">
        <color indexed="64"/>
      </top>
      <bottom/>
      <diagonal/>
    </border>
    <border>
      <left style="medium">
        <color indexed="64"/>
      </left>
      <right/>
      <top style="medium">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ck">
        <color theme="0" tint="-4.9989318521683403E-2"/>
      </left>
      <right style="thick">
        <color theme="0" tint="-4.9989318521683403E-2"/>
      </right>
      <top style="thick">
        <color theme="0" tint="-4.9989318521683403E-2"/>
      </top>
      <bottom/>
      <diagonal/>
    </border>
    <border>
      <left/>
      <right style="thick">
        <color theme="0" tint="-4.9989318521683403E-2"/>
      </right>
      <top style="thick">
        <color theme="0" tint="-4.9989318521683403E-2"/>
      </top>
      <bottom style="thick">
        <color theme="0" tint="-4.9989318521683403E-2"/>
      </bottom>
      <diagonal/>
    </border>
    <border>
      <left style="thick">
        <color theme="0" tint="-4.9989318521683403E-2"/>
      </left>
      <right/>
      <top style="thick">
        <color theme="0" tint="-4.9989318521683403E-2"/>
      </top>
      <bottom style="thick">
        <color theme="0" tint="-4.9989318521683403E-2"/>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thick">
        <color theme="0" tint="-4.9989318521683403E-2"/>
      </left>
      <right style="thick">
        <color theme="0" tint="-4.9989318521683403E-2"/>
      </right>
      <top style="thick">
        <color theme="0" tint="-4.9989318521683403E-2"/>
      </top>
      <bottom style="thick">
        <color theme="0" tint="-4.9989318521683403E-2"/>
      </bottom>
      <diagonal/>
    </border>
    <border>
      <left/>
      <right style="thin">
        <color indexed="64"/>
      </right>
      <top/>
      <bottom style="thin">
        <color indexed="64"/>
      </bottom>
      <diagonal/>
    </border>
    <border>
      <left style="thin">
        <color indexed="64"/>
      </left>
      <right/>
      <top/>
      <bottom style="thin">
        <color indexed="64"/>
      </bottom>
      <diagonal/>
    </border>
    <border>
      <left/>
      <right style="thin">
        <color indexed="64"/>
      </right>
      <top/>
      <bottom/>
      <diagonal/>
    </border>
    <border>
      <left style="thin">
        <color indexed="64"/>
      </left>
      <right/>
      <top/>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ck">
        <color indexed="64"/>
      </left>
      <right style="thick">
        <color indexed="64"/>
      </right>
      <top style="thick">
        <color indexed="64"/>
      </top>
      <bottom style="thick">
        <color indexed="64"/>
      </bottom>
      <diagonal/>
    </border>
    <border>
      <left style="medium">
        <color indexed="64"/>
      </left>
      <right style="medium">
        <color indexed="64"/>
      </right>
      <top/>
      <bottom style="medium">
        <color indexed="64"/>
      </bottom>
      <diagonal/>
    </border>
    <border>
      <left style="thin">
        <color indexed="9"/>
      </left>
      <right style="thin">
        <color indexed="9"/>
      </right>
      <top style="thin">
        <color indexed="9"/>
      </top>
      <bottom/>
      <diagonal/>
    </border>
    <border>
      <left style="thin">
        <color indexed="9"/>
      </left>
      <right style="thin">
        <color indexed="9"/>
      </right>
      <top style="thin">
        <color indexed="9"/>
      </top>
      <bottom style="thin">
        <color indexed="9"/>
      </bottom>
      <diagonal/>
    </border>
    <border>
      <left style="thin">
        <color indexed="9"/>
      </left>
      <right style="thin">
        <color indexed="9"/>
      </right>
      <top/>
      <bottom style="thin">
        <color indexed="9"/>
      </bottom>
      <diagonal/>
    </border>
    <border>
      <left style="thin">
        <color indexed="9"/>
      </left>
      <right/>
      <top/>
      <bottom/>
      <diagonal/>
    </border>
    <border>
      <left style="thin">
        <color indexed="9"/>
      </left>
      <right style="thin">
        <color indexed="9"/>
      </right>
      <top/>
      <bottom/>
      <diagonal/>
    </border>
    <border>
      <left/>
      <right style="thin">
        <color indexed="9"/>
      </right>
      <top/>
      <bottom/>
      <diagonal/>
    </border>
    <border>
      <left/>
      <right style="medium">
        <color indexed="64"/>
      </right>
      <top/>
      <bottom style="medium">
        <color indexed="64"/>
      </bottom>
      <diagonal/>
    </border>
    <border>
      <left/>
      <right style="double">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thin">
        <color theme="1" tint="0.249977111117893"/>
      </right>
      <top style="medium">
        <color theme="1"/>
      </top>
      <bottom style="thin">
        <color theme="1" tint="0.249977111117893"/>
      </bottom>
      <diagonal/>
    </border>
    <border>
      <left style="thin">
        <color theme="1" tint="0.249977111117893"/>
      </left>
      <right/>
      <top style="medium">
        <color theme="1"/>
      </top>
      <bottom style="thin">
        <color theme="1" tint="0.249977111117893"/>
      </bottom>
      <diagonal/>
    </border>
    <border>
      <left/>
      <right/>
      <top style="medium">
        <color theme="1"/>
      </top>
      <bottom style="thin">
        <color theme="1" tint="0.249977111117893"/>
      </bottom>
      <diagonal/>
    </border>
    <border>
      <left/>
      <right/>
      <top/>
      <bottom style="medium">
        <color rgb="FFFFFFFF"/>
      </bottom>
      <diagonal/>
    </border>
    <border>
      <left style="thick">
        <color theme="0" tint="-4.9989318521683403E-2"/>
      </left>
      <right style="thick">
        <color theme="0" tint="-4.9989318521683403E-2"/>
      </right>
      <top/>
      <bottom style="thick">
        <color theme="0" tint="-4.9989318521683403E-2"/>
      </bottom>
      <diagonal/>
    </border>
    <border>
      <left style="thick">
        <color theme="0" tint="-4.9989318521683403E-2"/>
      </left>
      <right style="thick">
        <color theme="0" tint="-4.9989318521683403E-2"/>
      </right>
      <top/>
      <bottom/>
      <diagonal/>
    </border>
    <border>
      <left/>
      <right style="double">
        <color indexed="64"/>
      </right>
      <top/>
      <bottom style="medium">
        <color indexed="64"/>
      </bottom>
      <diagonal/>
    </border>
    <border>
      <left/>
      <right/>
      <top/>
      <bottom style="thin">
        <color indexed="9"/>
      </bottom>
      <diagonal/>
    </border>
    <border>
      <left/>
      <right/>
      <top style="thin">
        <color indexed="9"/>
      </top>
      <bottom/>
      <diagonal/>
    </border>
    <border>
      <left style="thin">
        <color indexed="9"/>
      </left>
      <right/>
      <top/>
      <bottom style="thin">
        <color indexed="9"/>
      </bottom>
      <diagonal/>
    </border>
    <border>
      <left/>
      <right style="thin">
        <color indexed="9"/>
      </right>
      <top/>
      <bottom style="thin">
        <color indexed="9"/>
      </bottom>
      <diagonal/>
    </border>
    <border>
      <left style="thin">
        <color indexed="9"/>
      </left>
      <right/>
      <top style="thin">
        <color indexed="9"/>
      </top>
      <bottom/>
      <diagonal/>
    </border>
    <border>
      <left/>
      <right style="thin">
        <color indexed="9"/>
      </right>
      <top style="thin">
        <color indexed="9"/>
      </top>
      <bottom style="thin">
        <color indexed="9"/>
      </bottom>
      <diagonal/>
    </border>
    <border>
      <left style="thin">
        <color indexed="9"/>
      </left>
      <right/>
      <top style="thin">
        <color indexed="9"/>
      </top>
      <bottom style="thin">
        <color indexed="9"/>
      </bottom>
      <diagonal/>
    </border>
    <border>
      <left/>
      <right style="thin">
        <color indexed="9"/>
      </right>
      <top style="thin">
        <color indexed="9"/>
      </top>
      <bottom style="thin">
        <color indexed="45"/>
      </bottom>
      <diagonal/>
    </border>
    <border>
      <left style="thin">
        <color indexed="9"/>
      </left>
      <right style="thin">
        <color indexed="9"/>
      </right>
      <top style="thin">
        <color indexed="9"/>
      </top>
      <bottom style="thin">
        <color indexed="45"/>
      </bottom>
      <diagonal/>
    </border>
    <border>
      <left/>
      <right style="thin">
        <color indexed="9"/>
      </right>
      <top style="thin">
        <color indexed="9"/>
      </top>
      <bottom/>
      <diagonal/>
    </border>
    <border>
      <left style="medium">
        <color indexed="64"/>
      </left>
      <right/>
      <top/>
      <bottom/>
      <diagonal/>
    </border>
    <border>
      <left/>
      <right style="medium">
        <color rgb="FFFFFFFF"/>
      </right>
      <top/>
      <bottom/>
      <diagonal/>
    </border>
    <border>
      <left style="medium">
        <color rgb="FFFFFFFF"/>
      </left>
      <right style="medium">
        <color rgb="FFFFFFFF"/>
      </right>
      <top/>
      <bottom style="medium">
        <color rgb="FFFFFFFF"/>
      </bottom>
      <diagonal/>
    </border>
    <border>
      <left/>
      <right style="medium">
        <color rgb="FFFFFFFF"/>
      </right>
      <top/>
      <bottom style="medium">
        <color rgb="FFFFFFFF"/>
      </bottom>
      <diagonal/>
    </border>
    <border>
      <left style="medium">
        <color rgb="FFFFFFFF"/>
      </left>
      <right style="medium">
        <color rgb="FFFFFFFF"/>
      </right>
      <top/>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theme="0" tint="-0.14996795556505021"/>
      </left>
      <right/>
      <top style="thin">
        <color theme="0" tint="-0.14996795556505021"/>
      </top>
      <bottom style="thin">
        <color theme="0" tint="-0.14996795556505021"/>
      </bottom>
      <diagonal/>
    </border>
    <border>
      <left/>
      <right/>
      <top style="thin">
        <color theme="0" tint="-0.14996795556505021"/>
      </top>
      <bottom style="thin">
        <color theme="0" tint="-0.14996795556505021"/>
      </bottom>
      <diagonal/>
    </border>
    <border>
      <left/>
      <right style="thin">
        <color theme="0" tint="-0.14996795556505021"/>
      </right>
      <top style="thin">
        <color theme="0" tint="-0.14996795556505021"/>
      </top>
      <bottom style="thin">
        <color theme="0" tint="-0.14996795556505021"/>
      </bottom>
      <diagonal/>
    </border>
    <border>
      <left style="thin">
        <color indexed="9"/>
      </left>
      <right/>
      <top style="thin">
        <color indexed="9"/>
      </top>
      <bottom style="thin">
        <color indexed="45"/>
      </bottom>
      <diagonal/>
    </border>
    <border>
      <left style="medium">
        <color indexed="64"/>
      </left>
      <right/>
      <top style="medium">
        <color indexed="64"/>
      </top>
      <bottom style="medium">
        <color theme="1"/>
      </bottom>
      <diagonal/>
    </border>
    <border>
      <left/>
      <right/>
      <top style="medium">
        <color indexed="64"/>
      </top>
      <bottom style="medium">
        <color theme="1"/>
      </bottom>
      <diagonal/>
    </border>
    <border>
      <left/>
      <right style="medium">
        <color indexed="64"/>
      </right>
      <top style="medium">
        <color indexed="64"/>
      </top>
      <bottom style="medium">
        <color theme="1"/>
      </bottom>
      <diagonal/>
    </border>
    <border>
      <left style="medium">
        <color indexed="64"/>
      </left>
      <right/>
      <top style="medium">
        <color theme="1"/>
      </top>
      <bottom style="thin">
        <color theme="1" tint="0.249977111117893"/>
      </bottom>
      <diagonal/>
    </border>
    <border>
      <left style="thin">
        <color theme="1" tint="0.249977111117893"/>
      </left>
      <right style="medium">
        <color indexed="64"/>
      </right>
      <top style="medium">
        <color theme="1"/>
      </top>
      <bottom style="thin">
        <color theme="1" tint="0.249977111117893"/>
      </bottom>
      <diagonal/>
    </border>
    <border>
      <left style="medium">
        <color indexed="64"/>
      </left>
      <right/>
      <top style="thin">
        <color theme="1" tint="0.249977111117893"/>
      </top>
      <bottom/>
      <diagonal/>
    </border>
    <border>
      <left/>
      <right style="medium">
        <color indexed="64"/>
      </right>
      <top style="thin">
        <color theme="1" tint="0.249977111117893"/>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bottom style="thin">
        <color theme="1" tint="0.249977111117893"/>
      </bottom>
      <diagonal/>
    </border>
    <border>
      <left/>
      <right style="medium">
        <color indexed="64"/>
      </right>
      <top/>
      <bottom style="thin">
        <color theme="1" tint="0.249977111117893"/>
      </bottom>
      <diagonal/>
    </border>
    <border>
      <left/>
      <right style="medium">
        <color indexed="64"/>
      </right>
      <top style="thin">
        <color theme="1" tint="0.249977111117893"/>
      </top>
      <bottom style="thin">
        <color theme="1" tint="0.249977111117893"/>
      </bottom>
      <diagonal/>
    </border>
    <border>
      <left style="medium">
        <color indexed="64"/>
      </left>
      <right style="thin">
        <color theme="1" tint="0.249977111117893"/>
      </right>
      <top style="thin">
        <color theme="1" tint="0.249977111117893"/>
      </top>
      <bottom style="thin">
        <color theme="1" tint="0.249977111117893"/>
      </bottom>
      <diagonal/>
    </border>
    <border>
      <left style="medium">
        <color indexed="64"/>
      </left>
      <right/>
      <top style="thin">
        <color theme="1" tint="0.249977111117893"/>
      </top>
      <bottom style="thin">
        <color theme="1" tint="0.249977111117893"/>
      </bottom>
      <diagonal/>
    </border>
    <border>
      <left style="medium">
        <color indexed="64"/>
      </left>
      <right style="thin">
        <color theme="1" tint="0.249977111117893"/>
      </right>
      <top style="thin">
        <color theme="1" tint="0.249977111117893"/>
      </top>
      <bottom style="medium">
        <color indexed="64"/>
      </bottom>
      <diagonal/>
    </border>
    <border>
      <left style="thin">
        <color theme="1" tint="0.249977111117893"/>
      </left>
      <right style="thin">
        <color theme="1" tint="0.249977111117893"/>
      </right>
      <top style="thin">
        <color theme="1" tint="0.249977111117893"/>
      </top>
      <bottom style="medium">
        <color indexed="64"/>
      </bottom>
      <diagonal/>
    </border>
    <border>
      <left style="thin">
        <color theme="1" tint="0.249977111117893"/>
      </left>
      <right style="medium">
        <color indexed="64"/>
      </right>
      <top style="thin">
        <color theme="1" tint="0.249977111117893"/>
      </top>
      <bottom style="medium">
        <color indexed="64"/>
      </bottom>
      <diagonal/>
    </border>
    <border>
      <left style="thin">
        <color theme="1" tint="0.249977111117893"/>
      </left>
      <right style="medium">
        <color indexed="64"/>
      </right>
      <top style="thin">
        <color theme="1" tint="0.249977111117893"/>
      </top>
      <bottom/>
      <diagonal/>
    </border>
    <border>
      <left style="thin">
        <color theme="1" tint="0.249977111117893"/>
      </left>
      <right style="medium">
        <color indexed="64"/>
      </right>
      <top/>
      <bottom style="thin">
        <color theme="1" tint="0.249977111117893"/>
      </bottom>
      <diagonal/>
    </border>
  </borders>
  <cellStyleXfs count="99">
    <xf numFmtId="0" fontId="0" fillId="0" borderId="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43" fillId="0" borderId="0"/>
    <xf numFmtId="43" fontId="38" fillId="0" borderId="0" applyFont="0" applyFill="0" applyBorder="0" applyAlignment="0" applyProtection="0"/>
    <xf numFmtId="9" fontId="38" fillId="0" borderId="0" applyFont="0" applyFill="0" applyBorder="0" applyAlignment="0" applyProtection="0"/>
    <xf numFmtId="0" fontId="46" fillId="0" borderId="0"/>
    <xf numFmtId="0" fontId="38" fillId="0" borderId="0"/>
    <xf numFmtId="44" fontId="46" fillId="0" borderId="0" applyFont="0" applyFill="0" applyBorder="0" applyAlignment="0" applyProtection="0"/>
    <xf numFmtId="0" fontId="47" fillId="0" borderId="0">
      <alignment vertical="top"/>
    </xf>
    <xf numFmtId="43" fontId="46" fillId="0" borderId="0" applyFont="0" applyFill="0" applyBorder="0" applyAlignment="0" applyProtection="0"/>
    <xf numFmtId="9" fontId="46" fillId="0" borderId="0" applyFont="0" applyFill="0" applyBorder="0" applyAlignment="0" applyProtection="0"/>
    <xf numFmtId="0" fontId="59" fillId="0" borderId="0" applyNumberFormat="0" applyFill="0" applyBorder="0" applyAlignment="0" applyProtection="0">
      <alignment vertical="top"/>
      <protection locked="0"/>
    </xf>
    <xf numFmtId="0" fontId="63" fillId="11" borderId="41">
      <alignment vertical="center"/>
    </xf>
    <xf numFmtId="0" fontId="84" fillId="0" borderId="0"/>
    <xf numFmtId="0" fontId="2" fillId="0" borderId="0"/>
    <xf numFmtId="0" fontId="46" fillId="0" borderId="0"/>
    <xf numFmtId="0" fontId="89" fillId="0" borderId="0" applyNumberFormat="0" applyFill="0" applyBorder="0" applyAlignment="0" applyProtection="0"/>
    <xf numFmtId="44" fontId="38" fillId="0" borderId="0" applyFont="0" applyFill="0" applyBorder="0" applyAlignment="0" applyProtection="0"/>
    <xf numFmtId="0" fontId="1" fillId="0" borderId="0"/>
    <xf numFmtId="0" fontId="93" fillId="0" borderId="0"/>
  </cellStyleXfs>
  <cellXfs count="523">
    <xf numFmtId="0" fontId="0" fillId="0" borderId="0" xfId="0"/>
    <xf numFmtId="0" fontId="9" fillId="0" borderId="0" xfId="0" applyFont="1"/>
    <xf numFmtId="0" fontId="9" fillId="0" borderId="0" xfId="0" applyFont="1" applyAlignment="1">
      <alignment vertical="center"/>
    </xf>
    <xf numFmtId="0" fontId="0" fillId="0" borderId="0" xfId="0" applyAlignment="1">
      <alignment vertical="center"/>
    </xf>
    <xf numFmtId="0" fontId="13" fillId="0" borderId="0" xfId="0" applyFont="1"/>
    <xf numFmtId="0" fontId="12" fillId="0" borderId="5" xfId="0" applyFont="1" applyBorder="1"/>
    <xf numFmtId="0" fontId="14" fillId="0" borderId="0" xfId="0" applyFont="1"/>
    <xf numFmtId="0" fontId="13" fillId="0" borderId="0" xfId="0" applyFont="1" applyAlignment="1">
      <alignment vertical="top"/>
    </xf>
    <xf numFmtId="0" fontId="14" fillId="0" borderId="0" xfId="0" applyFont="1" applyAlignment="1">
      <alignment vertical="top"/>
    </xf>
    <xf numFmtId="0" fontId="15" fillId="0" borderId="0" xfId="0" applyFont="1"/>
    <xf numFmtId="0" fontId="21" fillId="3" borderId="15" xfId="0" applyFont="1" applyFill="1" applyBorder="1"/>
    <xf numFmtId="0" fontId="21" fillId="3" borderId="16" xfId="0" applyFont="1" applyFill="1" applyBorder="1"/>
    <xf numFmtId="0" fontId="13" fillId="0" borderId="0" xfId="0" applyFont="1" applyAlignment="1">
      <alignment wrapText="1"/>
    </xf>
    <xf numFmtId="0" fontId="15" fillId="0" borderId="5" xfId="0" applyFont="1" applyBorder="1" applyAlignment="1">
      <alignment wrapText="1"/>
    </xf>
    <xf numFmtId="0" fontId="10" fillId="0" borderId="0" xfId="0" applyFont="1" applyAlignment="1">
      <alignment vertical="center"/>
    </xf>
    <xf numFmtId="0" fontId="38" fillId="3" borderId="16" xfId="0" applyFont="1" applyFill="1" applyBorder="1"/>
    <xf numFmtId="0" fontId="12" fillId="0" borderId="0" xfId="0" applyFont="1"/>
    <xf numFmtId="0" fontId="15" fillId="0" borderId="5" xfId="0" applyFont="1" applyBorder="1" applyAlignment="1">
      <alignment horizontal="center" wrapText="1"/>
    </xf>
    <xf numFmtId="0" fontId="0" fillId="3" borderId="15" xfId="0" applyFill="1" applyBorder="1"/>
    <xf numFmtId="0" fontId="0" fillId="3" borderId="16" xfId="0" applyFill="1" applyBorder="1"/>
    <xf numFmtId="0" fontId="0" fillId="4" borderId="15" xfId="0" applyFill="1" applyBorder="1"/>
    <xf numFmtId="0" fontId="19" fillId="0" borderId="8" xfId="0" applyFont="1" applyBorder="1"/>
    <xf numFmtId="0" fontId="24" fillId="0" borderId="8" xfId="0" applyFont="1" applyBorder="1"/>
    <xf numFmtId="0" fontId="24" fillId="0" borderId="10" xfId="0" applyFont="1" applyBorder="1"/>
    <xf numFmtId="3" fontId="48" fillId="5" borderId="0" xfId="87" applyNumberFormat="1" applyFont="1" applyFill="1" applyAlignment="1">
      <alignment horizontal="left" vertical="top"/>
    </xf>
    <xf numFmtId="0" fontId="48" fillId="5" borderId="0" xfId="87" applyFont="1" applyFill="1">
      <alignment vertical="top"/>
    </xf>
    <xf numFmtId="2" fontId="48" fillId="5" borderId="0" xfId="87" applyNumberFormat="1" applyFont="1" applyFill="1" applyAlignment="1">
      <alignment horizontal="left" vertical="top"/>
    </xf>
    <xf numFmtId="168" fontId="48" fillId="5" borderId="0" xfId="87" applyNumberFormat="1" applyFont="1" applyFill="1" applyAlignment="1">
      <alignment horizontal="left" vertical="top"/>
    </xf>
    <xf numFmtId="0" fontId="48" fillId="5" borderId="0" xfId="87" applyFont="1" applyFill="1" applyAlignment="1">
      <alignment horizontal="left" vertical="top"/>
    </xf>
    <xf numFmtId="49" fontId="48" fillId="5" borderId="0" xfId="87" applyNumberFormat="1" applyFont="1" applyFill="1" applyAlignment="1">
      <alignment horizontal="left" vertical="top"/>
    </xf>
    <xf numFmtId="1" fontId="48" fillId="5" borderId="0" xfId="87" applyNumberFormat="1" applyFont="1" applyFill="1" applyAlignment="1">
      <alignment horizontal="left" vertical="top"/>
    </xf>
    <xf numFmtId="169" fontId="48" fillId="5" borderId="0" xfId="87" applyNumberFormat="1" applyFont="1" applyFill="1" applyAlignment="1">
      <alignment horizontal="left" vertical="top"/>
    </xf>
    <xf numFmtId="0" fontId="57" fillId="5" borderId="0" xfId="87" applyFont="1" applyFill="1" applyAlignment="1">
      <alignment horizontal="left" vertical="top"/>
    </xf>
    <xf numFmtId="0" fontId="57" fillId="5" borderId="0" xfId="87" applyFont="1" applyFill="1">
      <alignment vertical="top"/>
    </xf>
    <xf numFmtId="0" fontId="48" fillId="0" borderId="0" xfId="87" applyFont="1">
      <alignment vertical="top"/>
    </xf>
    <xf numFmtId="1" fontId="15" fillId="0" borderId="5" xfId="0" applyNumberFormat="1" applyFont="1" applyBorder="1" applyAlignment="1">
      <alignment wrapText="1"/>
    </xf>
    <xf numFmtId="170" fontId="15" fillId="0" borderId="5" xfId="82" applyNumberFormat="1" applyFont="1" applyBorder="1" applyAlignment="1">
      <alignment wrapText="1"/>
    </xf>
    <xf numFmtId="0" fontId="86" fillId="0" borderId="5" xfId="0" applyFont="1" applyBorder="1" applyAlignment="1">
      <alignment wrapText="1"/>
    </xf>
    <xf numFmtId="3" fontId="13" fillId="0" borderId="0" xfId="0" applyNumberFormat="1" applyFont="1"/>
    <xf numFmtId="0" fontId="12" fillId="0" borderId="0" xfId="0" applyFont="1" applyAlignment="1">
      <alignment horizontal="right" wrapText="1"/>
    </xf>
    <xf numFmtId="43" fontId="14" fillId="0" borderId="0" xfId="82" applyFont="1"/>
    <xf numFmtId="3" fontId="14" fillId="0" borderId="0" xfId="0" applyNumberFormat="1" applyFont="1"/>
    <xf numFmtId="0" fontId="87" fillId="0" borderId="0" xfId="0" applyFont="1" applyAlignment="1">
      <alignment wrapText="1"/>
    </xf>
    <xf numFmtId="2" fontId="13" fillId="0" borderId="0" xfId="0" applyNumberFormat="1" applyFont="1"/>
    <xf numFmtId="0" fontId="88" fillId="0" borderId="0" xfId="0" applyFont="1" applyAlignment="1">
      <alignment wrapText="1"/>
    </xf>
    <xf numFmtId="2" fontId="14" fillId="0" borderId="0" xfId="0" applyNumberFormat="1" applyFont="1"/>
    <xf numFmtId="0" fontId="63" fillId="13" borderId="28" xfId="84" applyFont="1" applyFill="1" applyBorder="1" applyAlignment="1" applyProtection="1">
      <alignment vertical="center" wrapText="1" shrinkToFit="1"/>
      <protection locked="0"/>
    </xf>
    <xf numFmtId="164" fontId="15" fillId="0" borderId="52" xfId="0" applyNumberFormat="1" applyFont="1" applyBorder="1" applyAlignment="1">
      <alignment horizontal="left" vertical="center" wrapText="1"/>
    </xf>
    <xf numFmtId="0" fontId="12" fillId="0" borderId="53" xfId="0" applyFont="1" applyBorder="1" applyAlignment="1">
      <alignment horizontal="left" vertical="center" wrapText="1"/>
    </xf>
    <xf numFmtId="0" fontId="12" fillId="0" borderId="53" xfId="0" applyFont="1" applyBorder="1" applyAlignment="1">
      <alignment horizontal="left" vertical="center"/>
    </xf>
    <xf numFmtId="6" fontId="86" fillId="0" borderId="5" xfId="85" applyNumberFormat="1" applyFont="1" applyBorder="1" applyAlignment="1">
      <alignment horizontal="center" vertical="top" wrapText="1"/>
    </xf>
    <xf numFmtId="165" fontId="86" fillId="0" borderId="22" xfId="85" applyNumberFormat="1" applyFont="1" applyBorder="1" applyAlignment="1">
      <alignment horizontal="right" vertical="top" wrapText="1"/>
    </xf>
    <xf numFmtId="0" fontId="90" fillId="3" borderId="16" xfId="0" applyFont="1" applyFill="1" applyBorder="1"/>
    <xf numFmtId="44" fontId="9" fillId="0" borderId="0" xfId="96" applyFont="1"/>
    <xf numFmtId="0" fontId="59" fillId="7" borderId="0" xfId="90" applyFill="1" applyAlignment="1" applyProtection="1"/>
    <xf numFmtId="0" fontId="44" fillId="6" borderId="0" xfId="98" applyFont="1" applyFill="1"/>
    <xf numFmtId="0" fontId="93" fillId="6" borderId="0" xfId="98" applyFill="1"/>
    <xf numFmtId="0" fontId="46" fillId="6" borderId="0" xfId="98" applyFont="1" applyFill="1" applyProtection="1">
      <protection locked="0"/>
    </xf>
    <xf numFmtId="0" fontId="56" fillId="6" borderId="0" xfId="98" applyFont="1" applyFill="1"/>
    <xf numFmtId="0" fontId="53" fillId="6" borderId="0" xfId="98" applyFont="1" applyFill="1"/>
    <xf numFmtId="0" fontId="54" fillId="6" borderId="0" xfId="98" applyFont="1" applyFill="1"/>
    <xf numFmtId="0" fontId="55" fillId="6" borderId="0" xfId="98" applyFont="1" applyFill="1"/>
    <xf numFmtId="0" fontId="50" fillId="6" borderId="0" xfId="98" applyFont="1" applyFill="1" applyAlignment="1">
      <alignment horizontal="left" vertical="center"/>
    </xf>
    <xf numFmtId="0" fontId="52" fillId="6" borderId="0" xfId="98" applyFont="1" applyFill="1" applyAlignment="1">
      <alignment vertical="center"/>
    </xf>
    <xf numFmtId="0" fontId="49" fillId="7" borderId="25" xfId="98" applyFont="1" applyFill="1" applyBorder="1"/>
    <xf numFmtId="0" fontId="53" fillId="6" borderId="0" xfId="98" applyFont="1" applyFill="1" applyAlignment="1">
      <alignment vertical="center"/>
    </xf>
    <xf numFmtId="0" fontId="49" fillId="6" borderId="0" xfId="98" applyFont="1" applyFill="1"/>
    <xf numFmtId="0" fontId="50" fillId="6" borderId="0" xfId="98" applyFont="1" applyFill="1" applyAlignment="1">
      <alignment horizontal="right" vertical="center"/>
    </xf>
    <xf numFmtId="171" fontId="50" fillId="7" borderId="26" xfId="98" applyNumberFormat="1" applyFont="1" applyFill="1" applyBorder="1" applyAlignment="1">
      <alignment horizontal="right" vertical="center"/>
    </xf>
    <xf numFmtId="1" fontId="50" fillId="7" borderId="25" xfId="98" applyNumberFormat="1" applyFont="1" applyFill="1" applyBorder="1" applyAlignment="1">
      <alignment horizontal="right" vertical="center"/>
    </xf>
    <xf numFmtId="0" fontId="52" fillId="6" borderId="20" xfId="98" applyFont="1" applyFill="1" applyBorder="1" applyAlignment="1">
      <alignment vertical="center"/>
    </xf>
    <xf numFmtId="0" fontId="51" fillId="6" borderId="0" xfId="98" applyFont="1" applyFill="1" applyAlignment="1">
      <alignment horizontal="left" vertical="center"/>
    </xf>
    <xf numFmtId="169" fontId="50" fillId="7" borderId="25" xfId="88" applyNumberFormat="1" applyFont="1" applyFill="1" applyBorder="1" applyAlignment="1">
      <alignment horizontal="right" vertical="center"/>
    </xf>
    <xf numFmtId="2" fontId="50" fillId="7" borderId="25" xfId="89" applyNumberFormat="1" applyFont="1" applyFill="1" applyBorder="1" applyAlignment="1">
      <alignment horizontal="right" vertical="center"/>
    </xf>
    <xf numFmtId="0" fontId="93" fillId="5" borderId="0" xfId="98" applyFill="1"/>
    <xf numFmtId="4" fontId="93" fillId="5" borderId="0" xfId="98" applyNumberFormat="1" applyFill="1" applyAlignment="1">
      <alignment horizontal="left"/>
    </xf>
    <xf numFmtId="0" fontId="52" fillId="6" borderId="0" xfId="98" applyFont="1" applyFill="1" applyAlignment="1">
      <alignment horizontal="left" vertical="center"/>
    </xf>
    <xf numFmtId="0" fontId="50" fillId="7" borderId="25" xfId="98" applyFont="1" applyFill="1" applyBorder="1" applyAlignment="1">
      <alignment horizontal="left" vertical="center"/>
    </xf>
    <xf numFmtId="2" fontId="50" fillId="7" borderId="25" xfId="98" applyNumberFormat="1" applyFont="1" applyFill="1" applyBorder="1" applyAlignment="1">
      <alignment horizontal="right" vertical="center"/>
    </xf>
    <xf numFmtId="0" fontId="50" fillId="6" borderId="0" xfId="98" applyFont="1" applyFill="1" applyAlignment="1" applyProtection="1">
      <alignment horizontal="left" vertical="center"/>
      <protection locked="0"/>
    </xf>
    <xf numFmtId="0" fontId="51" fillId="6" borderId="0" xfId="98" applyFont="1" applyFill="1" applyAlignment="1" applyProtection="1">
      <alignment horizontal="left" vertical="center"/>
      <protection locked="0"/>
    </xf>
    <xf numFmtId="49" fontId="50" fillId="7" borderId="25" xfId="98" applyNumberFormat="1" applyFont="1" applyFill="1" applyBorder="1" applyAlignment="1" applyProtection="1">
      <alignment horizontal="right" vertical="center"/>
      <protection locked="0"/>
    </xf>
    <xf numFmtId="0" fontId="50" fillId="6" borderId="0" xfId="98" applyFont="1" applyFill="1" applyAlignment="1" applyProtection="1">
      <alignment horizontal="right" vertical="center"/>
      <protection locked="0"/>
    </xf>
    <xf numFmtId="0" fontId="50" fillId="7" borderId="25" xfId="98" applyFont="1" applyFill="1" applyBorder="1" applyAlignment="1" applyProtection="1">
      <alignment horizontal="right" vertical="center"/>
      <protection locked="0"/>
    </xf>
    <xf numFmtId="0" fontId="50" fillId="7" borderId="25" xfId="98" applyFont="1" applyFill="1" applyBorder="1" applyAlignment="1">
      <alignment horizontal="right" vertical="center"/>
    </xf>
    <xf numFmtId="168" fontId="50" fillId="7" borderId="25" xfId="98" applyNumberFormat="1" applyFont="1" applyFill="1" applyBorder="1" applyAlignment="1">
      <alignment horizontal="right" vertical="center"/>
    </xf>
    <xf numFmtId="3" fontId="50" fillId="7" borderId="25" xfId="98" applyNumberFormat="1" applyFont="1" applyFill="1" applyBorder="1" applyAlignment="1">
      <alignment horizontal="right" vertical="center"/>
    </xf>
    <xf numFmtId="0" fontId="50" fillId="7" borderId="25" xfId="88" applyNumberFormat="1" applyFont="1" applyFill="1" applyBorder="1" applyAlignment="1" applyProtection="1">
      <alignment horizontal="left" vertical="center"/>
      <protection locked="0"/>
    </xf>
    <xf numFmtId="0" fontId="50" fillId="7" borderId="25" xfId="88" applyNumberFormat="1" applyFont="1" applyFill="1" applyBorder="1" applyAlignment="1" applyProtection="1">
      <alignment horizontal="left" vertical="center"/>
    </xf>
    <xf numFmtId="3" fontId="50" fillId="7" borderId="25" xfId="98" applyNumberFormat="1" applyFont="1" applyFill="1" applyBorder="1" applyAlignment="1" applyProtection="1">
      <alignment horizontal="right" vertical="center"/>
      <protection locked="0"/>
    </xf>
    <xf numFmtId="0" fontId="49" fillId="7" borderId="0" xfId="98" applyFont="1" applyFill="1"/>
    <xf numFmtId="0" fontId="50" fillId="7" borderId="25" xfId="88" applyNumberFormat="1" applyFont="1" applyFill="1" applyBorder="1" applyAlignment="1" applyProtection="1">
      <alignment horizontal="right" vertical="center"/>
    </xf>
    <xf numFmtId="0" fontId="50" fillId="6" borderId="0" xfId="98" applyFont="1" applyFill="1" applyAlignment="1">
      <alignment horizontal="left" vertical="center" indent="15"/>
    </xf>
    <xf numFmtId="0" fontId="93" fillId="5" borderId="0" xfId="98" applyFill="1" applyAlignment="1">
      <alignment wrapText="1"/>
    </xf>
    <xf numFmtId="0" fontId="58" fillId="7" borderId="0" xfId="94" applyFont="1" applyFill="1"/>
    <xf numFmtId="0" fontId="60" fillId="15" borderId="32" xfId="94" applyFont="1" applyFill="1" applyBorder="1"/>
    <xf numFmtId="0" fontId="71" fillId="15" borderId="31" xfId="94" applyFont="1" applyFill="1" applyBorder="1" applyAlignment="1">
      <alignment horizontal="left" vertical="center"/>
    </xf>
    <xf numFmtId="0" fontId="60" fillId="15" borderId="31" xfId="94" applyFont="1" applyFill="1" applyBorder="1"/>
    <xf numFmtId="0" fontId="60" fillId="15" borderId="31" xfId="98" applyFont="1" applyFill="1" applyBorder="1"/>
    <xf numFmtId="0" fontId="60" fillId="15" borderId="30" xfId="94" applyFont="1" applyFill="1" applyBorder="1"/>
    <xf numFmtId="0" fontId="70" fillId="14" borderId="0" xfId="94" applyFont="1" applyFill="1" applyAlignment="1">
      <alignment vertical="center"/>
    </xf>
    <xf numFmtId="0" fontId="67" fillId="14" borderId="0" xfId="94" applyFont="1" applyFill="1" applyAlignment="1">
      <alignment horizontal="left" vertical="top" wrapText="1"/>
    </xf>
    <xf numFmtId="0" fontId="61" fillId="7" borderId="0" xfId="94" applyFont="1" applyFill="1" applyAlignment="1">
      <alignment horizontal="left" vertical="center" wrapText="1"/>
    </xf>
    <xf numFmtId="0" fontId="67" fillId="7" borderId="0" xfId="94" applyFont="1" applyFill="1" applyAlignment="1">
      <alignment horizontal="left" vertical="top" wrapText="1"/>
    </xf>
    <xf numFmtId="0" fontId="58" fillId="7" borderId="0" xfId="94" quotePrefix="1" applyFont="1" applyFill="1" applyAlignment="1">
      <alignment horizontal="left" vertical="center"/>
    </xf>
    <xf numFmtId="0" fontId="69" fillId="7" borderId="0" xfId="94" applyFont="1" applyFill="1" applyAlignment="1">
      <alignment horizontal="left" vertical="center"/>
    </xf>
    <xf numFmtId="0" fontId="67" fillId="7" borderId="0" xfId="94" applyFont="1" applyFill="1" applyAlignment="1">
      <alignment horizontal="left" vertical="center"/>
    </xf>
    <xf numFmtId="0" fontId="67" fillId="7" borderId="0" xfId="94" applyFont="1" applyFill="1" applyAlignment="1">
      <alignment horizontal="left" vertical="center" wrapText="1"/>
    </xf>
    <xf numFmtId="0" fontId="58" fillId="7" borderId="0" xfId="94" applyFont="1" applyFill="1" applyAlignment="1">
      <alignment vertical="center"/>
    </xf>
    <xf numFmtId="0" fontId="58" fillId="7" borderId="0" xfId="94" applyFont="1" applyFill="1" applyAlignment="1">
      <alignment vertical="center" wrapText="1"/>
    </xf>
    <xf numFmtId="0" fontId="63" fillId="7" borderId="0" xfId="94" applyFont="1" applyFill="1" applyAlignment="1">
      <alignment vertical="center" wrapText="1"/>
    </xf>
    <xf numFmtId="0" fontId="58" fillId="7" borderId="0" xfId="98" quotePrefix="1" applyFont="1" applyFill="1" applyAlignment="1">
      <alignment horizontal="left" vertical="center"/>
    </xf>
    <xf numFmtId="0" fontId="58" fillId="7" borderId="0" xfId="94" quotePrefix="1" applyFont="1" applyFill="1" applyAlignment="1">
      <alignment horizontal="left" vertical="center" wrapText="1"/>
    </xf>
    <xf numFmtId="0" fontId="58" fillId="9" borderId="0" xfId="94" applyFont="1" applyFill="1"/>
    <xf numFmtId="0" fontId="65" fillId="7" borderId="0" xfId="94" applyFont="1" applyFill="1" applyAlignment="1">
      <alignment vertical="top" wrapText="1"/>
    </xf>
    <xf numFmtId="0" fontId="66" fillId="7" borderId="0" xfId="94" applyFont="1" applyFill="1" applyAlignment="1">
      <alignment vertical="top" wrapText="1"/>
    </xf>
    <xf numFmtId="0" fontId="64" fillId="7" borderId="0" xfId="94" applyFont="1" applyFill="1" applyAlignment="1">
      <alignment horizontal="left" vertical="center" wrapText="1"/>
    </xf>
    <xf numFmtId="0" fontId="58" fillId="7" borderId="0" xfId="94" quotePrefix="1" applyFont="1" applyFill="1" applyAlignment="1">
      <alignment horizontal="left"/>
    </xf>
    <xf numFmtId="0" fontId="63" fillId="7" borderId="0" xfId="94" quotePrefix="1" applyFont="1" applyFill="1" applyAlignment="1">
      <alignment horizontal="left"/>
    </xf>
    <xf numFmtId="0" fontId="58" fillId="7" borderId="0" xfId="94" applyFont="1" applyFill="1" applyAlignment="1">
      <alignment vertical="top" wrapText="1"/>
    </xf>
    <xf numFmtId="0" fontId="58" fillId="7" borderId="0" xfId="94" quotePrefix="1" applyFont="1" applyFill="1" applyAlignment="1">
      <alignment horizontal="left" vertical="top"/>
    </xf>
    <xf numFmtId="0" fontId="63" fillId="7" borderId="0" xfId="94" quotePrefix="1" applyFont="1" applyFill="1" applyAlignment="1">
      <alignment horizontal="left" vertical="top"/>
    </xf>
    <xf numFmtId="0" fontId="58" fillId="7" borderId="0" xfId="94" quotePrefix="1" applyFont="1" applyFill="1" applyAlignment="1">
      <alignment vertical="top"/>
    </xf>
    <xf numFmtId="0" fontId="58" fillId="11" borderId="17" xfId="94" applyFont="1" applyFill="1" applyBorder="1" applyAlignment="1">
      <alignment vertical="center"/>
    </xf>
    <xf numFmtId="0" fontId="58" fillId="11" borderId="19" xfId="94" applyFont="1" applyFill="1" applyBorder="1" applyAlignment="1">
      <alignment vertical="center"/>
    </xf>
    <xf numFmtId="0" fontId="62" fillId="10" borderId="0" xfId="94" applyFont="1" applyFill="1"/>
    <xf numFmtId="0" fontId="61" fillId="10" borderId="0" xfId="94" applyFont="1" applyFill="1"/>
    <xf numFmtId="0" fontId="58" fillId="10" borderId="0" xfId="94" applyFont="1" applyFill="1"/>
    <xf numFmtId="0" fontId="62" fillId="7" borderId="0" xfId="94" applyFont="1" applyFill="1"/>
    <xf numFmtId="0" fontId="61" fillId="7" borderId="0" xfId="94" applyFont="1" applyFill="1"/>
    <xf numFmtId="0" fontId="58" fillId="6" borderId="0" xfId="94" applyFont="1" applyFill="1"/>
    <xf numFmtId="0" fontId="60" fillId="7" borderId="0" xfId="94" applyFont="1" applyFill="1" applyAlignment="1">
      <alignment horizontal="left" vertical="center"/>
    </xf>
    <xf numFmtId="0" fontId="58" fillId="7" borderId="0" xfId="98" applyFont="1" applyFill="1"/>
    <xf numFmtId="0" fontId="58" fillId="12" borderId="0" xfId="98" applyFont="1" applyFill="1" applyAlignment="1">
      <alignment horizontal="center" vertical="center"/>
    </xf>
    <xf numFmtId="0" fontId="58" fillId="12" borderId="0" xfId="98" applyFont="1" applyFill="1" applyAlignment="1">
      <alignment vertical="center"/>
    </xf>
    <xf numFmtId="0" fontId="63" fillId="12" borderId="0" xfId="98" applyFont="1" applyFill="1" applyAlignment="1">
      <alignment vertical="center"/>
    </xf>
    <xf numFmtId="0" fontId="71" fillId="12" borderId="0" xfId="98" applyFont="1" applyFill="1" applyAlignment="1">
      <alignment horizontal="left" vertical="center"/>
    </xf>
    <xf numFmtId="0" fontId="77" fillId="12" borderId="0" xfId="98" applyFont="1" applyFill="1" applyAlignment="1">
      <alignment horizontal="left" vertical="center"/>
    </xf>
    <xf numFmtId="0" fontId="63" fillId="7" borderId="0" xfId="98" applyFont="1" applyFill="1"/>
    <xf numFmtId="0" fontId="58" fillId="7" borderId="0" xfId="98" applyFont="1" applyFill="1" applyAlignment="1">
      <alignment vertical="center"/>
    </xf>
    <xf numFmtId="0" fontId="73" fillId="12" borderId="0" xfId="98" applyFont="1" applyFill="1" applyAlignment="1">
      <alignment horizontal="left" vertical="center"/>
    </xf>
    <xf numFmtId="0" fontId="72" fillId="12" borderId="0" xfId="98" applyFont="1" applyFill="1" applyAlignment="1">
      <alignment vertical="center"/>
    </xf>
    <xf numFmtId="0" fontId="63" fillId="7" borderId="0" xfId="98" applyFont="1" applyFill="1" applyAlignment="1">
      <alignment vertical="center"/>
    </xf>
    <xf numFmtId="0" fontId="63" fillId="12" borderId="0" xfId="98" applyFont="1" applyFill="1" applyAlignment="1">
      <alignment horizontal="center" vertical="center"/>
    </xf>
    <xf numFmtId="0" fontId="72" fillId="12" borderId="59" xfId="98" applyFont="1" applyFill="1" applyBorder="1" applyAlignment="1">
      <alignment vertical="center"/>
    </xf>
    <xf numFmtId="0" fontId="63" fillId="13" borderId="0" xfId="98" applyFont="1" applyFill="1" applyAlignment="1" applyProtection="1">
      <alignment vertical="center"/>
      <protection locked="0"/>
    </xf>
    <xf numFmtId="0" fontId="72" fillId="12" borderId="60" xfId="98" applyFont="1" applyFill="1" applyBorder="1" applyAlignment="1">
      <alignment vertical="center"/>
    </xf>
    <xf numFmtId="0" fontId="73" fillId="12" borderId="0" xfId="98" applyFont="1" applyFill="1" applyAlignment="1">
      <alignment horizontal="center" vertical="center"/>
    </xf>
    <xf numFmtId="2" fontId="63" fillId="12" borderId="0" xfId="98" applyNumberFormat="1" applyFont="1" applyFill="1" applyAlignment="1">
      <alignment vertical="center"/>
    </xf>
    <xf numFmtId="0" fontId="71" fillId="7" borderId="0" xfId="98" applyFont="1" applyFill="1" applyAlignment="1">
      <alignment horizontal="left" vertical="center"/>
    </xf>
    <xf numFmtId="0" fontId="72" fillId="6" borderId="0" xfId="98" applyFont="1" applyFill="1" applyAlignment="1">
      <alignment vertical="center"/>
    </xf>
    <xf numFmtId="0" fontId="63" fillId="6" borderId="0" xfId="98" applyFont="1" applyFill="1" applyAlignment="1">
      <alignment horizontal="center" vertical="center"/>
    </xf>
    <xf numFmtId="0" fontId="63" fillId="6" borderId="0" xfId="98" applyFont="1" applyFill="1" applyAlignment="1">
      <alignment horizontal="right" vertical="center"/>
    </xf>
    <xf numFmtId="0" fontId="63" fillId="6" borderId="0" xfId="98" applyFont="1" applyFill="1" applyAlignment="1">
      <alignment vertical="center"/>
    </xf>
    <xf numFmtId="3" fontId="63" fillId="6" borderId="0" xfId="98" applyNumberFormat="1" applyFont="1" applyFill="1" applyAlignment="1">
      <alignment horizontal="center" vertical="center"/>
    </xf>
    <xf numFmtId="3" fontId="63" fillId="6" borderId="0" xfId="98" applyNumberFormat="1" applyFont="1" applyFill="1" applyAlignment="1">
      <alignment horizontal="right" vertical="center"/>
    </xf>
    <xf numFmtId="3" fontId="72" fillId="6" borderId="0" xfId="98" applyNumberFormat="1" applyFont="1" applyFill="1" applyAlignment="1">
      <alignment vertical="center"/>
    </xf>
    <xf numFmtId="49" fontId="63" fillId="6" borderId="0" xfId="98" applyNumberFormat="1" applyFont="1" applyFill="1" applyAlignment="1">
      <alignment horizontal="center" vertical="center"/>
    </xf>
    <xf numFmtId="0" fontId="72" fillId="8" borderId="33" xfId="98" applyFont="1" applyFill="1" applyBorder="1" applyAlignment="1">
      <alignment horizontal="center" vertical="center"/>
    </xf>
    <xf numFmtId="49" fontId="63" fillId="7" borderId="0" xfId="98" applyNumberFormat="1" applyFont="1" applyFill="1" applyAlignment="1">
      <alignment horizontal="center" vertical="center"/>
    </xf>
    <xf numFmtId="3" fontId="63" fillId="7" borderId="0" xfId="98" applyNumberFormat="1" applyFont="1" applyFill="1" applyAlignment="1">
      <alignment horizontal="right" vertical="center"/>
    </xf>
    <xf numFmtId="0" fontId="73" fillId="7" borderId="0" xfId="98" applyFont="1" applyFill="1" applyAlignment="1">
      <alignment horizontal="left" vertical="center"/>
    </xf>
    <xf numFmtId="0" fontId="95" fillId="12" borderId="0" xfId="98" applyFont="1" applyFill="1" applyAlignment="1">
      <alignment vertical="center"/>
    </xf>
    <xf numFmtId="0" fontId="63" fillId="12" borderId="59" xfId="98" applyFont="1" applyFill="1" applyBorder="1" applyAlignment="1">
      <alignment vertical="center"/>
    </xf>
    <xf numFmtId="0" fontId="95" fillId="12" borderId="59" xfId="98" applyFont="1" applyFill="1" applyBorder="1" applyAlignment="1">
      <alignment vertical="center"/>
    </xf>
    <xf numFmtId="0" fontId="80" fillId="19" borderId="48" xfId="98" applyFont="1" applyFill="1" applyBorder="1" applyAlignment="1">
      <alignment horizontal="center" vertical="center"/>
    </xf>
    <xf numFmtId="49" fontId="63" fillId="12" borderId="0" xfId="98" applyNumberFormat="1" applyFont="1" applyFill="1" applyAlignment="1">
      <alignment vertical="center"/>
    </xf>
    <xf numFmtId="0" fontId="63" fillId="12" borderId="0" xfId="98" applyFont="1" applyFill="1" applyAlignment="1">
      <alignment horizontal="left" vertical="center"/>
    </xf>
    <xf numFmtId="0" fontId="63" fillId="7" borderId="0" xfId="98" applyFont="1" applyFill="1" applyAlignment="1">
      <alignment horizontal="left" vertical="top" wrapText="1"/>
    </xf>
    <xf numFmtId="0" fontId="73" fillId="7" borderId="0" xfId="98" applyFont="1" applyFill="1" applyAlignment="1">
      <alignment horizontal="left" vertical="top" wrapText="1"/>
    </xf>
    <xf numFmtId="0" fontId="63" fillId="12" borderId="60" xfId="98" applyFont="1" applyFill="1" applyBorder="1" applyAlignment="1">
      <alignment vertical="center"/>
    </xf>
    <xf numFmtId="0" fontId="48" fillId="0" borderId="0" xfId="98" applyFont="1" applyAlignment="1">
      <alignment vertical="top"/>
    </xf>
    <xf numFmtId="0" fontId="63" fillId="7" borderId="0" xfId="98" applyFont="1" applyFill="1" applyAlignment="1">
      <alignment horizontal="left" vertical="top" wrapText="1" indent="2"/>
    </xf>
    <xf numFmtId="0" fontId="63" fillId="12" borderId="0" xfId="98" applyFont="1" applyFill="1" applyAlignment="1">
      <alignment horizontal="right" vertical="center"/>
    </xf>
    <xf numFmtId="0" fontId="72" fillId="7" borderId="0" xfId="98" applyFont="1" applyFill="1" applyAlignment="1">
      <alignment vertical="center"/>
    </xf>
    <xf numFmtId="0" fontId="72" fillId="7" borderId="0" xfId="98" applyFont="1" applyFill="1" applyAlignment="1">
      <alignment horizontal="center" vertical="center"/>
    </xf>
    <xf numFmtId="49" fontId="63" fillId="12" borderId="0" xfId="98" applyNumberFormat="1" applyFont="1" applyFill="1" applyAlignment="1">
      <alignment horizontal="left" vertical="center"/>
    </xf>
    <xf numFmtId="1" fontId="63" fillId="12" borderId="0" xfId="98" applyNumberFormat="1" applyFont="1" applyFill="1" applyAlignment="1">
      <alignment horizontal="left" vertical="center"/>
    </xf>
    <xf numFmtId="0" fontId="93" fillId="0" borderId="0" xfId="98"/>
    <xf numFmtId="0" fontId="46" fillId="0" borderId="0" xfId="98" applyFont="1"/>
    <xf numFmtId="9" fontId="93" fillId="0" borderId="0" xfId="98" applyNumberFormat="1"/>
    <xf numFmtId="0" fontId="73" fillId="16" borderId="51" xfId="98" applyFont="1" applyFill="1" applyBorder="1" applyAlignment="1">
      <alignment horizontal="center" wrapText="1"/>
    </xf>
    <xf numFmtId="0" fontId="63" fillId="0" borderId="42" xfId="98" applyFont="1" applyBorder="1" applyAlignment="1">
      <alignment horizontal="center" vertical="top" wrapText="1"/>
    </xf>
    <xf numFmtId="0" fontId="73" fillId="16" borderId="50" xfId="98" applyFont="1" applyFill="1" applyBorder="1" applyAlignment="1">
      <alignment horizontal="center" wrapText="1"/>
    </xf>
    <xf numFmtId="0" fontId="58" fillId="12" borderId="24" xfId="98" applyFont="1" applyFill="1" applyBorder="1" applyAlignment="1">
      <alignment vertical="center"/>
    </xf>
    <xf numFmtId="0" fontId="93" fillId="0" borderId="23" xfId="98" applyBorder="1"/>
    <xf numFmtId="0" fontId="58" fillId="12" borderId="40" xfId="98" applyFont="1" applyFill="1" applyBorder="1" applyAlignment="1">
      <alignment vertical="center"/>
    </xf>
    <xf numFmtId="0" fontId="93" fillId="0" borderId="38" xfId="98" applyBorder="1"/>
    <xf numFmtId="0" fontId="63" fillId="0" borderId="58" xfId="98" applyFont="1" applyBorder="1" applyAlignment="1">
      <alignment horizontal="center" vertical="top" wrapText="1"/>
    </xf>
    <xf numFmtId="0" fontId="58" fillId="12" borderId="69" xfId="98" applyFont="1" applyFill="1" applyBorder="1" applyAlignment="1">
      <alignment vertical="center"/>
    </xf>
    <xf numFmtId="0" fontId="93" fillId="0" borderId="21" xfId="98" applyBorder="1"/>
    <xf numFmtId="0" fontId="93" fillId="17" borderId="0" xfId="98" applyFill="1"/>
    <xf numFmtId="0" fontId="58" fillId="12" borderId="37" xfId="98" applyFont="1" applyFill="1" applyBorder="1" applyAlignment="1">
      <alignment vertical="center"/>
    </xf>
    <xf numFmtId="0" fontId="93" fillId="0" borderId="36" xfId="98" applyBorder="1"/>
    <xf numFmtId="0" fontId="63" fillId="0" borderId="0" xfId="98" applyFont="1" applyAlignment="1">
      <alignment horizontal="center" wrapText="1"/>
    </xf>
    <xf numFmtId="0" fontId="63" fillId="0" borderId="49" xfId="98" applyFont="1" applyBorder="1" applyAlignment="1">
      <alignment horizontal="center" vertical="top" wrapText="1"/>
    </xf>
    <xf numFmtId="0" fontId="58" fillId="12" borderId="37" xfId="98" applyFont="1" applyFill="1" applyBorder="1"/>
    <xf numFmtId="0" fontId="58" fillId="12" borderId="35" xfId="98" applyFont="1" applyFill="1" applyBorder="1"/>
    <xf numFmtId="0" fontId="93" fillId="0" borderId="34" xfId="98" applyBorder="1"/>
    <xf numFmtId="0" fontId="96" fillId="20" borderId="70" xfId="98" applyFont="1" applyFill="1" applyBorder="1" applyAlignment="1">
      <alignment horizontal="center" vertical="center" wrapText="1"/>
    </xf>
    <xf numFmtId="0" fontId="96" fillId="20" borderId="0" xfId="98" applyFont="1" applyFill="1" applyAlignment="1">
      <alignment horizontal="center" vertical="center" wrapText="1"/>
    </xf>
    <xf numFmtId="0" fontId="97" fillId="21" borderId="71" xfId="98" applyFont="1" applyFill="1" applyBorder="1" applyAlignment="1">
      <alignment horizontal="center" vertical="center" wrapText="1"/>
    </xf>
    <xf numFmtId="0" fontId="97" fillId="21" borderId="72" xfId="98" applyFont="1" applyFill="1" applyBorder="1" applyAlignment="1">
      <alignment horizontal="center" vertical="center" wrapText="1"/>
    </xf>
    <xf numFmtId="0" fontId="97" fillId="21" borderId="55" xfId="98" applyFont="1" applyFill="1" applyBorder="1" applyAlignment="1">
      <alignment horizontal="center" vertical="center" wrapText="1"/>
    </xf>
    <xf numFmtId="0" fontId="97" fillId="21" borderId="73" xfId="98" applyFont="1" applyFill="1" applyBorder="1" applyAlignment="1">
      <alignment horizontal="center" vertical="center" wrapText="1"/>
    </xf>
    <xf numFmtId="0" fontId="97" fillId="21" borderId="70" xfId="98" applyFont="1" applyFill="1" applyBorder="1" applyAlignment="1">
      <alignment horizontal="center" vertical="center" wrapText="1"/>
    </xf>
    <xf numFmtId="0" fontId="97" fillId="21" borderId="0" xfId="98" applyFont="1" applyFill="1" applyAlignment="1">
      <alignment horizontal="center" vertical="center" wrapText="1"/>
    </xf>
    <xf numFmtId="0" fontId="73" fillId="22" borderId="0" xfId="98" applyFont="1" applyFill="1" applyAlignment="1">
      <alignment horizontal="center" vertical="center"/>
    </xf>
    <xf numFmtId="0" fontId="73" fillId="22" borderId="0" xfId="98" applyFont="1" applyFill="1" applyAlignment="1">
      <alignment vertical="center"/>
    </xf>
    <xf numFmtId="0" fontId="63" fillId="22" borderId="0" xfId="98" applyFont="1" applyFill="1" applyAlignment="1">
      <alignment vertical="center"/>
    </xf>
    <xf numFmtId="0" fontId="63" fillId="22" borderId="0" xfId="98" applyFont="1" applyFill="1" applyAlignment="1">
      <alignment horizontal="right" vertical="center"/>
    </xf>
    <xf numFmtId="0" fontId="73" fillId="22" borderId="0" xfId="98" applyFont="1" applyFill="1" applyAlignment="1">
      <alignment horizontal="right" vertical="center"/>
    </xf>
    <xf numFmtId="0" fontId="73" fillId="22" borderId="59" xfId="98" applyFont="1" applyFill="1" applyBorder="1" applyAlignment="1">
      <alignment horizontal="center" vertical="center"/>
    </xf>
    <xf numFmtId="0" fontId="63" fillId="22" borderId="59" xfId="98" applyFont="1" applyFill="1" applyBorder="1" applyAlignment="1">
      <alignment vertical="center"/>
    </xf>
    <xf numFmtId="0" fontId="63" fillId="22" borderId="59" xfId="98" applyFont="1" applyFill="1" applyBorder="1" applyAlignment="1">
      <alignment horizontal="right" vertical="center"/>
    </xf>
    <xf numFmtId="0" fontId="73" fillId="22" borderId="60" xfId="98" applyFont="1" applyFill="1" applyBorder="1" applyAlignment="1">
      <alignment horizontal="center" vertical="center"/>
    </xf>
    <xf numFmtId="0" fontId="63" fillId="22" borderId="60" xfId="98" applyFont="1" applyFill="1" applyBorder="1" applyAlignment="1">
      <alignment vertical="center"/>
    </xf>
    <xf numFmtId="0" fontId="63" fillId="22" borderId="60" xfId="98" applyFont="1" applyFill="1" applyBorder="1" applyAlignment="1">
      <alignment horizontal="right" vertical="center"/>
    </xf>
    <xf numFmtId="0" fontId="73" fillId="22" borderId="0" xfId="98" applyFont="1" applyFill="1" applyAlignment="1">
      <alignment horizontal="left" vertical="center"/>
    </xf>
    <xf numFmtId="0" fontId="73" fillId="22" borderId="59" xfId="98" applyFont="1" applyFill="1" applyBorder="1" applyAlignment="1">
      <alignment horizontal="left" vertical="center"/>
    </xf>
    <xf numFmtId="0" fontId="73" fillId="22" borderId="60" xfId="98" applyFont="1" applyFill="1" applyBorder="1" applyAlignment="1">
      <alignment horizontal="left" vertical="center"/>
    </xf>
    <xf numFmtId="0" fontId="63" fillId="22" borderId="59" xfId="98" applyFont="1" applyFill="1" applyBorder="1" applyAlignment="1">
      <alignment horizontal="center" vertical="center"/>
    </xf>
    <xf numFmtId="0" fontId="63" fillId="22" borderId="0" xfId="98" applyFont="1" applyFill="1" applyAlignment="1">
      <alignment horizontal="center" vertical="center"/>
    </xf>
    <xf numFmtId="49" fontId="63" fillId="22" borderId="0" xfId="98" applyNumberFormat="1" applyFont="1" applyFill="1" applyAlignment="1">
      <alignment horizontal="right" vertical="center"/>
    </xf>
    <xf numFmtId="0" fontId="63" fillId="22" borderId="59" xfId="98" applyFont="1" applyFill="1" applyBorder="1" applyAlignment="1">
      <alignment horizontal="left" vertical="center"/>
    </xf>
    <xf numFmtId="0" fontId="63" fillId="22" borderId="60" xfId="98" applyFont="1" applyFill="1" applyBorder="1" applyAlignment="1">
      <alignment horizontal="center" vertical="center"/>
    </xf>
    <xf numFmtId="4" fontId="63" fillId="13" borderId="74" xfId="98" applyNumberFormat="1" applyFont="1" applyFill="1" applyBorder="1" applyAlignment="1" applyProtection="1">
      <alignment vertical="center"/>
      <protection locked="0"/>
    </xf>
    <xf numFmtId="0" fontId="63" fillId="22" borderId="0" xfId="98" applyFont="1" applyFill="1" applyAlignment="1">
      <alignment vertical="center" wrapText="1"/>
    </xf>
    <xf numFmtId="49" fontId="63" fillId="22" borderId="0" xfId="98" applyNumberFormat="1" applyFont="1" applyFill="1" applyAlignment="1">
      <alignment vertical="center"/>
    </xf>
    <xf numFmtId="2" fontId="63" fillId="22" borderId="59" xfId="98" applyNumberFormat="1" applyFont="1" applyFill="1" applyBorder="1" applyAlignment="1">
      <alignment horizontal="center" vertical="center"/>
    </xf>
    <xf numFmtId="2" fontId="63" fillId="22" borderId="0" xfId="98" applyNumberFormat="1" applyFont="1" applyFill="1" applyAlignment="1">
      <alignment horizontal="center" vertical="center"/>
    </xf>
    <xf numFmtId="2" fontId="63" fillId="22" borderId="0" xfId="98" applyNumberFormat="1" applyFont="1" applyFill="1" applyAlignment="1">
      <alignment vertical="center"/>
    </xf>
    <xf numFmtId="0" fontId="73" fillId="22" borderId="59" xfId="98" applyFont="1" applyFill="1" applyBorder="1" applyAlignment="1">
      <alignment vertical="center"/>
    </xf>
    <xf numFmtId="0" fontId="63" fillId="22" borderId="0" xfId="98" quotePrefix="1" applyFont="1" applyFill="1" applyAlignment="1">
      <alignment horizontal="right" vertical="center"/>
    </xf>
    <xf numFmtId="0" fontId="63" fillId="13" borderId="74" xfId="98" applyFont="1" applyFill="1" applyBorder="1" applyAlignment="1" applyProtection="1">
      <alignment horizontal="center" vertical="center" wrapText="1"/>
      <protection locked="0"/>
    </xf>
    <xf numFmtId="0" fontId="63" fillId="22" borderId="0" xfId="98" applyFont="1" applyFill="1" applyAlignment="1">
      <alignment horizontal="left" vertical="center"/>
    </xf>
    <xf numFmtId="0" fontId="74" fillId="22" borderId="0" xfId="98" applyFont="1" applyFill="1" applyAlignment="1">
      <alignment vertical="center"/>
    </xf>
    <xf numFmtId="0" fontId="82" fillId="22" borderId="0" xfId="98" applyFont="1" applyFill="1" applyAlignment="1">
      <alignment horizontal="left" vertical="center"/>
    </xf>
    <xf numFmtId="0" fontId="82" fillId="22" borderId="0" xfId="98" applyFont="1" applyFill="1" applyAlignment="1">
      <alignment vertical="center"/>
    </xf>
    <xf numFmtId="0" fontId="81" fillId="22" borderId="0" xfId="98" applyFont="1" applyFill="1" applyAlignment="1">
      <alignment horizontal="left" vertical="center"/>
    </xf>
    <xf numFmtId="0" fontId="82" fillId="22" borderId="0" xfId="98" applyFont="1" applyFill="1" applyAlignment="1">
      <alignment horizontal="right" vertical="center"/>
    </xf>
    <xf numFmtId="0" fontId="15" fillId="0" borderId="18" xfId="0" applyFont="1" applyBorder="1" applyAlignment="1">
      <alignment horizontal="left" vertical="top" wrapText="1"/>
    </xf>
    <xf numFmtId="0" fontId="15" fillId="0" borderId="5" xfId="0" applyFont="1" applyBorder="1" applyAlignment="1">
      <alignment horizontal="left" vertical="top" wrapText="1"/>
    </xf>
    <xf numFmtId="0" fontId="15" fillId="0" borderId="54" xfId="85" applyFont="1" applyBorder="1" applyAlignment="1">
      <alignment horizontal="left" vertical="center" wrapText="1"/>
    </xf>
    <xf numFmtId="0" fontId="12" fillId="0" borderId="82" xfId="0" applyFont="1" applyBorder="1" applyAlignment="1">
      <alignment vertical="center"/>
    </xf>
    <xf numFmtId="0" fontId="15" fillId="0" borderId="86" xfId="0" applyFont="1" applyBorder="1" applyAlignment="1">
      <alignment horizontal="left" vertical="top" wrapText="1"/>
    </xf>
    <xf numFmtId="0" fontId="15" fillId="0" borderId="87" xfId="0" applyFont="1" applyBorder="1" applyAlignment="1">
      <alignment horizontal="left" vertical="top" wrapText="1"/>
    </xf>
    <xf numFmtId="0" fontId="13" fillId="0" borderId="21" xfId="0" applyFont="1" applyBorder="1"/>
    <xf numFmtId="0" fontId="12" fillId="0" borderId="22" xfId="0" applyFont="1" applyBorder="1"/>
    <xf numFmtId="0" fontId="36" fillId="0" borderId="88" xfId="0" quotePrefix="1" applyFont="1" applyBorder="1" applyAlignment="1">
      <alignment horizontal="left"/>
    </xf>
    <xf numFmtId="0" fontId="9" fillId="0" borderId="21" xfId="0" applyFont="1" applyBorder="1"/>
    <xf numFmtId="165" fontId="15" fillId="0" borderId="22" xfId="85" applyNumberFormat="1" applyFont="1" applyBorder="1" applyAlignment="1">
      <alignment horizontal="right" wrapText="1"/>
    </xf>
    <xf numFmtId="0" fontId="11" fillId="0" borderId="0" xfId="0" applyFont="1"/>
    <xf numFmtId="0" fontId="11" fillId="0" borderId="21" xfId="0" applyFont="1" applyBorder="1"/>
    <xf numFmtId="0" fontId="39" fillId="0" borderId="92" xfId="0" quotePrefix="1" applyFont="1" applyBorder="1" applyAlignment="1">
      <alignment horizontal="left"/>
    </xf>
    <xf numFmtId="0" fontId="39" fillId="0" borderId="88" xfId="0" quotePrefix="1" applyFont="1" applyBorder="1" applyAlignment="1">
      <alignment horizontal="left"/>
    </xf>
    <xf numFmtId="0" fontId="42" fillId="0" borderId="88" xfId="0" quotePrefix="1" applyFont="1" applyBorder="1" applyAlignment="1">
      <alignment horizontal="left"/>
    </xf>
    <xf numFmtId="0" fontId="15" fillId="0" borderId="94" xfId="0" applyFont="1" applyBorder="1" applyAlignment="1">
      <alignment wrapText="1"/>
    </xf>
    <xf numFmtId="0" fontId="15" fillId="0" borderId="94" xfId="0" applyFont="1" applyBorder="1" applyAlignment="1">
      <alignment horizontal="center" wrapText="1"/>
    </xf>
    <xf numFmtId="165" fontId="86" fillId="0" borderId="96" xfId="0" applyNumberFormat="1" applyFont="1" applyBorder="1" applyAlignment="1">
      <alignment horizontal="right" vertical="top" wrapText="1"/>
    </xf>
    <xf numFmtId="165" fontId="15" fillId="0" borderId="97" xfId="0" applyNumberFormat="1" applyFont="1" applyBorder="1" applyAlignment="1">
      <alignment horizontal="right" vertical="top" wrapText="1"/>
    </xf>
    <xf numFmtId="166" fontId="86" fillId="0" borderId="96" xfId="0" applyNumberFormat="1" applyFont="1" applyBorder="1" applyAlignment="1">
      <alignment horizontal="right" vertical="top" wrapText="1"/>
    </xf>
    <xf numFmtId="166" fontId="15" fillId="0" borderId="97" xfId="0" applyNumberFormat="1" applyFont="1" applyBorder="1" applyAlignment="1">
      <alignment horizontal="right" vertical="top" wrapText="1"/>
    </xf>
    <xf numFmtId="0" fontId="63" fillId="11" borderId="17" xfId="98" applyFont="1" applyFill="1" applyBorder="1" applyAlignment="1">
      <alignment horizontal="left" vertical="center" wrapText="1"/>
    </xf>
    <xf numFmtId="0" fontId="63" fillId="11" borderId="18" xfId="98" applyFont="1" applyFill="1" applyBorder="1" applyAlignment="1">
      <alignment horizontal="left" vertical="center" wrapText="1"/>
    </xf>
    <xf numFmtId="0" fontId="63" fillId="11" borderId="19" xfId="98" applyFont="1" applyFill="1" applyBorder="1" applyAlignment="1">
      <alignment horizontal="left" vertical="center" wrapText="1"/>
    </xf>
    <xf numFmtId="0" fontId="73" fillId="22" borderId="0" xfId="98" applyFont="1" applyFill="1" applyAlignment="1">
      <alignment horizontal="center" vertical="center"/>
    </xf>
    <xf numFmtId="0" fontId="63" fillId="13" borderId="74" xfId="98" applyFont="1" applyFill="1" applyBorder="1" applyAlignment="1" applyProtection="1">
      <alignment horizontal="center" vertical="center" wrapText="1"/>
      <protection locked="0"/>
    </xf>
    <xf numFmtId="2" fontId="93" fillId="0" borderId="0" xfId="98" applyNumberFormat="1"/>
    <xf numFmtId="172" fontId="63" fillId="5" borderId="0" xfId="98" applyNumberFormat="1" applyFont="1" applyFill="1" applyAlignment="1">
      <alignment vertical="center"/>
    </xf>
    <xf numFmtId="2" fontId="48" fillId="0" borderId="0" xfId="98" applyNumberFormat="1" applyFont="1" applyAlignment="1">
      <alignment vertical="top"/>
    </xf>
    <xf numFmtId="0" fontId="0" fillId="0" borderId="0" xfId="0" quotePrefix="1" applyFill="1"/>
    <xf numFmtId="0" fontId="58" fillId="7" borderId="0" xfId="94" applyFont="1" applyFill="1" applyBorder="1" applyAlignment="1">
      <alignment vertical="center"/>
    </xf>
    <xf numFmtId="0" fontId="0" fillId="7" borderId="0" xfId="0" quotePrefix="1" applyFill="1"/>
    <xf numFmtId="9" fontId="63" fillId="13" borderId="74" xfId="83" applyFont="1" applyFill="1" applyBorder="1" applyAlignment="1" applyProtection="1">
      <alignment vertical="center"/>
      <protection locked="0"/>
    </xf>
    <xf numFmtId="0" fontId="12" fillId="0" borderId="83" xfId="0" applyFont="1" applyBorder="1" applyAlignment="1" applyProtection="1">
      <alignment horizontal="left" vertical="top"/>
      <protection locked="0"/>
    </xf>
    <xf numFmtId="1" fontId="15" fillId="0" borderId="5" xfId="0" applyNumberFormat="1" applyFont="1" applyBorder="1" applyAlignment="1" applyProtection="1">
      <alignment wrapText="1"/>
      <protection locked="0"/>
    </xf>
    <xf numFmtId="0" fontId="15" fillId="0" borderId="5" xfId="0" applyFont="1" applyBorder="1" applyAlignment="1" applyProtection="1">
      <alignment wrapText="1"/>
      <protection locked="0"/>
    </xf>
    <xf numFmtId="0" fontId="15" fillId="0" borderId="94" xfId="0" applyFont="1" applyBorder="1" applyAlignment="1" applyProtection="1">
      <alignment wrapText="1"/>
      <protection locked="0"/>
    </xf>
    <xf numFmtId="165" fontId="15" fillId="0" borderId="95" xfId="85" applyNumberFormat="1" applyFont="1" applyBorder="1" applyAlignment="1" applyProtection="1">
      <alignment horizontal="right" wrapText="1"/>
      <protection locked="0"/>
    </xf>
    <xf numFmtId="0" fontId="17" fillId="2" borderId="79" xfId="0" applyFont="1" applyFill="1" applyBorder="1" applyAlignment="1">
      <alignment vertical="center"/>
    </xf>
    <xf numFmtId="0" fontId="18" fillId="2" borderId="80" xfId="0" applyFont="1" applyFill="1" applyBorder="1" applyAlignment="1">
      <alignment vertical="center"/>
    </xf>
    <xf numFmtId="0" fontId="18" fillId="2" borderId="81" xfId="0" applyFont="1" applyFill="1" applyBorder="1" applyAlignment="1">
      <alignment vertical="center"/>
    </xf>
    <xf numFmtId="0" fontId="12" fillId="0" borderId="84" xfId="0" applyFont="1" applyBorder="1" applyAlignment="1">
      <alignment horizontal="left" vertical="center" wrapText="1"/>
    </xf>
    <xf numFmtId="0" fontId="12" fillId="0" borderId="12" xfId="0" applyFont="1" applyBorder="1" applyAlignment="1">
      <alignment horizontal="left" vertical="center" wrapText="1"/>
    </xf>
    <xf numFmtId="0" fontId="15" fillId="0" borderId="69" xfId="0" applyFont="1" applyBorder="1" applyAlignment="1">
      <alignment horizontal="left" vertical="top" wrapText="1"/>
    </xf>
    <xf numFmtId="0" fontId="15" fillId="0" borderId="2" xfId="0" applyFont="1" applyBorder="1" applyAlignment="1">
      <alignment horizontal="left" vertical="top" wrapText="1"/>
    </xf>
    <xf numFmtId="0" fontId="15" fillId="0" borderId="1" xfId="0" applyFont="1" applyBorder="1" applyAlignment="1" applyProtection="1">
      <alignment horizontal="left" vertical="top" wrapText="1"/>
      <protection locked="0"/>
    </xf>
    <xf numFmtId="0" fontId="15" fillId="0" borderId="2" xfId="0" applyFont="1" applyBorder="1" applyAlignment="1" applyProtection="1">
      <alignment horizontal="left" vertical="top" wrapText="1"/>
      <protection locked="0"/>
    </xf>
    <xf numFmtId="0" fontId="12" fillId="0" borderId="11" xfId="0" applyFont="1" applyBorder="1" applyAlignment="1">
      <alignment horizontal="left" vertical="center"/>
    </xf>
    <xf numFmtId="0" fontId="12" fillId="0" borderId="12" xfId="0" applyFont="1" applyBorder="1" applyAlignment="1">
      <alignment horizontal="left" vertical="center"/>
    </xf>
    <xf numFmtId="0" fontId="12" fillId="0" borderId="85" xfId="0" applyFont="1" applyBorder="1" applyAlignment="1">
      <alignment horizontal="left" vertical="center"/>
    </xf>
    <xf numFmtId="0" fontId="15" fillId="0" borderId="21" xfId="0" applyFont="1" applyBorder="1" applyAlignment="1" applyProtection="1">
      <alignment horizontal="left" vertical="top" wrapText="1"/>
      <protection locked="0"/>
    </xf>
    <xf numFmtId="0" fontId="15" fillId="0" borderId="54" xfId="85" applyFont="1" applyBorder="1" applyAlignment="1" applyProtection="1">
      <alignment horizontal="left" vertical="center" wrapText="1"/>
      <protection locked="0"/>
    </xf>
    <xf numFmtId="0" fontId="12" fillId="0" borderId="3" xfId="0" applyFont="1" applyBorder="1" applyAlignment="1">
      <alignment horizontal="left" vertical="top" wrapText="1"/>
    </xf>
    <xf numFmtId="0" fontId="12" fillId="0" borderId="8" xfId="0" applyFont="1" applyBorder="1" applyAlignment="1">
      <alignment horizontal="left" vertical="top" wrapText="1"/>
    </xf>
    <xf numFmtId="0" fontId="12" fillId="0" borderId="89" xfId="0" applyFont="1" applyBorder="1" applyAlignment="1">
      <alignment horizontal="left" vertical="top" wrapText="1"/>
    </xf>
    <xf numFmtId="0" fontId="12" fillId="0" borderId="88" xfId="0" applyFont="1" applyBorder="1" applyAlignment="1">
      <alignment vertical="top"/>
    </xf>
    <xf numFmtId="0" fontId="12" fillId="0" borderId="8" xfId="0" applyFont="1" applyBorder="1" applyAlignment="1">
      <alignment vertical="top"/>
    </xf>
    <xf numFmtId="0" fontId="12" fillId="0" borderId="4" xfId="0" applyFont="1" applyBorder="1" applyAlignment="1">
      <alignment vertical="top"/>
    </xf>
    <xf numFmtId="0" fontId="15" fillId="0" borderId="11" xfId="0" applyFont="1" applyBorder="1" applyAlignment="1">
      <alignment horizontal="left" vertical="top" wrapText="1"/>
    </xf>
    <xf numFmtId="0" fontId="15" fillId="0" borderId="12" xfId="0" applyFont="1" applyBorder="1" applyAlignment="1">
      <alignment horizontal="left" vertical="top" wrapText="1"/>
    </xf>
    <xf numFmtId="0" fontId="15" fillId="0" borderId="3" xfId="0" applyFont="1" applyBorder="1" applyAlignment="1">
      <alignment horizontal="left" vertical="top" wrapText="1"/>
    </xf>
    <xf numFmtId="0" fontId="15" fillId="0" borderId="4" xfId="0" applyFont="1" applyBorder="1" applyAlignment="1">
      <alignment horizontal="left" vertical="top" wrapText="1"/>
    </xf>
    <xf numFmtId="0" fontId="15" fillId="0" borderId="84" xfId="0" applyFont="1" applyBorder="1" applyAlignment="1">
      <alignment vertical="top" wrapText="1"/>
    </xf>
    <xf numFmtId="0" fontId="15" fillId="0" borderId="9" xfId="0" applyFont="1" applyBorder="1" applyAlignment="1">
      <alignment vertical="top" wrapText="1"/>
    </xf>
    <xf numFmtId="0" fontId="15" fillId="0" borderId="12" xfId="0" applyFont="1" applyBorder="1" applyAlignment="1">
      <alignment vertical="top" wrapText="1"/>
    </xf>
    <xf numFmtId="0" fontId="15" fillId="0" borderId="69" xfId="0" applyFont="1" applyBorder="1" applyAlignment="1">
      <alignment vertical="top" wrapText="1"/>
    </xf>
    <xf numFmtId="0" fontId="15" fillId="0" borderId="0" xfId="0" applyFont="1" applyAlignment="1">
      <alignment vertical="top" wrapText="1"/>
    </xf>
    <xf numFmtId="0" fontId="15" fillId="0" borderId="2" xfId="0" applyFont="1" applyBorder="1" applyAlignment="1">
      <alignment vertical="top" wrapText="1"/>
    </xf>
    <xf numFmtId="0" fontId="15" fillId="0" borderId="88" xfId="0" applyFont="1" applyBorder="1" applyAlignment="1">
      <alignment vertical="top" wrapText="1"/>
    </xf>
    <xf numFmtId="0" fontId="15" fillId="0" borderId="8" xfId="0" applyFont="1" applyBorder="1" applyAlignment="1">
      <alignment vertical="top" wrapText="1"/>
    </xf>
    <xf numFmtId="0" fontId="15" fillId="0" borderId="4" xfId="0" applyFont="1" applyBorder="1" applyAlignment="1">
      <alignment vertical="top" wrapText="1"/>
    </xf>
    <xf numFmtId="0" fontId="15" fillId="0" borderId="6" xfId="0" applyFont="1" applyBorder="1" applyAlignment="1">
      <alignment horizontal="left" vertical="top" wrapText="1"/>
    </xf>
    <xf numFmtId="0" fontId="15" fillId="0" borderId="7" xfId="0" applyFont="1" applyBorder="1" applyAlignment="1">
      <alignment horizontal="left" vertical="top" wrapText="1"/>
    </xf>
    <xf numFmtId="0" fontId="12" fillId="0" borderId="4" xfId="0" applyFont="1" applyBorder="1" applyAlignment="1">
      <alignment horizontal="left" vertical="top" wrapText="1"/>
    </xf>
    <xf numFmtId="6" fontId="86" fillId="0" borderId="13" xfId="85" applyNumberFormat="1" applyFont="1" applyBorder="1" applyAlignment="1">
      <alignment horizontal="center" vertical="top" wrapText="1"/>
    </xf>
    <xf numFmtId="6" fontId="86" fillId="0" borderId="14" xfId="85" applyNumberFormat="1" applyFont="1" applyBorder="1" applyAlignment="1">
      <alignment horizontal="center" vertical="top" wrapText="1"/>
    </xf>
    <xf numFmtId="0" fontId="15" fillId="0" borderId="17" xfId="0" applyFont="1" applyBorder="1" applyAlignment="1">
      <alignment horizontal="left" vertical="top" wrapText="1"/>
    </xf>
    <xf numFmtId="0" fontId="15" fillId="0" borderId="18" xfId="0" applyFont="1" applyBorder="1" applyAlignment="1">
      <alignment horizontal="left" vertical="top" wrapText="1"/>
    </xf>
    <xf numFmtId="0" fontId="15" fillId="0" borderId="19" xfId="0" applyFont="1" applyBorder="1" applyAlignment="1">
      <alignment horizontal="left" vertical="top" wrapText="1"/>
    </xf>
    <xf numFmtId="0" fontId="20" fillId="0" borderId="84" xfId="0" applyFont="1" applyBorder="1" applyAlignment="1">
      <alignment horizontal="left" vertical="center"/>
    </xf>
    <xf numFmtId="0" fontId="20" fillId="0" borderId="9" xfId="0" applyFont="1" applyBorder="1" applyAlignment="1">
      <alignment horizontal="left" vertical="center"/>
    </xf>
    <xf numFmtId="0" fontId="28" fillId="0" borderId="92" xfId="0" applyFont="1" applyBorder="1" applyAlignment="1">
      <alignment wrapText="1"/>
    </xf>
    <xf numFmtId="0" fontId="28" fillId="0" borderId="7" xfId="0" applyFont="1" applyBorder="1" applyAlignment="1">
      <alignment wrapText="1"/>
    </xf>
    <xf numFmtId="0" fontId="12" fillId="0" borderId="20" xfId="0" applyFont="1" applyBorder="1" applyAlignment="1">
      <alignment horizontal="left"/>
    </xf>
    <xf numFmtId="0" fontId="28" fillId="0" borderId="93" xfId="0" applyFont="1" applyBorder="1" applyAlignment="1">
      <alignment wrapText="1"/>
    </xf>
    <xf numFmtId="0" fontId="28" fillId="0" borderId="94" xfId="0" applyFont="1" applyBorder="1" applyAlignment="1">
      <alignment wrapText="1"/>
    </xf>
    <xf numFmtId="0" fontId="28" fillId="0" borderId="91" xfId="0" applyFont="1" applyBorder="1"/>
    <xf numFmtId="0" fontId="28" fillId="0" borderId="5" xfId="0" applyFont="1" applyBorder="1"/>
    <xf numFmtId="0" fontId="85" fillId="0" borderId="91" xfId="0" applyFont="1" applyBorder="1"/>
    <xf numFmtId="0" fontId="85" fillId="0" borderId="5" xfId="0" applyFont="1" applyBorder="1"/>
    <xf numFmtId="0" fontId="12" fillId="0" borderId="6" xfId="0" applyFont="1" applyBorder="1" applyAlignment="1">
      <alignment horizontal="center" vertical="center" wrapText="1"/>
    </xf>
    <xf numFmtId="0" fontId="12" fillId="0" borderId="10" xfId="0" applyFont="1" applyBorder="1" applyAlignment="1">
      <alignment horizontal="center" vertical="center"/>
    </xf>
    <xf numFmtId="0" fontId="12" fillId="0" borderId="7" xfId="0" applyFont="1" applyBorder="1" applyAlignment="1">
      <alignment horizontal="center" vertical="center"/>
    </xf>
    <xf numFmtId="0" fontId="19" fillId="0" borderId="6" xfId="0" applyFont="1" applyBorder="1" applyAlignment="1">
      <alignment horizontal="center" vertical="center" wrapText="1"/>
    </xf>
    <xf numFmtId="0" fontId="19" fillId="0" borderId="90" xfId="0" applyFont="1" applyBorder="1" applyAlignment="1">
      <alignment horizontal="center" vertical="center" wrapText="1"/>
    </xf>
    <xf numFmtId="0" fontId="12" fillId="0" borderId="69" xfId="0" applyFont="1" applyBorder="1"/>
    <xf numFmtId="0" fontId="12" fillId="0" borderId="2" xfId="0" applyFont="1" applyBorder="1"/>
    <xf numFmtId="0" fontId="16" fillId="0" borderId="69" xfId="0" applyFont="1" applyBorder="1" applyAlignment="1">
      <alignment horizontal="left"/>
    </xf>
    <xf numFmtId="0" fontId="16" fillId="0" borderId="2" xfId="0" applyFont="1" applyBorder="1" applyAlignment="1">
      <alignment horizontal="left"/>
    </xf>
    <xf numFmtId="0" fontId="50" fillId="7" borderId="17" xfId="98" applyFont="1" applyFill="1" applyBorder="1" applyAlignment="1">
      <alignment horizontal="left" vertical="center" wrapText="1"/>
    </xf>
    <xf numFmtId="0" fontId="50" fillId="7" borderId="18" xfId="98" applyFont="1" applyFill="1" applyBorder="1" applyAlignment="1">
      <alignment horizontal="left" vertical="center" wrapText="1"/>
    </xf>
    <xf numFmtId="0" fontId="50" fillId="7" borderId="19" xfId="98" applyFont="1" applyFill="1" applyBorder="1" applyAlignment="1">
      <alignment horizontal="left" vertical="center" wrapText="1"/>
    </xf>
    <xf numFmtId="0" fontId="58" fillId="7" borderId="0" xfId="94" applyFont="1" applyFill="1" applyBorder="1" applyAlignment="1">
      <alignment horizontal="left" vertical="center" wrapText="1"/>
    </xf>
    <xf numFmtId="0" fontId="58" fillId="7" borderId="0" xfId="94" quotePrefix="1" applyFont="1" applyFill="1" applyAlignment="1">
      <alignment horizontal="left" vertical="center" wrapText="1"/>
    </xf>
    <xf numFmtId="0" fontId="60" fillId="7" borderId="0" xfId="94" quotePrefix="1" applyFont="1" applyFill="1" applyAlignment="1">
      <alignment horizontal="left" vertical="center"/>
    </xf>
    <xf numFmtId="0" fontId="59" fillId="7" borderId="0" xfId="90" quotePrefix="1" applyFill="1" applyAlignment="1" applyProtection="1">
      <alignment horizontal="left" vertical="center"/>
    </xf>
    <xf numFmtId="2" fontId="58" fillId="13" borderId="29" xfId="94" applyNumberFormat="1" applyFont="1" applyFill="1" applyBorder="1" applyAlignment="1" applyProtection="1">
      <alignment horizontal="center" vertical="center"/>
      <protection locked="0"/>
    </xf>
    <xf numFmtId="2" fontId="58" fillId="13" borderId="28" xfId="94" applyNumberFormat="1" applyFont="1" applyFill="1" applyBorder="1" applyAlignment="1" applyProtection="1">
      <alignment horizontal="center" vertical="center"/>
      <protection locked="0"/>
    </xf>
    <xf numFmtId="3" fontId="58" fillId="12" borderId="27" xfId="94" applyNumberFormat="1" applyFont="1" applyFill="1" applyBorder="1" applyAlignment="1">
      <alignment horizontal="center" vertical="center"/>
    </xf>
    <xf numFmtId="0" fontId="63" fillId="22" borderId="0" xfId="98" applyFont="1" applyFill="1" applyAlignment="1">
      <alignment horizontal="left" vertical="center"/>
    </xf>
    <xf numFmtId="3" fontId="63" fillId="7" borderId="75" xfId="98" applyNumberFormat="1" applyFont="1" applyFill="1" applyBorder="1" applyAlignment="1">
      <alignment horizontal="center" vertical="center"/>
    </xf>
    <xf numFmtId="3" fontId="63" fillId="7" borderId="76" xfId="98" applyNumberFormat="1" applyFont="1" applyFill="1" applyBorder="1" applyAlignment="1">
      <alignment horizontal="center" vertical="center"/>
    </xf>
    <xf numFmtId="3" fontId="63" fillId="7" borderId="77" xfId="98" applyNumberFormat="1" applyFont="1" applyFill="1" applyBorder="1" applyAlignment="1">
      <alignment horizontal="center" vertical="center"/>
    </xf>
    <xf numFmtId="9" fontId="63" fillId="13" borderId="75" xfId="83" applyFont="1" applyFill="1" applyBorder="1" applyAlignment="1" applyProtection="1">
      <alignment horizontal="center" vertical="center"/>
      <protection locked="0"/>
    </xf>
    <xf numFmtId="9" fontId="63" fillId="13" borderId="76" xfId="83" applyFont="1" applyFill="1" applyBorder="1" applyAlignment="1" applyProtection="1">
      <alignment horizontal="center" vertical="center"/>
      <protection locked="0"/>
    </xf>
    <xf numFmtId="9" fontId="63" fillId="13" borderId="77" xfId="83" applyFont="1" applyFill="1" applyBorder="1" applyAlignment="1" applyProtection="1">
      <alignment horizontal="center" vertical="center"/>
      <protection locked="0"/>
    </xf>
    <xf numFmtId="0" fontId="63" fillId="11" borderId="17" xfId="98" applyFont="1" applyFill="1" applyBorder="1" applyAlignment="1">
      <alignment horizontal="left" vertical="center" wrapText="1"/>
    </xf>
    <xf numFmtId="0" fontId="63" fillId="11" borderId="18" xfId="98" applyFont="1" applyFill="1" applyBorder="1" applyAlignment="1">
      <alignment horizontal="left" vertical="center" wrapText="1"/>
    </xf>
    <xf numFmtId="0" fontId="63" fillId="11" borderId="19" xfId="98" applyFont="1" applyFill="1" applyBorder="1" applyAlignment="1">
      <alignment horizontal="left" vertical="center" wrapText="1"/>
    </xf>
    <xf numFmtId="3" fontId="63" fillId="13" borderId="75" xfId="98" applyNumberFormat="1" applyFont="1" applyFill="1" applyBorder="1" applyAlignment="1" applyProtection="1">
      <alignment horizontal="center" vertical="center"/>
      <protection locked="0"/>
    </xf>
    <xf numFmtId="3" fontId="63" fillId="13" borderId="76" xfId="98" applyNumberFormat="1" applyFont="1" applyFill="1" applyBorder="1" applyAlignment="1" applyProtection="1">
      <alignment horizontal="center" vertical="center"/>
      <protection locked="0"/>
    </xf>
    <xf numFmtId="3" fontId="63" fillId="13" borderId="77" xfId="98" applyNumberFormat="1" applyFont="1" applyFill="1" applyBorder="1" applyAlignment="1" applyProtection="1">
      <alignment horizontal="center" vertical="center"/>
      <protection locked="0"/>
    </xf>
    <xf numFmtId="0" fontId="63" fillId="11" borderId="17" xfId="98" applyFont="1" applyFill="1" applyBorder="1" applyAlignment="1">
      <alignment horizontal="left" vertical="center"/>
    </xf>
    <xf numFmtId="0" fontId="63" fillId="11" borderId="18" xfId="98" applyFont="1" applyFill="1" applyBorder="1" applyAlignment="1">
      <alignment horizontal="left" vertical="center"/>
    </xf>
    <xf numFmtId="0" fontId="63" fillId="11" borderId="19" xfId="98" applyFont="1" applyFill="1" applyBorder="1" applyAlignment="1">
      <alignment horizontal="left" vertical="center"/>
    </xf>
    <xf numFmtId="17" fontId="63" fillId="13" borderId="75" xfId="98" applyNumberFormat="1" applyFont="1" applyFill="1" applyBorder="1" applyAlignment="1" applyProtection="1">
      <alignment horizontal="center" vertical="center"/>
      <protection locked="0"/>
    </xf>
    <xf numFmtId="17" fontId="63" fillId="13" borderId="76" xfId="98" applyNumberFormat="1" applyFont="1" applyFill="1" applyBorder="1" applyAlignment="1" applyProtection="1">
      <alignment horizontal="center" vertical="center"/>
      <protection locked="0"/>
    </xf>
    <xf numFmtId="17" fontId="63" fillId="13" borderId="77" xfId="98" applyNumberFormat="1" applyFont="1" applyFill="1" applyBorder="1" applyAlignment="1" applyProtection="1">
      <alignment horizontal="center" vertical="center"/>
      <protection locked="0"/>
    </xf>
    <xf numFmtId="49" fontId="63" fillId="13" borderId="75" xfId="98" applyNumberFormat="1" applyFont="1" applyFill="1" applyBorder="1" applyAlignment="1" applyProtection="1">
      <alignment horizontal="center" vertical="center"/>
      <protection locked="0"/>
    </xf>
    <xf numFmtId="49" fontId="63" fillId="13" borderId="76" xfId="98" applyNumberFormat="1" applyFont="1" applyFill="1" applyBorder="1" applyAlignment="1" applyProtection="1">
      <alignment horizontal="center" vertical="center"/>
      <protection locked="0"/>
    </xf>
    <xf numFmtId="49" fontId="63" fillId="13" borderId="77" xfId="98" applyNumberFormat="1" applyFont="1" applyFill="1" applyBorder="1" applyAlignment="1" applyProtection="1">
      <alignment horizontal="center" vertical="center"/>
      <protection locked="0"/>
    </xf>
    <xf numFmtId="0" fontId="63" fillId="13" borderId="75" xfId="98" applyFont="1" applyFill="1" applyBorder="1" applyAlignment="1" applyProtection="1">
      <alignment horizontal="center" vertical="center"/>
      <protection locked="0"/>
    </xf>
    <xf numFmtId="0" fontId="63" fillId="13" borderId="77" xfId="98" applyFont="1" applyFill="1" applyBorder="1" applyAlignment="1" applyProtection="1">
      <alignment horizontal="center" vertical="center"/>
      <protection locked="0"/>
    </xf>
    <xf numFmtId="4" fontId="63" fillId="13" borderId="75" xfId="98" applyNumberFormat="1" applyFont="1" applyFill="1" applyBorder="1" applyAlignment="1" applyProtection="1">
      <alignment horizontal="center" vertical="center"/>
      <protection locked="0"/>
    </xf>
    <xf numFmtId="4" fontId="63" fillId="13" borderId="77" xfId="98" applyNumberFormat="1" applyFont="1" applyFill="1" applyBorder="1" applyAlignment="1" applyProtection="1">
      <alignment horizontal="center" vertical="center"/>
      <protection locked="0"/>
    </xf>
    <xf numFmtId="0" fontId="63" fillId="13" borderId="75" xfId="98" applyFont="1" applyFill="1" applyBorder="1" applyAlignment="1" applyProtection="1">
      <alignment horizontal="left" vertical="center" wrapText="1" shrinkToFit="1"/>
      <protection locked="0"/>
    </xf>
    <xf numFmtId="0" fontId="63" fillId="13" borderId="76" xfId="98" applyFont="1" applyFill="1" applyBorder="1" applyAlignment="1" applyProtection="1">
      <alignment horizontal="left" vertical="center" wrapText="1" shrinkToFit="1"/>
      <protection locked="0"/>
    </xf>
    <xf numFmtId="0" fontId="63" fillId="13" borderId="77" xfId="98" applyFont="1" applyFill="1" applyBorder="1" applyAlignment="1" applyProtection="1">
      <alignment horizontal="left" vertical="center" wrapText="1" shrinkToFit="1"/>
      <protection locked="0"/>
    </xf>
    <xf numFmtId="0" fontId="63" fillId="22" borderId="60" xfId="98" applyFont="1" applyFill="1" applyBorder="1" applyAlignment="1">
      <alignment horizontal="left" vertical="center"/>
    </xf>
    <xf numFmtId="0" fontId="63" fillId="13" borderId="0" xfId="98" applyFont="1" applyFill="1" applyAlignment="1" applyProtection="1">
      <alignment horizontal="center" vertical="center"/>
      <protection locked="0"/>
    </xf>
    <xf numFmtId="9" fontId="63" fillId="22" borderId="0" xfId="83" applyFont="1" applyFill="1" applyAlignment="1">
      <alignment horizontal="center" vertical="center"/>
    </xf>
    <xf numFmtId="0" fontId="63" fillId="13" borderId="76" xfId="98" applyFont="1" applyFill="1" applyBorder="1" applyAlignment="1" applyProtection="1">
      <alignment horizontal="center" vertical="center"/>
      <protection locked="0"/>
    </xf>
    <xf numFmtId="0" fontId="63" fillId="11" borderId="40" xfId="98" applyFont="1" applyFill="1" applyBorder="1" applyAlignment="1">
      <alignment horizontal="left" vertical="top" wrapText="1"/>
    </xf>
    <xf numFmtId="0" fontId="63" fillId="11" borderId="39" xfId="98" applyFont="1" applyFill="1" applyBorder="1" applyAlignment="1">
      <alignment horizontal="left" vertical="top" wrapText="1"/>
    </xf>
    <xf numFmtId="0" fontId="63" fillId="11" borderId="38" xfId="98" applyFont="1" applyFill="1" applyBorder="1" applyAlignment="1">
      <alignment horizontal="left" vertical="top" wrapText="1"/>
    </xf>
    <xf numFmtId="0" fontId="63" fillId="11" borderId="35" xfId="98" applyFont="1" applyFill="1" applyBorder="1" applyAlignment="1">
      <alignment horizontal="left" vertical="top" wrapText="1"/>
    </xf>
    <xf numFmtId="0" fontId="63" fillId="11" borderId="20" xfId="98" applyFont="1" applyFill="1" applyBorder="1" applyAlignment="1">
      <alignment horizontal="left" vertical="top" wrapText="1"/>
    </xf>
    <xf numFmtId="0" fontId="63" fillId="11" borderId="34" xfId="98" applyFont="1" applyFill="1" applyBorder="1" applyAlignment="1">
      <alignment horizontal="left" vertical="top" wrapText="1"/>
    </xf>
    <xf numFmtId="0" fontId="63" fillId="11" borderId="25" xfId="98" applyFont="1" applyFill="1" applyBorder="1" applyAlignment="1">
      <alignment horizontal="left" vertical="center"/>
    </xf>
    <xf numFmtId="0" fontId="73" fillId="22" borderId="0" xfId="98" applyFont="1" applyFill="1" applyAlignment="1">
      <alignment horizontal="center" vertical="center"/>
    </xf>
    <xf numFmtId="168" fontId="91" fillId="8" borderId="27" xfId="98" applyNumberFormat="1" applyFont="1" applyFill="1" applyBorder="1" applyAlignment="1">
      <alignment horizontal="center" vertical="center"/>
    </xf>
    <xf numFmtId="168" fontId="91" fillId="8" borderId="57" xfId="98" applyNumberFormat="1" applyFont="1" applyFill="1" applyBorder="1" applyAlignment="1">
      <alignment horizontal="center" vertical="center"/>
    </xf>
    <xf numFmtId="168" fontId="91" fillId="8" borderId="56" xfId="98" applyNumberFormat="1" applyFont="1" applyFill="1" applyBorder="1" applyAlignment="1">
      <alignment horizontal="center" vertical="center"/>
    </xf>
    <xf numFmtId="0" fontId="63" fillId="22" borderId="0" xfId="98" applyFont="1" applyFill="1" applyAlignment="1">
      <alignment horizontal="center" vertical="center"/>
    </xf>
    <xf numFmtId="0" fontId="63" fillId="22" borderId="20" xfId="98" applyFont="1" applyFill="1" applyBorder="1" applyAlignment="1">
      <alignment horizontal="center" vertical="center"/>
    </xf>
    <xf numFmtId="167" fontId="63" fillId="0" borderId="75" xfId="98" applyNumberFormat="1" applyFont="1" applyBorder="1" applyAlignment="1">
      <alignment horizontal="center" vertical="center"/>
    </xf>
    <xf numFmtId="167" fontId="63" fillId="0" borderId="77" xfId="98" applyNumberFormat="1" applyFont="1" applyBorder="1" applyAlignment="1">
      <alignment horizontal="center" vertical="center"/>
    </xf>
    <xf numFmtId="0" fontId="63" fillId="6" borderId="0" xfId="98" applyFont="1" applyFill="1" applyAlignment="1">
      <alignment horizontal="center" vertical="center"/>
    </xf>
    <xf numFmtId="168" fontId="91" fillId="12" borderId="75" xfId="98" applyNumberFormat="1" applyFont="1" applyFill="1" applyBorder="1" applyAlignment="1">
      <alignment horizontal="center" vertical="center"/>
    </xf>
    <xf numFmtId="168" fontId="91" fillId="12" borderId="77" xfId="98" applyNumberFormat="1" applyFont="1" applyFill="1" applyBorder="1" applyAlignment="1">
      <alignment horizontal="center" vertical="center"/>
    </xf>
    <xf numFmtId="3" fontId="63" fillId="12" borderId="75" xfId="98" applyNumberFormat="1" applyFont="1" applyFill="1" applyBorder="1" applyAlignment="1">
      <alignment horizontal="center" vertical="center"/>
    </xf>
    <xf numFmtId="3" fontId="63" fillId="12" borderId="77" xfId="98" applyNumberFormat="1" applyFont="1" applyFill="1" applyBorder="1" applyAlignment="1">
      <alignment horizontal="center" vertical="center"/>
    </xf>
    <xf numFmtId="0" fontId="72" fillId="8" borderId="27" xfId="98" applyFont="1" applyFill="1" applyBorder="1" applyAlignment="1">
      <alignment horizontal="center" vertical="center"/>
    </xf>
    <xf numFmtId="0" fontId="72" fillId="8" borderId="57" xfId="98" applyFont="1" applyFill="1" applyBorder="1" applyAlignment="1">
      <alignment horizontal="center" vertical="center"/>
    </xf>
    <xf numFmtId="0" fontId="72" fillId="8" borderId="56" xfId="98" applyFont="1" applyFill="1" applyBorder="1" applyAlignment="1">
      <alignment horizontal="center" vertical="center"/>
    </xf>
    <xf numFmtId="2" fontId="63" fillId="13" borderId="75" xfId="98" applyNumberFormat="1" applyFont="1" applyFill="1" applyBorder="1" applyAlignment="1" applyProtection="1">
      <alignment horizontal="center" vertical="center"/>
      <protection locked="0"/>
    </xf>
    <xf numFmtId="2" fontId="63" fillId="13" borderId="77" xfId="98" applyNumberFormat="1" applyFont="1" applyFill="1" applyBorder="1" applyAlignment="1" applyProtection="1">
      <alignment horizontal="center" vertical="center"/>
      <protection locked="0"/>
    </xf>
    <xf numFmtId="0" fontId="73" fillId="22" borderId="20" xfId="98" applyFont="1" applyFill="1" applyBorder="1" applyAlignment="1">
      <alignment horizontal="center" vertical="center"/>
    </xf>
    <xf numFmtId="0" fontId="76" fillId="11" borderId="25" xfId="90" applyFont="1" applyFill="1" applyBorder="1" applyAlignment="1" applyProtection="1">
      <alignment horizontal="left" vertical="center"/>
    </xf>
    <xf numFmtId="0" fontId="59" fillId="11" borderId="25" xfId="90" applyFill="1" applyBorder="1" applyAlignment="1" applyProtection="1">
      <alignment horizontal="left" vertical="center"/>
    </xf>
    <xf numFmtId="0" fontId="73" fillId="22" borderId="60" xfId="98" applyFont="1" applyFill="1" applyBorder="1" applyAlignment="1">
      <alignment horizontal="left" vertical="center"/>
    </xf>
    <xf numFmtId="0" fontId="63" fillId="11" borderId="40" xfId="90" applyFont="1" applyFill="1" applyBorder="1" applyAlignment="1" applyProtection="1">
      <alignment horizontal="left" vertical="top" wrapText="1"/>
    </xf>
    <xf numFmtId="0" fontId="63" fillId="11" borderId="39" xfId="90" applyFont="1" applyFill="1" applyBorder="1" applyAlignment="1" applyProtection="1">
      <alignment horizontal="left" vertical="top" wrapText="1"/>
    </xf>
    <xf numFmtId="0" fontId="63" fillId="11" borderId="35" xfId="90" applyFont="1" applyFill="1" applyBorder="1" applyAlignment="1" applyProtection="1">
      <alignment horizontal="left" vertical="top" wrapText="1"/>
    </xf>
    <xf numFmtId="0" fontId="63" fillId="11" borderId="20" xfId="90" applyFont="1" applyFill="1" applyBorder="1" applyAlignment="1" applyProtection="1">
      <alignment horizontal="left" vertical="top" wrapText="1"/>
    </xf>
    <xf numFmtId="0" fontId="63" fillId="11" borderId="25" xfId="98" applyFont="1" applyFill="1" applyBorder="1" applyAlignment="1">
      <alignment horizontal="left" vertical="center" wrapText="1"/>
    </xf>
    <xf numFmtId="0" fontId="63" fillId="13" borderId="74" xfId="98" applyFont="1" applyFill="1" applyBorder="1" applyAlignment="1" applyProtection="1">
      <alignment horizontal="center" vertical="center" wrapText="1"/>
      <protection locked="0"/>
    </xf>
    <xf numFmtId="3" fontId="63" fillId="13" borderId="74" xfId="98" applyNumberFormat="1" applyFont="1" applyFill="1" applyBorder="1" applyAlignment="1" applyProtection="1">
      <alignment horizontal="center" vertical="center" wrapText="1"/>
      <protection locked="0"/>
    </xf>
    <xf numFmtId="2" fontId="63" fillId="12" borderId="74" xfId="98" applyNumberFormat="1" applyFont="1" applyFill="1" applyBorder="1" applyAlignment="1">
      <alignment horizontal="center" vertical="center"/>
    </xf>
    <xf numFmtId="3" fontId="63" fillId="12" borderId="74" xfId="98" applyNumberFormat="1" applyFont="1" applyFill="1" applyBorder="1" applyAlignment="1">
      <alignment horizontal="center" vertical="center"/>
    </xf>
    <xf numFmtId="3" fontId="63" fillId="12" borderId="74" xfId="98" applyNumberFormat="1" applyFont="1" applyFill="1" applyBorder="1" applyAlignment="1">
      <alignment horizontal="center" vertical="center" wrapText="1"/>
    </xf>
    <xf numFmtId="0" fontId="63" fillId="11" borderId="40" xfId="98" applyFont="1" applyFill="1" applyBorder="1" applyAlignment="1">
      <alignment horizontal="left" vertical="center" wrapText="1"/>
    </xf>
    <xf numFmtId="0" fontId="63" fillId="11" borderId="39" xfId="98" applyFont="1" applyFill="1" applyBorder="1" applyAlignment="1">
      <alignment horizontal="left" vertical="center" wrapText="1"/>
    </xf>
    <xf numFmtId="0" fontId="63" fillId="11" borderId="38" xfId="98" applyFont="1" applyFill="1" applyBorder="1" applyAlignment="1">
      <alignment horizontal="left" vertical="center" wrapText="1"/>
    </xf>
    <xf numFmtId="0" fontId="63" fillId="11" borderId="35" xfId="98" applyFont="1" applyFill="1" applyBorder="1" applyAlignment="1">
      <alignment horizontal="left" vertical="center" wrapText="1"/>
    </xf>
    <xf numFmtId="0" fontId="63" fillId="11" borderId="20" xfId="98" applyFont="1" applyFill="1" applyBorder="1" applyAlignment="1">
      <alignment horizontal="left" vertical="center" wrapText="1"/>
    </xf>
    <xf numFmtId="0" fontId="63" fillId="11" borderId="34" xfId="98" applyFont="1" applyFill="1" applyBorder="1" applyAlignment="1">
      <alignment horizontal="left" vertical="center" wrapText="1"/>
    </xf>
    <xf numFmtId="3" fontId="63" fillId="13" borderId="0" xfId="98" applyNumberFormat="1" applyFont="1" applyFill="1" applyAlignment="1" applyProtection="1">
      <alignment horizontal="center" vertical="center"/>
      <protection locked="0"/>
    </xf>
    <xf numFmtId="3" fontId="63" fillId="12" borderId="0" xfId="98" applyNumberFormat="1" applyFont="1" applyFill="1" applyAlignment="1">
      <alignment horizontal="center" vertical="center"/>
    </xf>
    <xf numFmtId="0" fontId="63" fillId="7" borderId="74" xfId="98" applyFont="1" applyFill="1" applyBorder="1" applyAlignment="1">
      <alignment horizontal="center" vertical="center"/>
    </xf>
    <xf numFmtId="0" fontId="80" fillId="19" borderId="47" xfId="98" applyFont="1" applyFill="1" applyBorder="1" applyAlignment="1">
      <alignment horizontal="center" vertical="center"/>
    </xf>
    <xf numFmtId="0" fontId="80" fillId="19" borderId="46" xfId="98" applyFont="1" applyFill="1" applyBorder="1" applyAlignment="1">
      <alignment horizontal="center" vertical="center"/>
    </xf>
    <xf numFmtId="0" fontId="59" fillId="11" borderId="40" xfId="90" applyFill="1" applyBorder="1" applyAlignment="1" applyProtection="1">
      <alignment horizontal="left" vertical="top" wrapText="1"/>
    </xf>
    <xf numFmtId="0" fontId="59" fillId="11" borderId="39" xfId="90" applyFill="1" applyBorder="1" applyAlignment="1" applyProtection="1">
      <alignment horizontal="left" vertical="top" wrapText="1"/>
    </xf>
    <xf numFmtId="0" fontId="59" fillId="11" borderId="38" xfId="90" applyFill="1" applyBorder="1" applyAlignment="1" applyProtection="1">
      <alignment horizontal="left" vertical="top" wrapText="1"/>
    </xf>
    <xf numFmtId="0" fontId="59" fillId="11" borderId="35" xfId="90" applyFill="1" applyBorder="1" applyAlignment="1" applyProtection="1">
      <alignment horizontal="left" vertical="top" wrapText="1"/>
    </xf>
    <xf numFmtId="0" fontId="59" fillId="11" borderId="20" xfId="90" applyFill="1" applyBorder="1" applyAlignment="1" applyProtection="1">
      <alignment horizontal="left" vertical="top" wrapText="1"/>
    </xf>
    <xf numFmtId="0" fontId="59" fillId="11" borderId="34" xfId="90" applyFill="1" applyBorder="1" applyAlignment="1" applyProtection="1">
      <alignment horizontal="left" vertical="top" wrapText="1"/>
    </xf>
    <xf numFmtId="0" fontId="63" fillId="13" borderId="74" xfId="98" applyFont="1" applyFill="1" applyBorder="1" applyAlignment="1" applyProtection="1">
      <alignment horizontal="center" vertical="center"/>
      <protection locked="0"/>
    </xf>
    <xf numFmtId="170" fontId="63" fillId="13" borderId="0" xfId="82" applyNumberFormat="1" applyFont="1" applyFill="1" applyAlignment="1" applyProtection="1">
      <alignment vertical="center"/>
      <protection locked="0"/>
    </xf>
    <xf numFmtId="170" fontId="63" fillId="12" borderId="0" xfId="82" applyNumberFormat="1" applyFont="1" applyFill="1" applyAlignment="1">
      <alignment horizontal="center" vertical="center"/>
    </xf>
    <xf numFmtId="3" fontId="63" fillId="7" borderId="0" xfId="98" applyNumberFormat="1" applyFont="1" applyFill="1" applyAlignment="1" applyProtection="1">
      <alignment horizontal="center" vertical="center"/>
      <protection locked="0"/>
    </xf>
    <xf numFmtId="1" fontId="63" fillId="12" borderId="0" xfId="98" applyNumberFormat="1" applyFont="1" applyFill="1" applyAlignment="1">
      <alignment horizontal="center" vertical="center"/>
    </xf>
    <xf numFmtId="0" fontId="63" fillId="11" borderId="17" xfId="98" applyFont="1" applyFill="1" applyBorder="1" applyAlignment="1">
      <alignment horizontal="left" vertical="top" wrapText="1"/>
    </xf>
    <xf numFmtId="0" fontId="63" fillId="11" borderId="19" xfId="98" applyFont="1" applyFill="1" applyBorder="1" applyAlignment="1">
      <alignment horizontal="left" vertical="top" wrapText="1"/>
    </xf>
    <xf numFmtId="0" fontId="63" fillId="11" borderId="25" xfId="98" applyFont="1" applyFill="1" applyBorder="1" applyAlignment="1">
      <alignment horizontal="left" vertical="top" wrapText="1"/>
    </xf>
    <xf numFmtId="2" fontId="63" fillId="12" borderId="0" xfId="98" applyNumberFormat="1" applyFont="1" applyFill="1" applyAlignment="1">
      <alignment horizontal="center" vertical="center"/>
    </xf>
    <xf numFmtId="3" fontId="63" fillId="7" borderId="0" xfId="98" applyNumberFormat="1" applyFont="1" applyFill="1" applyAlignment="1">
      <alignment horizontal="center" vertical="center"/>
    </xf>
    <xf numFmtId="0" fontId="63" fillId="6" borderId="75" xfId="98" applyFont="1" applyFill="1" applyBorder="1" applyAlignment="1">
      <alignment horizontal="center" vertical="center"/>
    </xf>
    <xf numFmtId="0" fontId="63" fillId="6" borderId="77" xfId="98" applyFont="1" applyFill="1" applyBorder="1" applyAlignment="1">
      <alignment horizontal="center" vertical="center"/>
    </xf>
    <xf numFmtId="170" fontId="63" fillId="12" borderId="0" xfId="88" applyNumberFormat="1" applyFont="1" applyFill="1" applyBorder="1" applyAlignment="1" applyProtection="1">
      <alignment horizontal="center" vertical="center"/>
    </xf>
    <xf numFmtId="0" fontId="73" fillId="11" borderId="17" xfId="98" applyFont="1" applyFill="1" applyBorder="1" applyAlignment="1">
      <alignment horizontal="left" vertical="top" wrapText="1"/>
    </xf>
    <xf numFmtId="0" fontId="73" fillId="11" borderId="18" xfId="98" applyFont="1" applyFill="1" applyBorder="1" applyAlignment="1">
      <alignment horizontal="left" vertical="top" wrapText="1"/>
    </xf>
    <xf numFmtId="0" fontId="73" fillId="11" borderId="19" xfId="98" applyFont="1" applyFill="1" applyBorder="1" applyAlignment="1">
      <alignment horizontal="left" vertical="top" wrapText="1"/>
    </xf>
    <xf numFmtId="0" fontId="63" fillId="11" borderId="18" xfId="98" applyFont="1" applyFill="1" applyBorder="1" applyAlignment="1">
      <alignment horizontal="left" vertical="top" wrapText="1"/>
    </xf>
    <xf numFmtId="0" fontId="63" fillId="11" borderId="25" xfId="98" quotePrefix="1" applyFont="1" applyFill="1" applyBorder="1" applyAlignment="1">
      <alignment horizontal="left" vertical="top" wrapText="1"/>
    </xf>
    <xf numFmtId="0" fontId="63" fillId="7" borderId="75" xfId="98" applyFont="1" applyFill="1" applyBorder="1" applyAlignment="1">
      <alignment horizontal="center" vertical="center"/>
    </xf>
    <xf numFmtId="0" fontId="63" fillId="7" borderId="77" xfId="98" applyFont="1" applyFill="1" applyBorder="1" applyAlignment="1">
      <alignment horizontal="center" vertical="center"/>
    </xf>
    <xf numFmtId="2" fontId="63" fillId="7" borderId="75" xfId="89" applyNumberFormat="1" applyFont="1" applyFill="1" applyBorder="1" applyAlignment="1" applyProtection="1">
      <alignment horizontal="center" vertical="center"/>
    </xf>
    <xf numFmtId="2" fontId="63" fillId="7" borderId="77" xfId="89" applyNumberFormat="1" applyFont="1" applyFill="1" applyBorder="1" applyAlignment="1" applyProtection="1">
      <alignment horizontal="center" vertical="center"/>
    </xf>
    <xf numFmtId="0" fontId="63" fillId="22" borderId="60" xfId="98" applyFont="1" applyFill="1" applyBorder="1" applyAlignment="1">
      <alignment vertical="center"/>
    </xf>
    <xf numFmtId="4" fontId="63" fillId="7" borderId="75" xfId="98" applyNumberFormat="1" applyFont="1" applyFill="1" applyBorder="1" applyAlignment="1">
      <alignment horizontal="center" vertical="center"/>
    </xf>
    <xf numFmtId="0" fontId="82" fillId="12" borderId="75" xfId="98" applyFont="1" applyFill="1" applyBorder="1" applyAlignment="1">
      <alignment horizontal="center" vertical="center"/>
    </xf>
    <xf numFmtId="0" fontId="82" fillId="12" borderId="77" xfId="98" applyFont="1" applyFill="1" applyBorder="1" applyAlignment="1">
      <alignment horizontal="center" vertical="center"/>
    </xf>
    <xf numFmtId="0" fontId="76" fillId="11" borderId="25" xfId="90" quotePrefix="1" applyFont="1" applyFill="1" applyBorder="1" applyAlignment="1" applyProtection="1">
      <alignment horizontal="left" vertical="top" wrapText="1"/>
    </xf>
    <xf numFmtId="0" fontId="63" fillId="18" borderId="75" xfId="98" applyFont="1" applyFill="1" applyBorder="1" applyAlignment="1" applyProtection="1">
      <alignment horizontal="center" vertical="center"/>
      <protection locked="0"/>
    </xf>
    <xf numFmtId="0" fontId="63" fillId="18" borderId="77" xfId="98" applyFont="1" applyFill="1" applyBorder="1" applyAlignment="1" applyProtection="1">
      <alignment horizontal="center" vertical="center"/>
      <protection locked="0"/>
    </xf>
    <xf numFmtId="0" fontId="82" fillId="18" borderId="75" xfId="98" applyFont="1" applyFill="1" applyBorder="1" applyAlignment="1" applyProtection="1">
      <alignment horizontal="center" vertical="center"/>
      <protection locked="0"/>
    </xf>
    <xf numFmtId="0" fontId="82" fillId="18" borderId="77" xfId="98" applyFont="1" applyFill="1" applyBorder="1" applyAlignment="1" applyProtection="1">
      <alignment horizontal="center" vertical="center"/>
      <protection locked="0"/>
    </xf>
    <xf numFmtId="167" fontId="63" fillId="13" borderId="75" xfId="98" applyNumberFormat="1" applyFont="1" applyFill="1" applyBorder="1" applyAlignment="1" applyProtection="1">
      <alignment horizontal="center" vertical="center"/>
      <protection locked="0"/>
    </xf>
    <xf numFmtId="167" fontId="63" fillId="13" borderId="77" xfId="98" applyNumberFormat="1" applyFont="1" applyFill="1" applyBorder="1" applyAlignment="1" applyProtection="1">
      <alignment horizontal="center" vertical="center"/>
      <protection locked="0"/>
    </xf>
    <xf numFmtId="0" fontId="93" fillId="0" borderId="0" xfId="98"/>
    <xf numFmtId="0" fontId="73" fillId="11" borderId="25" xfId="98" applyFont="1" applyFill="1" applyBorder="1" applyAlignment="1">
      <alignment horizontal="left" vertical="top" wrapText="1"/>
    </xf>
    <xf numFmtId="0" fontId="63" fillId="11" borderId="39" xfId="98" quotePrefix="1" applyFont="1" applyFill="1" applyBorder="1" applyAlignment="1">
      <alignment horizontal="left" vertical="top" wrapText="1"/>
    </xf>
    <xf numFmtId="0" fontId="63" fillId="11" borderId="38" xfId="98" quotePrefix="1" applyFont="1" applyFill="1" applyBorder="1" applyAlignment="1">
      <alignment horizontal="left" vertical="top" wrapText="1"/>
    </xf>
    <xf numFmtId="0" fontId="63" fillId="11" borderId="37" xfId="98" quotePrefix="1" applyFont="1" applyFill="1" applyBorder="1" applyAlignment="1">
      <alignment horizontal="left" vertical="top" wrapText="1"/>
    </xf>
    <xf numFmtId="0" fontId="63" fillId="11" borderId="0" xfId="98" quotePrefix="1" applyFont="1" applyFill="1" applyAlignment="1">
      <alignment horizontal="left" vertical="top" wrapText="1"/>
    </xf>
    <xf numFmtId="0" fontId="63" fillId="11" borderId="36" xfId="98" quotePrefix="1" applyFont="1" applyFill="1" applyBorder="1" applyAlignment="1">
      <alignment horizontal="left" vertical="top" wrapText="1"/>
    </xf>
    <xf numFmtId="0" fontId="63" fillId="11" borderId="35" xfId="98" quotePrefix="1" applyFont="1" applyFill="1" applyBorder="1" applyAlignment="1">
      <alignment horizontal="left" vertical="top" wrapText="1"/>
    </xf>
    <xf numFmtId="0" fontId="63" fillId="11" borderId="20" xfId="98" quotePrefix="1" applyFont="1" applyFill="1" applyBorder="1" applyAlignment="1">
      <alignment horizontal="left" vertical="top" wrapText="1"/>
    </xf>
    <xf numFmtId="0" fontId="63" fillId="11" borderId="34" xfId="98" quotePrefix="1" applyFont="1" applyFill="1" applyBorder="1" applyAlignment="1">
      <alignment horizontal="left" vertical="top" wrapText="1"/>
    </xf>
    <xf numFmtId="4" fontId="63" fillId="7" borderId="77" xfId="98" applyNumberFormat="1" applyFont="1" applyFill="1" applyBorder="1" applyAlignment="1">
      <alignment horizontal="center" vertical="center"/>
    </xf>
    <xf numFmtId="0" fontId="63" fillId="13" borderId="74" xfId="98" applyFont="1" applyFill="1" applyBorder="1" applyAlignment="1" applyProtection="1">
      <alignment horizontal="center" vertical="center" shrinkToFit="1"/>
      <protection locked="0"/>
    </xf>
    <xf numFmtId="3" fontId="63" fillId="13" borderId="74" xfId="98" applyNumberFormat="1" applyFont="1" applyFill="1" applyBorder="1" applyAlignment="1" applyProtection="1">
      <alignment horizontal="center" vertical="center" shrinkToFit="1"/>
      <protection locked="0"/>
    </xf>
    <xf numFmtId="0" fontId="80" fillId="19" borderId="59" xfId="98" applyFont="1" applyFill="1" applyBorder="1" applyAlignment="1">
      <alignment horizontal="left" vertical="center"/>
    </xf>
    <xf numFmtId="0" fontId="80" fillId="19" borderId="62" xfId="98" applyFont="1" applyFill="1" applyBorder="1" applyAlignment="1">
      <alignment horizontal="left" vertical="center"/>
    </xf>
    <xf numFmtId="0" fontId="80" fillId="19" borderId="45" xfId="98" applyFont="1" applyFill="1" applyBorder="1" applyAlignment="1">
      <alignment horizontal="center" vertical="center"/>
    </xf>
    <xf numFmtId="0" fontId="80" fillId="19" borderId="61" xfId="98" applyFont="1" applyFill="1" applyBorder="1" applyAlignment="1">
      <alignment horizontal="center" vertical="center"/>
    </xf>
    <xf numFmtId="0" fontId="82" fillId="22" borderId="68" xfId="98" applyFont="1" applyFill="1" applyBorder="1" applyAlignment="1">
      <alignment horizontal="center" vertical="center" wrapText="1"/>
    </xf>
    <xf numFmtId="0" fontId="82" fillId="22" borderId="43" xfId="98" applyFont="1" applyFill="1" applyBorder="1" applyAlignment="1">
      <alignment horizontal="center" vertical="center" wrapText="1"/>
    </xf>
    <xf numFmtId="0" fontId="81" fillId="22" borderId="43" xfId="98" applyFont="1" applyFill="1" applyBorder="1" applyAlignment="1">
      <alignment horizontal="center" vertical="center" wrapText="1"/>
    </xf>
    <xf numFmtId="0" fontId="82" fillId="22" borderId="43" xfId="98" quotePrefix="1" applyFont="1" applyFill="1" applyBorder="1" applyAlignment="1">
      <alignment horizontal="center" vertical="center" wrapText="1"/>
    </xf>
    <xf numFmtId="0" fontId="81" fillId="22" borderId="63" xfId="98" applyFont="1" applyFill="1" applyBorder="1" applyAlignment="1">
      <alignment horizontal="center" vertical="center" wrapText="1"/>
    </xf>
    <xf numFmtId="2" fontId="63" fillId="12" borderId="74" xfId="98" applyNumberFormat="1" applyFont="1" applyFill="1" applyBorder="1" applyAlignment="1">
      <alignment horizontal="center" vertical="center" shrinkToFit="1"/>
    </xf>
    <xf numFmtId="2" fontId="82" fillId="13" borderId="0" xfId="98" applyNumberFormat="1" applyFont="1" applyFill="1" applyAlignment="1" applyProtection="1">
      <alignment horizontal="center" vertical="center"/>
      <protection locked="0"/>
    </xf>
    <xf numFmtId="3" fontId="63" fillId="12" borderId="74" xfId="98" applyNumberFormat="1" applyFont="1" applyFill="1" applyBorder="1" applyAlignment="1">
      <alignment horizontal="center" vertical="center" shrinkToFit="1"/>
    </xf>
    <xf numFmtId="0" fontId="81" fillId="22" borderId="66" xfId="98" applyFont="1" applyFill="1" applyBorder="1" applyAlignment="1">
      <alignment horizontal="left" vertical="center" wrapText="1"/>
    </xf>
    <xf numFmtId="0" fontId="81" fillId="22" borderId="67" xfId="98" applyFont="1" applyFill="1" applyBorder="1" applyAlignment="1">
      <alignment horizontal="left" vertical="center" wrapText="1"/>
    </xf>
    <xf numFmtId="0" fontId="81" fillId="22" borderId="78" xfId="98" applyFont="1" applyFill="1" applyBorder="1" applyAlignment="1">
      <alignment horizontal="left" vertical="center" wrapText="1"/>
    </xf>
    <xf numFmtId="0" fontId="82" fillId="22" borderId="64" xfId="98" applyFont="1" applyFill="1" applyBorder="1" applyAlignment="1">
      <alignment horizontal="left" vertical="center" wrapText="1"/>
    </xf>
    <xf numFmtId="0" fontId="82" fillId="22" borderId="44" xfId="98" applyFont="1" applyFill="1" applyBorder="1" applyAlignment="1">
      <alignment horizontal="left" vertical="center" wrapText="1"/>
    </xf>
    <xf numFmtId="0" fontId="82" fillId="22" borderId="65" xfId="98" applyFont="1" applyFill="1" applyBorder="1" applyAlignment="1">
      <alignment horizontal="left" vertical="center" wrapText="1"/>
    </xf>
    <xf numFmtId="0" fontId="80" fillId="19" borderId="0" xfId="98" applyFont="1" applyFill="1" applyAlignment="1">
      <alignment horizontal="right" vertical="center"/>
    </xf>
    <xf numFmtId="0" fontId="80" fillId="19" borderId="0" xfId="98" quotePrefix="1" applyFont="1" applyFill="1" applyAlignment="1">
      <alignment horizontal="right" vertical="center"/>
    </xf>
    <xf numFmtId="0" fontId="80" fillId="19" borderId="48" xfId="98" quotePrefix="1" applyFont="1" applyFill="1" applyBorder="1" applyAlignment="1">
      <alignment horizontal="right" vertical="center"/>
    </xf>
    <xf numFmtId="2" fontId="80" fillId="19" borderId="47" xfId="98" applyNumberFormat="1" applyFont="1" applyFill="1" applyBorder="1" applyAlignment="1">
      <alignment horizontal="center" vertical="center" wrapText="1"/>
    </xf>
    <xf numFmtId="2" fontId="80" fillId="19" borderId="46" xfId="98" applyNumberFormat="1" applyFont="1" applyFill="1" applyBorder="1" applyAlignment="1">
      <alignment horizontal="center" vertical="center" wrapText="1"/>
    </xf>
    <xf numFmtId="0" fontId="82" fillId="22" borderId="62" xfId="98" applyFont="1" applyFill="1" applyBorder="1" applyAlignment="1">
      <alignment horizontal="left" vertical="center" wrapText="1"/>
    </xf>
    <xf numFmtId="0" fontId="82" fillId="22" borderId="45" xfId="98" applyFont="1" applyFill="1" applyBorder="1" applyAlignment="1">
      <alignment horizontal="left" vertical="center" wrapText="1"/>
    </xf>
    <xf numFmtId="0" fontId="82" fillId="22" borderId="61" xfId="98" applyFont="1" applyFill="1" applyBorder="1" applyAlignment="1">
      <alignment horizontal="left" vertical="center" wrapText="1"/>
    </xf>
    <xf numFmtId="0" fontId="63" fillId="11" borderId="41" xfId="91" applyAlignment="1">
      <alignment vertical="center" wrapText="1"/>
    </xf>
    <xf numFmtId="0" fontId="63" fillId="11" borderId="41" xfId="91">
      <alignment vertical="center"/>
    </xf>
    <xf numFmtId="0" fontId="80" fillId="19" borderId="43" xfId="98" applyFont="1" applyFill="1" applyBorder="1" applyAlignment="1">
      <alignment horizontal="center" vertical="center"/>
    </xf>
    <xf numFmtId="0" fontId="80" fillId="19" borderId="43" xfId="98" applyFont="1" applyFill="1" applyBorder="1" applyAlignment="1">
      <alignment horizontal="center" vertical="center" wrapText="1"/>
    </xf>
    <xf numFmtId="0" fontId="80" fillId="19" borderId="63" xfId="98" applyFont="1" applyFill="1" applyBorder="1" applyAlignment="1">
      <alignment horizontal="center" vertical="center" wrapText="1"/>
    </xf>
    <xf numFmtId="0" fontId="80" fillId="19" borderId="62" xfId="98" applyFont="1" applyFill="1" applyBorder="1" applyAlignment="1">
      <alignment horizontal="center" vertical="center"/>
    </xf>
    <xf numFmtId="49" fontId="63" fillId="22" borderId="74" xfId="98" applyNumberFormat="1" applyFont="1" applyFill="1" applyBorder="1" applyAlignment="1">
      <alignment horizontal="center" vertical="center"/>
    </xf>
    <xf numFmtId="49" fontId="63" fillId="7" borderId="74" xfId="98" applyNumberFormat="1" applyFont="1" applyFill="1" applyBorder="1" applyAlignment="1">
      <alignment horizontal="center" vertical="center"/>
    </xf>
    <xf numFmtId="0" fontId="80" fillId="19" borderId="0" xfId="98" quotePrefix="1" applyFont="1" applyFill="1" applyAlignment="1">
      <alignment horizontal="left" vertical="center"/>
    </xf>
    <xf numFmtId="0" fontId="80" fillId="19" borderId="48" xfId="98" quotePrefix="1" applyFont="1" applyFill="1" applyBorder="1" applyAlignment="1">
      <alignment horizontal="left" vertical="center"/>
    </xf>
    <xf numFmtId="0" fontId="80" fillId="19" borderId="45" xfId="98" applyFont="1" applyFill="1" applyBorder="1" applyAlignment="1">
      <alignment horizontal="center" vertical="center" wrapText="1"/>
    </xf>
  </cellXfs>
  <cellStyles count="99">
    <cellStyle name="Comma" xfId="82" builtinId="3"/>
    <cellStyle name="Comma 2" xfId="88" xr:uid="{A12BBEAD-BCF8-49CE-B705-0DF73C2E90BA}"/>
    <cellStyle name="Currency" xfId="96" builtinId="4"/>
    <cellStyle name="Currency 2" xfId="86" xr:uid="{48E9535A-4BBB-4913-A356-80C910C0DABD}"/>
    <cellStyle name="Followed Hyperlink" xfId="10" builtinId="9" hidden="1"/>
    <cellStyle name="Followed Hyperlink" xfId="8" builtinId="9" hidden="1"/>
    <cellStyle name="Followed Hyperlink" xfId="2" builtinId="9" hidden="1"/>
    <cellStyle name="Followed Hyperlink" xfId="4" builtinId="9" hidden="1"/>
    <cellStyle name="Followed Hyperlink" xfId="6" builtinId="9" hidden="1"/>
    <cellStyle name="Followed Hyperlink" xfId="22" builtinId="9" hidden="1"/>
    <cellStyle name="Followed Hyperlink" xfId="38" builtinId="9" hidden="1"/>
    <cellStyle name="Followed Hyperlink" xfId="44" builtinId="9" hidden="1"/>
    <cellStyle name="Followed Hyperlink" xfId="46" builtinId="9" hidden="1"/>
    <cellStyle name="Followed Hyperlink" xfId="48" builtinId="9" hidden="1"/>
    <cellStyle name="Followed Hyperlink" xfId="54" builtinId="9" hidden="1"/>
    <cellStyle name="Followed Hyperlink" xfId="56" builtinId="9" hidden="1"/>
    <cellStyle name="Followed Hyperlink" xfId="60" builtinId="9" hidden="1"/>
    <cellStyle name="Followed Hyperlink" xfId="64" builtinId="9" hidden="1"/>
    <cellStyle name="Followed Hyperlink" xfId="68" builtinId="9" hidden="1"/>
    <cellStyle name="Followed Hyperlink" xfId="66" builtinId="9" hidden="1"/>
    <cellStyle name="Followed Hyperlink" xfId="50" builtinId="9" hidden="1"/>
    <cellStyle name="Followed Hyperlink" xfId="42" builtinId="9" hidden="1"/>
    <cellStyle name="Followed Hyperlink" xfId="34" builtinId="9" hidden="1"/>
    <cellStyle name="Followed Hyperlink" xfId="12" builtinId="9" hidden="1"/>
    <cellStyle name="Followed Hyperlink" xfId="14" builtinId="9" hidden="1"/>
    <cellStyle name="Followed Hyperlink" xfId="16" builtinId="9" hidden="1"/>
    <cellStyle name="Followed Hyperlink" xfId="20" builtinId="9" hidden="1"/>
    <cellStyle name="Followed Hyperlink" xfId="18" builtinId="9" hidden="1"/>
    <cellStyle name="Followed Hyperlink" xfId="26" builtinId="9" hidden="1"/>
    <cellStyle name="Followed Hyperlink" xfId="58" builtinId="9" hidden="1"/>
    <cellStyle name="Followed Hyperlink" xfId="62" builtinId="9" hidden="1"/>
    <cellStyle name="Followed Hyperlink" xfId="52" builtinId="9" hidden="1"/>
    <cellStyle name="Followed Hyperlink" xfId="40" builtinId="9" hidden="1"/>
    <cellStyle name="Followed Hyperlink" xfId="70" builtinId="9" hidden="1"/>
    <cellStyle name="Followed Hyperlink" xfId="24" builtinId="9" hidden="1"/>
    <cellStyle name="Followed Hyperlink" xfId="28" builtinId="9" hidden="1"/>
    <cellStyle name="Followed Hyperlink" xfId="30" builtinId="9" hidden="1"/>
    <cellStyle name="Followed Hyperlink" xfId="32" builtinId="9" hidden="1"/>
    <cellStyle name="Followed Hyperlink" xfId="36" builtinId="9" hidden="1"/>
    <cellStyle name="Followed Hyperlink" xfId="74" builtinId="9" hidden="1"/>
    <cellStyle name="Followed Hyperlink" xfId="80" builtinId="9" hidden="1"/>
    <cellStyle name="Followed Hyperlink" xfId="78" builtinId="9" hidden="1"/>
    <cellStyle name="Followed Hyperlink" xfId="76" builtinId="9" hidden="1"/>
    <cellStyle name="Followed Hyperlink" xfId="72" builtinId="9" hidden="1"/>
    <cellStyle name="Guide 2" xfId="91" xr:uid="{DC938552-4938-476D-9EEF-8BB3938764CC}"/>
    <cellStyle name="Hyperlink" xfId="43" builtinId="8" hidden="1"/>
    <cellStyle name="Hyperlink" xfId="27" builtinId="8" hidden="1"/>
    <cellStyle name="Hyperlink" xfId="13" builtinId="8" hidden="1"/>
    <cellStyle name="Hyperlink" xfId="15" builtinId="8" hidden="1"/>
    <cellStyle name="Hyperlink" xfId="17" builtinId="8" hidden="1"/>
    <cellStyle name="Hyperlink" xfId="21" builtinId="8" hidden="1"/>
    <cellStyle name="Hyperlink" xfId="5" builtinId="8" hidden="1"/>
    <cellStyle name="Hyperlink" xfId="7" builtinId="8" hidden="1"/>
    <cellStyle name="Hyperlink" xfId="3" builtinId="8" hidden="1"/>
    <cellStyle name="Hyperlink" xfId="1" builtinId="8" hidden="1"/>
    <cellStyle name="Hyperlink" xfId="9" builtinId="8" hidden="1"/>
    <cellStyle name="Hyperlink" xfId="19" builtinId="8" hidden="1"/>
    <cellStyle name="Hyperlink" xfId="11" builtinId="8" hidden="1"/>
    <cellStyle name="Hyperlink" xfId="67" builtinId="8" hidden="1"/>
    <cellStyle name="Hyperlink" xfId="59" builtinId="8" hidden="1"/>
    <cellStyle name="Hyperlink" xfId="25" builtinId="8" hidden="1"/>
    <cellStyle name="Hyperlink" xfId="29" builtinId="8" hidden="1"/>
    <cellStyle name="Hyperlink" xfId="31" builtinId="8" hidden="1"/>
    <cellStyle name="Hyperlink" xfId="33" builtinId="8" hidden="1"/>
    <cellStyle name="Hyperlink" xfId="35" builtinId="8" hidden="1"/>
    <cellStyle name="Hyperlink" xfId="37" builtinId="8" hidden="1"/>
    <cellStyle name="Hyperlink" xfId="39" builtinId="8" hidden="1"/>
    <cellStyle name="Hyperlink" xfId="45" builtinId="8" hidden="1"/>
    <cellStyle name="Hyperlink" xfId="47" builtinId="8" hidden="1"/>
    <cellStyle name="Hyperlink" xfId="49" builtinId="8" hidden="1"/>
    <cellStyle name="Hyperlink" xfId="51" builtinId="8" hidden="1"/>
    <cellStyle name="Hyperlink" xfId="53" builtinId="8" hidden="1"/>
    <cellStyle name="Hyperlink" xfId="41" builtinId="8" hidden="1"/>
    <cellStyle name="Hyperlink" xfId="23" builtinId="8" hidden="1"/>
    <cellStyle name="Hyperlink" xfId="69" builtinId="8" hidden="1"/>
    <cellStyle name="Hyperlink" xfId="71" builtinId="8" hidden="1"/>
    <cellStyle name="Hyperlink" xfId="73" builtinId="8" hidden="1"/>
    <cellStyle name="Hyperlink" xfId="77" builtinId="8" hidden="1"/>
    <cellStyle name="Hyperlink" xfId="79" builtinId="8" hidden="1"/>
    <cellStyle name="Hyperlink" xfId="75" builtinId="8" hidden="1"/>
    <cellStyle name="Hyperlink" xfId="61" builtinId="8" hidden="1"/>
    <cellStyle name="Hyperlink" xfId="63" builtinId="8" hidden="1"/>
    <cellStyle name="Hyperlink" xfId="65" builtinId="8" hidden="1"/>
    <cellStyle name="Hyperlink" xfId="57" builtinId="8" hidden="1"/>
    <cellStyle name="Hyperlink" xfId="55" builtinId="8" hidden="1"/>
    <cellStyle name="Hyperlink 2" xfId="90" xr:uid="{D80E7DEB-BF43-4C40-B277-BD69021E181E}"/>
    <cellStyle name="Hyperlink 3" xfId="95" xr:uid="{AE1CE98B-9FF5-4206-8045-ED5AEF4BF1F6}"/>
    <cellStyle name="Normal" xfId="0" builtinId="0"/>
    <cellStyle name="Normal 2" xfId="81" xr:uid="{9536E22F-F561-47B5-B69F-4DEF154759D8}"/>
    <cellStyle name="Normal 2 2" xfId="84" xr:uid="{5749FFBF-9983-4708-946C-EFFF6D9E8AC1}"/>
    <cellStyle name="Normal 2 3" xfId="87" xr:uid="{235FE15D-5045-40A8-89CD-F9E09DB4D66E}"/>
    <cellStyle name="Normal 3" xfId="92" xr:uid="{1D643F36-E354-418C-98F2-521475E2B5E9}"/>
    <cellStyle name="Normal 3 2" xfId="93" xr:uid="{DDAC7F30-9272-45E8-9346-AFDE749BD2D6}"/>
    <cellStyle name="Normal 3 3" xfId="94" xr:uid="{C29FE08E-AA36-4563-BD16-CDD3C0284C31}"/>
    <cellStyle name="Normal 3 4" xfId="97" xr:uid="{7CCD4969-16D9-4283-AB2E-6EE0057CD867}"/>
    <cellStyle name="Normal 4" xfId="85" xr:uid="{2B503718-233B-4094-8BC1-130161330E56}"/>
    <cellStyle name="Normal 5" xfId="98" xr:uid="{DECAC734-5A9B-4A17-8D04-12402BA016CB}"/>
    <cellStyle name="Percent" xfId="83" builtinId="5"/>
    <cellStyle name="Percent 2" xfId="89" xr:uid="{26281F73-04E5-448F-AAE2-179826EC63C2}"/>
  </cellStyles>
  <dxfs count="6">
    <dxf>
      <font>
        <b val="0"/>
        <i val="0"/>
        <strike val="0"/>
        <condense val="0"/>
        <extend val="0"/>
        <outline val="0"/>
        <shadow val="0"/>
        <u val="none"/>
        <vertAlign val="baseline"/>
        <sz val="12"/>
        <color theme="1"/>
        <name val="Calibri"/>
        <scheme val="minor"/>
      </font>
      <fill>
        <patternFill patternType="solid">
          <fgColor theme="4" tint="0.59999389629810485"/>
          <bgColor theme="4" tint="0.59999389629810485"/>
        </patternFill>
      </fill>
      <border diagonalUp="0" diagonalDown="0">
        <left/>
        <right/>
        <top style="thin">
          <color theme="0"/>
        </top>
        <bottom style="thin">
          <color theme="0"/>
        </bottom>
      </border>
    </dxf>
    <dxf>
      <border outline="0">
        <bottom style="thin">
          <color theme="0"/>
        </bottom>
      </border>
    </dxf>
    <dxf>
      <font>
        <b val="0"/>
        <i val="0"/>
        <strike val="0"/>
        <condense val="0"/>
        <extend val="0"/>
        <outline val="0"/>
        <shadow val="0"/>
        <u val="none"/>
        <vertAlign val="baseline"/>
        <sz val="12"/>
        <color theme="1"/>
        <name val="Calibri"/>
        <scheme val="minor"/>
      </font>
      <fill>
        <patternFill patternType="solid">
          <fgColor theme="4" tint="0.59999389629810485"/>
          <bgColor theme="4" tint="0.59999389629810485"/>
        </patternFill>
      </fill>
    </dxf>
    <dxf>
      <font>
        <b val="0"/>
        <i val="0"/>
        <strike val="0"/>
        <condense val="0"/>
        <extend val="0"/>
        <outline val="0"/>
        <shadow val="0"/>
        <u val="none"/>
        <vertAlign val="baseline"/>
        <sz val="12"/>
        <color theme="1"/>
        <name val="Calibri"/>
        <scheme val="minor"/>
      </font>
      <fill>
        <patternFill patternType="solid">
          <fgColor theme="4" tint="0.59999389629810485"/>
          <bgColor theme="4" tint="0.59999389629810485"/>
        </patternFill>
      </fill>
      <border diagonalUp="0" diagonalDown="0">
        <left/>
        <right/>
        <top style="thin">
          <color theme="0"/>
        </top>
        <bottom style="thin">
          <color theme="0"/>
        </bottom>
      </border>
    </dxf>
    <dxf>
      <border outline="0">
        <bottom style="thin">
          <color theme="0"/>
        </bottom>
      </border>
    </dxf>
    <dxf>
      <font>
        <b val="0"/>
        <i val="0"/>
        <strike val="0"/>
        <condense val="0"/>
        <extend val="0"/>
        <outline val="0"/>
        <shadow val="0"/>
        <u val="none"/>
        <vertAlign val="baseline"/>
        <sz val="12"/>
        <color theme="1"/>
        <name val="Calibri"/>
        <scheme val="minor"/>
      </font>
      <fill>
        <patternFill patternType="solid">
          <fgColor theme="4" tint="0.59999389629810485"/>
          <bgColor theme="4" tint="0.59999389629810485"/>
        </patternFill>
      </fill>
    </dxf>
  </dxfs>
  <tableStyles count="0" defaultTableStyle="TableStyleMedium9" defaultPivotStyle="PivotStyleMedium4"/>
  <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ctrlProps/ctrlProp1.xml><?xml version="1.0" encoding="utf-8"?>
<formControlPr xmlns="http://schemas.microsoft.com/office/spreadsheetml/2009/9/main" objectType="CheckBox" lockText="1" noThreeD="1"/>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1818640</xdr:colOff>
      <xdr:row>14</xdr:row>
      <xdr:rowOff>375920</xdr:rowOff>
    </xdr:from>
    <xdr:to>
      <xdr:col>2</xdr:col>
      <xdr:colOff>1158240</xdr:colOff>
      <xdr:row>15</xdr:row>
      <xdr:rowOff>0</xdr:rowOff>
    </xdr:to>
    <xdr:sp macro="[0]!InsertCopyRow1" textlink="">
      <xdr:nvSpPr>
        <xdr:cNvPr id="3" name="TextBox 2">
          <a:extLst>
            <a:ext uri="{FF2B5EF4-FFF2-40B4-BE49-F238E27FC236}">
              <a16:creationId xmlns:a16="http://schemas.microsoft.com/office/drawing/2014/main" id="{00000000-0008-0000-0000-000003000000}"/>
            </a:ext>
          </a:extLst>
        </xdr:cNvPr>
        <xdr:cNvSpPr txBox="1"/>
      </xdr:nvSpPr>
      <xdr:spPr>
        <a:xfrm>
          <a:off x="2052320" y="2956560"/>
          <a:ext cx="1320800" cy="518160"/>
        </a:xfrm>
        <a:prstGeom prst="rect">
          <a:avLst/>
        </a:prstGeom>
        <a:solidFill>
          <a:schemeClr val="tx2">
            <a:lumMod val="60000"/>
            <a:lumOff val="40000"/>
          </a:schemeClr>
        </a:solidFill>
        <a:ln w="9525" cmpd="sng">
          <a:noFill/>
        </a:ln>
        <a:effectLst>
          <a:softEdge rad="1270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algn="ctr"/>
          <a:r>
            <a:rPr lang="en-US" sz="1000" b="0" i="0">
              <a:solidFill>
                <a:schemeClr val="bg1"/>
              </a:solidFill>
              <a:latin typeface="Calibri"/>
            </a:rPr>
            <a:t>Select</a:t>
          </a:r>
          <a:r>
            <a:rPr lang="en-US" sz="1000" b="0" i="0" baseline="0">
              <a:solidFill>
                <a:schemeClr val="bg1"/>
              </a:solidFill>
              <a:latin typeface="Calibri"/>
            </a:rPr>
            <a:t> the </a:t>
          </a:r>
          <a:r>
            <a:rPr lang="en-US" sz="1000" b="0" i="0">
              <a:solidFill>
                <a:schemeClr val="bg1"/>
              </a:solidFill>
              <a:latin typeface="Calibri"/>
            </a:rPr>
            <a:t>row above and click to insert new row</a:t>
          </a:r>
        </a:p>
      </xdr:txBody>
    </xdr:sp>
    <xdr:clientData/>
  </xdr:twoCellAnchor>
  <mc:AlternateContent xmlns:mc="http://schemas.openxmlformats.org/markup-compatibility/2006">
    <mc:Choice xmlns:a14="http://schemas.microsoft.com/office/drawing/2010/main" Requires="a14">
      <xdr:twoCellAnchor editAs="oneCell">
        <xdr:from>
          <xdr:col>8</xdr:col>
          <xdr:colOff>830580</xdr:colOff>
          <xdr:row>2</xdr:row>
          <xdr:rowOff>289560</xdr:rowOff>
        </xdr:from>
        <xdr:to>
          <xdr:col>8</xdr:col>
          <xdr:colOff>1211580</xdr:colOff>
          <xdr:row>2</xdr:row>
          <xdr:rowOff>609600</xdr:rowOff>
        </xdr:to>
        <xdr:sp macro="" textlink="">
          <xdr:nvSpPr>
            <xdr:cNvPr id="2161" name="Check Box 113" hidden="1">
              <a:extLst>
                <a:ext uri="{63B3BB69-23CF-44E3-9099-C40C66FF867C}">
                  <a14:compatExt spid="_x0000_s2161"/>
                </a:ext>
                <a:ext uri="{FF2B5EF4-FFF2-40B4-BE49-F238E27FC236}">
                  <a16:creationId xmlns:a16="http://schemas.microsoft.com/office/drawing/2014/main" id="{00000000-0008-0000-0000-00007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xdr:col>
      <xdr:colOff>533398</xdr:colOff>
      <xdr:row>39</xdr:row>
      <xdr:rowOff>118302</xdr:rowOff>
    </xdr:from>
    <xdr:to>
      <xdr:col>4</xdr:col>
      <xdr:colOff>1611085</xdr:colOff>
      <xdr:row>98</xdr:row>
      <xdr:rowOff>9373</xdr:rowOff>
    </xdr:to>
    <xdr:pic>
      <xdr:nvPicPr>
        <xdr:cNvPr id="4" name="Picture 3">
          <a:extLst>
            <a:ext uri="{FF2B5EF4-FFF2-40B4-BE49-F238E27FC236}">
              <a16:creationId xmlns:a16="http://schemas.microsoft.com/office/drawing/2014/main" id="{30EF1034-4D1D-A97E-8558-46B848E016F1}"/>
            </a:ext>
          </a:extLst>
        </xdr:cNvPr>
        <xdr:cNvPicPr>
          <a:picLocks noChangeAspect="1"/>
        </xdr:cNvPicPr>
      </xdr:nvPicPr>
      <xdr:blipFill>
        <a:blip xmlns:r="http://schemas.openxmlformats.org/officeDocument/2006/relationships" r:embed="rId1"/>
        <a:stretch>
          <a:fillRect/>
        </a:stretch>
      </xdr:blipFill>
      <xdr:spPr>
        <a:xfrm>
          <a:off x="968827" y="7977788"/>
          <a:ext cx="6923315" cy="959024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1</xdr:row>
      <xdr:rowOff>0</xdr:rowOff>
    </xdr:from>
    <xdr:to>
      <xdr:col>0</xdr:col>
      <xdr:colOff>0</xdr:colOff>
      <xdr:row>1</xdr:row>
      <xdr:rowOff>0</xdr:rowOff>
    </xdr:to>
    <xdr:cxnSp macro="">
      <xdr:nvCxnSpPr>
        <xdr:cNvPr id="2" name="AutoShape 19">
          <a:extLst>
            <a:ext uri="{FF2B5EF4-FFF2-40B4-BE49-F238E27FC236}">
              <a16:creationId xmlns:a16="http://schemas.microsoft.com/office/drawing/2014/main" id="{00000000-0008-0000-0500-000002000000}"/>
            </a:ext>
          </a:extLst>
        </xdr:cNvPr>
        <xdr:cNvCxnSpPr>
          <a:cxnSpLocks noChangeShapeType="1"/>
        </xdr:cNvCxnSpPr>
      </xdr:nvCxnSpPr>
      <xdr:spPr bwMode="auto">
        <a:xfrm>
          <a:off x="0" y="190500"/>
          <a:ext cx="0" cy="0"/>
        </a:xfrm>
        <a:prstGeom prst="straightConnector1">
          <a:avLst/>
        </a:prstGeom>
        <a:noFill/>
        <a:ln w="15875">
          <a:solidFill>
            <a:srgbClr val="000000"/>
          </a:solidFill>
          <a:round/>
          <a:headEnd/>
          <a:tailEnd/>
        </a:ln>
        <a:extLst>
          <a:ext uri="{909E8E84-426E-40DD-AFC4-6F175D3DCCD1}">
            <a14:hiddenFill xmlns:a14="http://schemas.microsoft.com/office/drawing/2010/main">
              <a:noFill/>
            </a14:hiddenFill>
          </a:ext>
        </a:extLst>
      </xdr:spPr>
    </xdr:cxn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1</xdr:row>
      <xdr:rowOff>0</xdr:rowOff>
    </xdr:from>
    <xdr:to>
      <xdr:col>0</xdr:col>
      <xdr:colOff>0</xdr:colOff>
      <xdr:row>1</xdr:row>
      <xdr:rowOff>104775</xdr:rowOff>
    </xdr:to>
    <xdr:sp macro="" textlink="">
      <xdr:nvSpPr>
        <xdr:cNvPr id="2" name="Line 21">
          <a:extLst>
            <a:ext uri="{FF2B5EF4-FFF2-40B4-BE49-F238E27FC236}">
              <a16:creationId xmlns:a16="http://schemas.microsoft.com/office/drawing/2014/main" id="{00000000-0008-0000-0600-000002000000}"/>
            </a:ext>
          </a:extLst>
        </xdr:cNvPr>
        <xdr:cNvSpPr>
          <a:spLocks noChangeShapeType="1"/>
        </xdr:cNvSpPr>
      </xdr:nvSpPr>
      <xdr:spPr bwMode="auto">
        <a:xfrm flipV="1">
          <a:off x="0" y="190500"/>
          <a:ext cx="0" cy="104775"/>
        </a:xfrm>
        <a:prstGeom prst="line">
          <a:avLst/>
        </a:prstGeom>
        <a:noFill/>
        <a:ln w="158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xdr:row>
      <xdr:rowOff>0</xdr:rowOff>
    </xdr:from>
    <xdr:to>
      <xdr:col>0</xdr:col>
      <xdr:colOff>0</xdr:colOff>
      <xdr:row>1</xdr:row>
      <xdr:rowOff>0</xdr:rowOff>
    </xdr:to>
    <xdr:sp macro="" textlink="">
      <xdr:nvSpPr>
        <xdr:cNvPr id="3" name="Line 22">
          <a:extLst>
            <a:ext uri="{FF2B5EF4-FFF2-40B4-BE49-F238E27FC236}">
              <a16:creationId xmlns:a16="http://schemas.microsoft.com/office/drawing/2014/main" id="{00000000-0008-0000-0600-000003000000}"/>
            </a:ext>
          </a:extLst>
        </xdr:cNvPr>
        <xdr:cNvSpPr>
          <a:spLocks noChangeShapeType="1"/>
        </xdr:cNvSpPr>
      </xdr:nvSpPr>
      <xdr:spPr bwMode="auto">
        <a:xfrm>
          <a:off x="0" y="190500"/>
          <a:ext cx="0" cy="0"/>
        </a:xfrm>
        <a:prstGeom prst="line">
          <a:avLst/>
        </a:prstGeom>
        <a:noFill/>
        <a:ln w="158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xdr:row>
      <xdr:rowOff>0</xdr:rowOff>
    </xdr:from>
    <xdr:to>
      <xdr:col>0</xdr:col>
      <xdr:colOff>0</xdr:colOff>
      <xdr:row>1</xdr:row>
      <xdr:rowOff>0</xdr:rowOff>
    </xdr:to>
    <xdr:sp macro="" textlink="">
      <xdr:nvSpPr>
        <xdr:cNvPr id="4" name="Line 23">
          <a:extLst>
            <a:ext uri="{FF2B5EF4-FFF2-40B4-BE49-F238E27FC236}">
              <a16:creationId xmlns:a16="http://schemas.microsoft.com/office/drawing/2014/main" id="{00000000-0008-0000-0600-000004000000}"/>
            </a:ext>
          </a:extLst>
        </xdr:cNvPr>
        <xdr:cNvSpPr>
          <a:spLocks noChangeShapeType="1"/>
        </xdr:cNvSpPr>
      </xdr:nvSpPr>
      <xdr:spPr bwMode="auto">
        <a:xfrm>
          <a:off x="0" y="190500"/>
          <a:ext cx="0" cy="0"/>
        </a:xfrm>
        <a:prstGeom prst="line">
          <a:avLst/>
        </a:prstGeom>
        <a:noFill/>
        <a:ln w="1587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1</xdr:row>
      <xdr:rowOff>0</xdr:rowOff>
    </xdr:from>
    <xdr:to>
      <xdr:col>0</xdr:col>
      <xdr:colOff>0</xdr:colOff>
      <xdr:row>1</xdr:row>
      <xdr:rowOff>104775</xdr:rowOff>
    </xdr:to>
    <xdr:sp macro="" textlink="">
      <xdr:nvSpPr>
        <xdr:cNvPr id="2" name="Line 21">
          <a:extLst>
            <a:ext uri="{FF2B5EF4-FFF2-40B4-BE49-F238E27FC236}">
              <a16:creationId xmlns:a16="http://schemas.microsoft.com/office/drawing/2014/main" id="{00000000-0008-0000-0700-000002000000}"/>
            </a:ext>
          </a:extLst>
        </xdr:cNvPr>
        <xdr:cNvSpPr>
          <a:spLocks noChangeShapeType="1"/>
        </xdr:cNvSpPr>
      </xdr:nvSpPr>
      <xdr:spPr bwMode="auto">
        <a:xfrm flipV="1">
          <a:off x="0" y="190500"/>
          <a:ext cx="0" cy="104775"/>
        </a:xfrm>
        <a:prstGeom prst="line">
          <a:avLst/>
        </a:prstGeom>
        <a:noFill/>
        <a:ln w="158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xdr:row>
      <xdr:rowOff>0</xdr:rowOff>
    </xdr:from>
    <xdr:to>
      <xdr:col>0</xdr:col>
      <xdr:colOff>0</xdr:colOff>
      <xdr:row>1</xdr:row>
      <xdr:rowOff>0</xdr:rowOff>
    </xdr:to>
    <xdr:sp macro="" textlink="">
      <xdr:nvSpPr>
        <xdr:cNvPr id="3" name="Line 22">
          <a:extLst>
            <a:ext uri="{FF2B5EF4-FFF2-40B4-BE49-F238E27FC236}">
              <a16:creationId xmlns:a16="http://schemas.microsoft.com/office/drawing/2014/main" id="{00000000-0008-0000-0700-000003000000}"/>
            </a:ext>
          </a:extLst>
        </xdr:cNvPr>
        <xdr:cNvSpPr>
          <a:spLocks noChangeShapeType="1"/>
        </xdr:cNvSpPr>
      </xdr:nvSpPr>
      <xdr:spPr bwMode="auto">
        <a:xfrm>
          <a:off x="0" y="190500"/>
          <a:ext cx="0" cy="0"/>
        </a:xfrm>
        <a:prstGeom prst="line">
          <a:avLst/>
        </a:prstGeom>
        <a:noFill/>
        <a:ln w="158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xdr:row>
      <xdr:rowOff>0</xdr:rowOff>
    </xdr:from>
    <xdr:to>
      <xdr:col>0</xdr:col>
      <xdr:colOff>0</xdr:colOff>
      <xdr:row>1</xdr:row>
      <xdr:rowOff>0</xdr:rowOff>
    </xdr:to>
    <xdr:sp macro="" textlink="">
      <xdr:nvSpPr>
        <xdr:cNvPr id="4" name="Line 23">
          <a:extLst>
            <a:ext uri="{FF2B5EF4-FFF2-40B4-BE49-F238E27FC236}">
              <a16:creationId xmlns:a16="http://schemas.microsoft.com/office/drawing/2014/main" id="{00000000-0008-0000-0700-000004000000}"/>
            </a:ext>
          </a:extLst>
        </xdr:cNvPr>
        <xdr:cNvSpPr>
          <a:spLocks noChangeShapeType="1"/>
        </xdr:cNvSpPr>
      </xdr:nvSpPr>
      <xdr:spPr bwMode="auto">
        <a:xfrm>
          <a:off x="0" y="190500"/>
          <a:ext cx="0" cy="0"/>
        </a:xfrm>
        <a:prstGeom prst="line">
          <a:avLst/>
        </a:prstGeom>
        <a:noFill/>
        <a:ln w="1587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xdr:row>
      <xdr:rowOff>0</xdr:rowOff>
    </xdr:from>
    <xdr:to>
      <xdr:col>0</xdr:col>
      <xdr:colOff>0</xdr:colOff>
      <xdr:row>1</xdr:row>
      <xdr:rowOff>104775</xdr:rowOff>
    </xdr:to>
    <xdr:sp macro="" textlink="">
      <xdr:nvSpPr>
        <xdr:cNvPr id="2" name="Line 21">
          <a:extLst>
            <a:ext uri="{FF2B5EF4-FFF2-40B4-BE49-F238E27FC236}">
              <a16:creationId xmlns:a16="http://schemas.microsoft.com/office/drawing/2014/main" id="{00000000-0008-0000-0800-000002000000}"/>
            </a:ext>
          </a:extLst>
        </xdr:cNvPr>
        <xdr:cNvSpPr>
          <a:spLocks noChangeShapeType="1"/>
        </xdr:cNvSpPr>
      </xdr:nvSpPr>
      <xdr:spPr bwMode="auto">
        <a:xfrm flipV="1">
          <a:off x="0" y="190500"/>
          <a:ext cx="0" cy="104775"/>
        </a:xfrm>
        <a:prstGeom prst="line">
          <a:avLst/>
        </a:prstGeom>
        <a:noFill/>
        <a:ln w="158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xdr:row>
      <xdr:rowOff>0</xdr:rowOff>
    </xdr:from>
    <xdr:to>
      <xdr:col>0</xdr:col>
      <xdr:colOff>0</xdr:colOff>
      <xdr:row>1</xdr:row>
      <xdr:rowOff>0</xdr:rowOff>
    </xdr:to>
    <xdr:sp macro="" textlink="">
      <xdr:nvSpPr>
        <xdr:cNvPr id="3" name="Line 22">
          <a:extLst>
            <a:ext uri="{FF2B5EF4-FFF2-40B4-BE49-F238E27FC236}">
              <a16:creationId xmlns:a16="http://schemas.microsoft.com/office/drawing/2014/main" id="{00000000-0008-0000-0800-000003000000}"/>
            </a:ext>
          </a:extLst>
        </xdr:cNvPr>
        <xdr:cNvSpPr>
          <a:spLocks noChangeShapeType="1"/>
        </xdr:cNvSpPr>
      </xdr:nvSpPr>
      <xdr:spPr bwMode="auto">
        <a:xfrm>
          <a:off x="0" y="190500"/>
          <a:ext cx="0" cy="0"/>
        </a:xfrm>
        <a:prstGeom prst="line">
          <a:avLst/>
        </a:prstGeom>
        <a:noFill/>
        <a:ln w="158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xdr:row>
      <xdr:rowOff>0</xdr:rowOff>
    </xdr:from>
    <xdr:to>
      <xdr:col>0</xdr:col>
      <xdr:colOff>0</xdr:colOff>
      <xdr:row>1</xdr:row>
      <xdr:rowOff>0</xdr:rowOff>
    </xdr:to>
    <xdr:sp macro="" textlink="">
      <xdr:nvSpPr>
        <xdr:cNvPr id="4" name="Line 23">
          <a:extLst>
            <a:ext uri="{FF2B5EF4-FFF2-40B4-BE49-F238E27FC236}">
              <a16:creationId xmlns:a16="http://schemas.microsoft.com/office/drawing/2014/main" id="{00000000-0008-0000-0800-000004000000}"/>
            </a:ext>
          </a:extLst>
        </xdr:cNvPr>
        <xdr:cNvSpPr>
          <a:spLocks noChangeShapeType="1"/>
        </xdr:cNvSpPr>
      </xdr:nvSpPr>
      <xdr:spPr bwMode="auto">
        <a:xfrm>
          <a:off x="0" y="190500"/>
          <a:ext cx="0" cy="0"/>
        </a:xfrm>
        <a:prstGeom prst="line">
          <a:avLst/>
        </a:prstGeom>
        <a:noFill/>
        <a:ln w="1587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xdr:row>
      <xdr:rowOff>0</xdr:rowOff>
    </xdr:from>
    <xdr:to>
      <xdr:col>0</xdr:col>
      <xdr:colOff>0</xdr:colOff>
      <xdr:row>1</xdr:row>
      <xdr:rowOff>0</xdr:rowOff>
    </xdr:to>
    <xdr:cxnSp macro="">
      <xdr:nvCxnSpPr>
        <xdr:cNvPr id="2" name="AutoShape 29">
          <a:extLst>
            <a:ext uri="{FF2B5EF4-FFF2-40B4-BE49-F238E27FC236}">
              <a16:creationId xmlns:a16="http://schemas.microsoft.com/office/drawing/2014/main" id="{00000000-0008-0000-0900-000002000000}"/>
            </a:ext>
          </a:extLst>
        </xdr:cNvPr>
        <xdr:cNvCxnSpPr>
          <a:cxnSpLocks noChangeShapeType="1"/>
        </xdr:cNvCxnSpPr>
      </xdr:nvCxnSpPr>
      <xdr:spPr bwMode="auto">
        <a:xfrm>
          <a:off x="0" y="190500"/>
          <a:ext cx="0" cy="0"/>
        </a:xfrm>
        <a:prstGeom prst="straightConnector1">
          <a:avLst/>
        </a:prstGeom>
        <a:noFill/>
        <a:ln w="15875">
          <a:solidFill>
            <a:srgbClr val="000000"/>
          </a:solidFill>
          <a:round/>
          <a:headEnd/>
          <a:tailEnd/>
        </a:ln>
        <a:extLst>
          <a:ext uri="{909E8E84-426E-40DD-AFC4-6F175D3DCCD1}">
            <a14:hiddenFill xmlns:a14="http://schemas.microsoft.com/office/drawing/2010/main">
              <a:noFill/>
            </a14:hiddenFill>
          </a:ext>
        </a:extLst>
      </xdr:spPr>
    </xdr:cxn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0</xdr:colOff>
      <xdr:row>0</xdr:row>
      <xdr:rowOff>0</xdr:rowOff>
    </xdr:to>
    <xdr:cxnSp macro="">
      <xdr:nvCxnSpPr>
        <xdr:cNvPr id="2" name="AutoShape 12">
          <a:extLst>
            <a:ext uri="{FF2B5EF4-FFF2-40B4-BE49-F238E27FC236}">
              <a16:creationId xmlns:a16="http://schemas.microsoft.com/office/drawing/2014/main" id="{00000000-0008-0000-0A00-000002000000}"/>
            </a:ext>
          </a:extLst>
        </xdr:cNvPr>
        <xdr:cNvCxnSpPr>
          <a:cxnSpLocks noChangeShapeType="1"/>
        </xdr:cNvCxnSpPr>
      </xdr:nvCxnSpPr>
      <xdr:spPr bwMode="auto">
        <a:xfrm>
          <a:off x="0" y="0"/>
          <a:ext cx="0" cy="0"/>
        </a:xfrm>
        <a:prstGeom prst="straightConnector1">
          <a:avLst/>
        </a:prstGeom>
        <a:noFill/>
        <a:ln w="15875">
          <a:solidFill>
            <a:srgbClr val="000000"/>
          </a:solidFill>
          <a:round/>
          <a:headEnd/>
          <a:tailEnd/>
        </a:ln>
        <a:extLst>
          <a:ext uri="{909E8E84-426E-40DD-AFC4-6F175D3DCCD1}">
            <a14:hiddenFill xmlns:a14="http://schemas.microsoft.com/office/drawing/2010/main">
              <a:noFill/>
            </a14:hiddenFill>
          </a:ext>
        </a:extLst>
      </xdr:spPr>
    </xdr:cxnSp>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C57326E0-29CB-42F0-AD65-16B169A96799}" name="Table393" displayName="Table393" ref="C8:C73" totalsRowShown="0" dataDxfId="5" tableBorderDxfId="4">
  <autoFilter ref="C8:C73" xr:uid="{B1A56325-0761-466F-B055-3CE24CCDF249}"/>
  <tableColumns count="1">
    <tableColumn id="1" xr3:uid="{F42C1F80-5E9E-45DE-A213-E4984358F9ED}" name="Measures" dataDxfId="3"/>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00000000-000C-0000-FFFF-FFFF05000000}" name="Table39" displayName="Table39" ref="A12:A97" totalsRowShown="0" dataDxfId="2" tableBorderDxfId="1">
  <autoFilter ref="A12:A97" xr:uid="{00000000-0009-0000-0100-000027000000}"/>
  <tableColumns count="1">
    <tableColumn id="1" xr3:uid="{00000000-0010-0000-0500-000001000000}" name="Measures" dataDxfId="0"/>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4000000}" name="Table8" displayName="Table8" ref="I1:I10" totalsRowShown="0">
  <autoFilter ref="I1:I10" xr:uid="{00000000-0009-0000-0100-000008000000}"/>
  <tableColumns count="1">
    <tableColumn id="1" xr3:uid="{00000000-0010-0000-0400-000001000000}" name="Inclusive access benefits"/>
  </tableColumns>
  <tableStyleInfo name="TableStyleMedium9"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3000000}" name="Table7" displayName="Table7" ref="G1:G6" totalsRowShown="0">
  <autoFilter ref="G1:G6" xr:uid="{00000000-0009-0000-0100-000007000000}"/>
  <tableColumns count="1">
    <tableColumn id="1" xr3:uid="{00000000-0010-0000-0300-000001000000}" name="Environmental sustainability benefits"/>
  </tableColumns>
  <tableStyleInfo name="TableStyleMedium9"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2000000}" name="Table6" displayName="Table6" ref="E1:E8" totalsRowShown="0">
  <autoFilter ref="E1:E8" xr:uid="{00000000-0009-0000-0100-000006000000}"/>
  <tableColumns count="1">
    <tableColumn id="1" xr3:uid="{00000000-0010-0000-0200-000001000000}" name="Economic Prosperity benefits"/>
  </tableColumns>
  <tableStyleInfo name="TableStyleMedium9"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1000000}" name="Table5" displayName="Table5" ref="C1:C3" totalsRowShown="0">
  <autoFilter ref="C1:C3" xr:uid="{00000000-0009-0000-0100-000005000000}"/>
  <tableColumns count="1">
    <tableColumn id="1" xr3:uid="{00000000-0010-0000-0100-000001000000}" name="Resilience and security benefits"/>
  </tableColumns>
  <tableStyleInfo name="TableStyleMedium9"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1" displayName="Table1" ref="A1:A8" totalsRowShown="0">
  <autoFilter ref="A1:A8" xr:uid="{00000000-0009-0000-0100-000001000000}"/>
  <tableColumns count="1">
    <tableColumn id="1" xr3:uid="{00000000-0010-0000-0000-000001000000}" name="Healthy and safe people benefits"/>
  </tableColumns>
  <tableStyleInfo name="TableStyleMedium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comments" Target="../comments1.xml"/><Relationship Id="rId4" Type="http://schemas.openxmlformats.org/officeDocument/2006/relationships/ctrlProp" Target="../ctrlProps/ctrlProp1.xm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9.bin"/><Relationship Id="rId1" Type="http://schemas.openxmlformats.org/officeDocument/2006/relationships/hyperlink" Target="https://www.nzta.govt.nz/resources/monetised-benefits-and-costs-manual" TargetMode="External"/><Relationship Id="rId5" Type="http://schemas.openxmlformats.org/officeDocument/2006/relationships/comments" Target="../comments7.xml"/><Relationship Id="rId4" Type="http://schemas.openxmlformats.org/officeDocument/2006/relationships/vmlDrawing" Target="../drawings/vmlDrawing7.v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10.bin"/><Relationship Id="rId4" Type="http://schemas.openxmlformats.org/officeDocument/2006/relationships/comments" Target="../comments8.xml"/></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11.bin"/><Relationship Id="rId2" Type="http://schemas.openxmlformats.org/officeDocument/2006/relationships/hyperlink" Target="https://www.nzta.govt.nz/resources/monetised-benefits-and-costs-manual" TargetMode="External"/><Relationship Id="rId1" Type="http://schemas.openxmlformats.org/officeDocument/2006/relationships/hyperlink" Target="https://www.nzta.govt.nz/assets/resources/economic-evaluation-manual/economic-evaluation-manual/docs/eem-manual-2016.pdf" TargetMode="External"/><Relationship Id="rId5" Type="http://schemas.openxmlformats.org/officeDocument/2006/relationships/comments" Target="../comments9.xml"/><Relationship Id="rId4" Type="http://schemas.openxmlformats.org/officeDocument/2006/relationships/vmlDrawing" Target="../drawings/vmlDrawing9.v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3" Type="http://schemas.openxmlformats.org/officeDocument/2006/relationships/table" Target="../tables/table3.xml"/><Relationship Id="rId7" Type="http://schemas.openxmlformats.org/officeDocument/2006/relationships/table" Target="../tables/table7.xml"/><Relationship Id="rId2" Type="http://schemas.openxmlformats.org/officeDocument/2006/relationships/table" Target="../tables/table2.xml"/><Relationship Id="rId1" Type="http://schemas.openxmlformats.org/officeDocument/2006/relationships/table" Target="../tables/table1.xml"/><Relationship Id="rId6" Type="http://schemas.openxmlformats.org/officeDocument/2006/relationships/table" Target="../tables/table6.xml"/><Relationship Id="rId5" Type="http://schemas.openxmlformats.org/officeDocument/2006/relationships/table" Target="../tables/table5.xml"/><Relationship Id="rId4" Type="http://schemas.openxmlformats.org/officeDocument/2006/relationships/table" Target="../tables/table4.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s://www.nzta.govt.nz/resources/monetised-benefits-and-costs-manual" TargetMode="External"/><Relationship Id="rId1" Type="http://schemas.openxmlformats.org/officeDocument/2006/relationships/hyperlink" Target="https://www.nzta.govt.nz/assets/resources/economic-evaluation-manual/economic-evaluation-manual/docs/eem-manual-2016.pdf" TargetMode="External"/><Relationship Id="rId4"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nzta.govt.nz/resources/monetised-benefits-and-costs-manual" TargetMode="External"/><Relationship Id="rId1" Type="http://schemas.openxmlformats.org/officeDocument/2006/relationships/hyperlink" Target="https://www.nzta.govt.nz/resources/economic-evaluation-manual" TargetMode="External"/><Relationship Id="rId6" Type="http://schemas.openxmlformats.org/officeDocument/2006/relationships/comments" Target="../comments3.xml"/><Relationship Id="rId5" Type="http://schemas.openxmlformats.org/officeDocument/2006/relationships/vmlDrawing" Target="../drawings/vmlDrawing3.vml"/><Relationship Id="rId4" Type="http://schemas.openxmlformats.org/officeDocument/2006/relationships/drawing" Target="../drawings/drawing3.x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6.bin"/><Relationship Id="rId1" Type="http://schemas.openxmlformats.org/officeDocument/2006/relationships/hyperlink" Target="https://www.nzta.govt.nz/resources/monetised-benefits-and-costs-manual" TargetMode="External"/><Relationship Id="rId5" Type="http://schemas.openxmlformats.org/officeDocument/2006/relationships/comments" Target="../comments4.xml"/><Relationship Id="rId4" Type="http://schemas.openxmlformats.org/officeDocument/2006/relationships/vmlDrawing" Target="../drawings/vmlDrawing4.vm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7.bin"/><Relationship Id="rId1" Type="http://schemas.openxmlformats.org/officeDocument/2006/relationships/hyperlink" Target="https://www.nzta.govt.nz/resources/monetised-benefits-and-costs-manual" TargetMode="External"/><Relationship Id="rId5" Type="http://schemas.openxmlformats.org/officeDocument/2006/relationships/comments" Target="../comments5.xml"/><Relationship Id="rId4" Type="http://schemas.openxmlformats.org/officeDocument/2006/relationships/vmlDrawing" Target="../drawings/vmlDrawing5.vm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8.bin"/><Relationship Id="rId1" Type="http://schemas.openxmlformats.org/officeDocument/2006/relationships/hyperlink" Target="https://www.nzta.govt.nz/resources/monetised-benefits-and-costs-manual" TargetMode="External"/><Relationship Id="rId5" Type="http://schemas.openxmlformats.org/officeDocument/2006/relationships/comments" Target="../comments6.xml"/><Relationship Id="rId4" Type="http://schemas.openxmlformats.org/officeDocument/2006/relationships/vmlDrawing" Target="../drawings/vmlDrawing6.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B1:T35"/>
  <sheetViews>
    <sheetView showGridLines="0" tabSelected="1" zoomScale="70" zoomScaleNormal="70" workbookViewId="0">
      <selection activeCell="B2" sqref="B2:I2"/>
    </sheetView>
  </sheetViews>
  <sheetFormatPr defaultColWidth="11" defaultRowHeight="15.6"/>
  <cols>
    <col min="1" max="1" width="4.5" customWidth="1"/>
    <col min="2" max="2" width="26" style="1" customWidth="1"/>
    <col min="3" max="3" width="41.796875" style="1" customWidth="1"/>
    <col min="4" max="4" width="32" style="1" customWidth="1"/>
    <col min="5" max="9" width="26" style="1" customWidth="1"/>
    <col min="10" max="10" width="15.19921875" style="1" bestFit="1" customWidth="1"/>
    <col min="11" max="11" width="11" style="1"/>
    <col min="12" max="12" width="13.69921875" style="1" bestFit="1" customWidth="1"/>
    <col min="13" max="13" width="11" style="1"/>
    <col min="14" max="14" width="12.59765625" bestFit="1" customWidth="1"/>
  </cols>
  <sheetData>
    <row r="1" spans="2:20" ht="33" customHeight="1" thickBot="1"/>
    <row r="2" spans="2:20" ht="66" customHeight="1" thickBot="1">
      <c r="B2" s="280" t="s">
        <v>0</v>
      </c>
      <c r="C2" s="281"/>
      <c r="D2" s="281"/>
      <c r="E2" s="281"/>
      <c r="F2" s="281"/>
      <c r="G2" s="281"/>
      <c r="H2" s="281"/>
      <c r="I2" s="282"/>
      <c r="J2" t="s">
        <v>1</v>
      </c>
      <c r="K2"/>
      <c r="L2"/>
      <c r="M2"/>
    </row>
    <row r="3" spans="2:20" ht="57" customHeight="1" thickTop="1" thickBot="1">
      <c r="B3" s="244" t="s">
        <v>2</v>
      </c>
      <c r="C3" s="47">
        <f ca="1">NOW()</f>
        <v>45372.616779976852</v>
      </c>
      <c r="D3" s="48" t="s">
        <v>3</v>
      </c>
      <c r="E3" s="243" t="str">
        <f>_xlfn.CONCAT(_xlfn.VALUETOTEXT('SP2-2'!I33)," - ",_xlfn.VALUETOTEXT('SP2-2'!I33+'SP2-2'!I28))</f>
        <v xml:space="preserve"> - 0</v>
      </c>
      <c r="F3" s="49" t="s">
        <v>4</v>
      </c>
      <c r="G3" s="293"/>
      <c r="H3" s="293"/>
      <c r="I3" s="275" t="s">
        <v>5</v>
      </c>
      <c r="J3" s="46" t="s">
        <v>6</v>
      </c>
      <c r="K3"/>
      <c r="L3" s="14"/>
      <c r="M3" s="14"/>
      <c r="N3" s="14"/>
      <c r="O3" s="14"/>
      <c r="P3" s="14"/>
      <c r="Q3" s="14"/>
      <c r="R3" s="14"/>
      <c r="S3" s="14"/>
      <c r="T3" s="14"/>
    </row>
    <row r="4" spans="2:20" s="3" customFormat="1" ht="28.05" customHeight="1" thickTop="1">
      <c r="B4" s="283" t="s">
        <v>7</v>
      </c>
      <c r="C4" s="284"/>
      <c r="D4" s="289" t="s">
        <v>8</v>
      </c>
      <c r="E4" s="290"/>
      <c r="F4" s="289" t="s">
        <v>9</v>
      </c>
      <c r="G4" s="290"/>
      <c r="H4" s="289" t="s">
        <v>10</v>
      </c>
      <c r="I4" s="291"/>
      <c r="J4" s="14"/>
      <c r="K4" s="14"/>
      <c r="L4" s="14"/>
      <c r="M4" s="14"/>
      <c r="N4" s="14"/>
      <c r="O4" s="14"/>
      <c r="P4" s="14"/>
      <c r="Q4" s="14"/>
      <c r="R4" s="14"/>
      <c r="S4" s="14"/>
      <c r="T4" s="14"/>
    </row>
    <row r="5" spans="2:20" s="12" customFormat="1" ht="28.05" customHeight="1">
      <c r="B5" s="285" t="s">
        <v>11</v>
      </c>
      <c r="C5" s="286"/>
      <c r="D5" s="287" t="s">
        <v>11</v>
      </c>
      <c r="E5" s="288"/>
      <c r="F5" s="287" t="s">
        <v>11</v>
      </c>
      <c r="G5" s="288"/>
      <c r="H5" s="287" t="s">
        <v>11</v>
      </c>
      <c r="I5" s="292"/>
    </row>
    <row r="6" spans="2:20" s="12" customFormat="1" ht="28.05" customHeight="1">
      <c r="B6" s="245"/>
      <c r="C6" s="241"/>
      <c r="D6" s="241"/>
      <c r="E6" s="241"/>
      <c r="F6" s="241"/>
      <c r="G6" s="241"/>
      <c r="H6" s="241"/>
      <c r="I6" s="246"/>
    </row>
    <row r="7" spans="2:20" s="8" customFormat="1" ht="51" customHeight="1">
      <c r="B7" s="297" t="s">
        <v>12</v>
      </c>
      <c r="C7" s="298"/>
      <c r="D7" s="299"/>
      <c r="E7" s="294" t="s">
        <v>13</v>
      </c>
      <c r="F7" s="315"/>
      <c r="G7" s="294" t="s">
        <v>14</v>
      </c>
      <c r="H7" s="295"/>
      <c r="I7" s="296"/>
      <c r="J7" s="6"/>
      <c r="K7" s="6"/>
    </row>
    <row r="8" spans="2:20" s="7" customFormat="1" ht="35.1" customHeight="1">
      <c r="B8" s="304" t="s">
        <v>15</v>
      </c>
      <c r="C8" s="305"/>
      <c r="D8" s="306"/>
      <c r="E8" s="300" t="s">
        <v>16</v>
      </c>
      <c r="F8" s="316">
        <f>'SP2-3 (1)'!L11</f>
        <v>0</v>
      </c>
      <c r="G8" s="300" t="s">
        <v>671</v>
      </c>
      <c r="H8" s="301"/>
      <c r="I8" s="259">
        <f>'SP2-2'!J50</f>
        <v>0</v>
      </c>
      <c r="J8" s="4"/>
      <c r="K8" s="4"/>
    </row>
    <row r="9" spans="2:20" s="4" customFormat="1" ht="35.1" customHeight="1">
      <c r="B9" s="307"/>
      <c r="C9" s="308"/>
      <c r="D9" s="309"/>
      <c r="E9" s="302"/>
      <c r="F9" s="317"/>
      <c r="G9" s="302"/>
      <c r="H9" s="303"/>
      <c r="I9" s="260"/>
    </row>
    <row r="10" spans="2:20" s="4" customFormat="1" ht="35.1" customHeight="1">
      <c r="B10" s="307"/>
      <c r="C10" s="308"/>
      <c r="D10" s="309"/>
      <c r="E10" s="300" t="s">
        <v>18</v>
      </c>
      <c r="F10" s="316">
        <f>'SP2-3 (1)'!R14+'SP2-3 (1)'!L17*('SP2-2'!I28-1)+SUM('SP2-3 (1)'!L24:N32)+'SP2-3 (1)'!L36*'SP2-2'!I28</f>
        <v>0</v>
      </c>
      <c r="G10" s="313" t="s">
        <v>19</v>
      </c>
      <c r="H10" s="314"/>
      <c r="I10" s="51">
        <f>'SP2-2'!J51</f>
        <v>0</v>
      </c>
    </row>
    <row r="11" spans="2:20" s="4" customFormat="1" ht="35.1" customHeight="1">
      <c r="B11" s="307"/>
      <c r="C11" s="308"/>
      <c r="D11" s="309"/>
      <c r="E11" s="302"/>
      <c r="F11" s="317"/>
      <c r="G11" s="300" t="s">
        <v>672</v>
      </c>
      <c r="H11" s="301"/>
      <c r="I11" s="261">
        <f>'SP2-2'!M50</f>
        <v>0</v>
      </c>
    </row>
    <row r="12" spans="2:20" s="4" customFormat="1" ht="57" customHeight="1">
      <c r="B12" s="310"/>
      <c r="C12" s="311"/>
      <c r="D12" s="312"/>
      <c r="E12" s="242" t="s">
        <v>20</v>
      </c>
      <c r="F12" s="50">
        <f>F8+F10</f>
        <v>0</v>
      </c>
      <c r="G12" s="302"/>
      <c r="H12" s="303"/>
      <c r="I12" s="262"/>
    </row>
    <row r="13" spans="2:20" s="4" customFormat="1" ht="25.05" customHeight="1">
      <c r="B13" s="321"/>
      <c r="C13" s="322"/>
      <c r="I13" s="247"/>
    </row>
    <row r="14" spans="2:20" s="3" customFormat="1" ht="43.05" customHeight="1">
      <c r="B14" s="339" t="s">
        <v>21</v>
      </c>
      <c r="C14" s="340"/>
      <c r="D14" s="332" t="s">
        <v>22</v>
      </c>
      <c r="E14" s="333"/>
      <c r="F14" s="333"/>
      <c r="G14" s="334"/>
      <c r="H14" s="335" t="s">
        <v>23</v>
      </c>
      <c r="I14" s="336"/>
      <c r="J14" s="2"/>
      <c r="K14" s="2"/>
      <c r="L14" s="2"/>
      <c r="M14" s="2"/>
    </row>
    <row r="15" spans="2:20" s="6" customFormat="1" ht="28.05" customHeight="1">
      <c r="B15" s="337" t="s">
        <v>24</v>
      </c>
      <c r="C15" s="338"/>
      <c r="D15" s="5" t="s">
        <v>25</v>
      </c>
      <c r="E15" s="5" t="s">
        <v>26</v>
      </c>
      <c r="F15" s="5" t="s">
        <v>27</v>
      </c>
      <c r="G15" s="5" t="s">
        <v>28</v>
      </c>
      <c r="H15" s="5" t="s">
        <v>27</v>
      </c>
      <c r="I15" s="248" t="s">
        <v>28</v>
      </c>
      <c r="J15" s="4"/>
      <c r="L15" s="39"/>
      <c r="M15" s="39"/>
      <c r="N15" s="39"/>
      <c r="O15" s="4"/>
      <c r="P15" s="4"/>
      <c r="Q15" s="4"/>
      <c r="R15" s="4"/>
      <c r="S15" s="4"/>
    </row>
    <row r="16" spans="2:20" ht="28.05" customHeight="1">
      <c r="B16" s="249" t="s">
        <v>29</v>
      </c>
      <c r="C16" s="21"/>
      <c r="I16" s="250"/>
      <c r="J16" s="4"/>
      <c r="K16"/>
      <c r="L16" s="4"/>
      <c r="M16" s="4"/>
      <c r="N16" s="4"/>
      <c r="O16" s="4"/>
      <c r="P16" s="4"/>
      <c r="Q16" s="4"/>
      <c r="R16" s="4"/>
      <c r="S16" s="4"/>
    </row>
    <row r="17" spans="2:18" s="4" customFormat="1" ht="28.05" customHeight="1">
      <c r="B17" s="330" t="s">
        <v>30</v>
      </c>
      <c r="C17" s="331"/>
      <c r="D17" s="37" t="s">
        <v>31</v>
      </c>
      <c r="E17" s="17" t="s">
        <v>17</v>
      </c>
      <c r="F17" s="35"/>
      <c r="G17" s="276" t="s">
        <v>11</v>
      </c>
      <c r="H17" s="276" t="s">
        <v>11</v>
      </c>
      <c r="I17" s="251"/>
      <c r="L17" s="42"/>
      <c r="M17" s="43"/>
      <c r="N17" s="41"/>
    </row>
    <row r="18" spans="2:18" ht="28.05" customHeight="1">
      <c r="B18" s="249" t="s">
        <v>32</v>
      </c>
      <c r="C18" s="22"/>
      <c r="D18" s="252"/>
      <c r="E18" s="252"/>
      <c r="F18" s="252"/>
      <c r="G18" s="252"/>
      <c r="H18" s="252"/>
      <c r="I18" s="253"/>
      <c r="K18"/>
      <c r="M18" s="4"/>
      <c r="N18" s="4"/>
    </row>
    <row r="19" spans="2:18" s="4" customFormat="1" ht="28.05" customHeight="1">
      <c r="B19" s="328"/>
      <c r="C19" s="329"/>
      <c r="D19" s="13"/>
      <c r="E19" s="17" t="s">
        <v>17</v>
      </c>
      <c r="F19" s="277" t="s">
        <v>11</v>
      </c>
      <c r="G19" s="277" t="s">
        <v>11</v>
      </c>
      <c r="H19" s="276" t="s">
        <v>11</v>
      </c>
      <c r="I19" s="251"/>
      <c r="L19" s="42"/>
      <c r="M19" s="43"/>
      <c r="N19" s="38"/>
    </row>
    <row r="20" spans="2:18" ht="28.05" customHeight="1">
      <c r="B20" s="254" t="s">
        <v>33</v>
      </c>
      <c r="C20" s="23"/>
      <c r="D20" s="252"/>
      <c r="E20" s="252"/>
      <c r="F20" s="252"/>
      <c r="G20" s="252"/>
      <c r="H20" s="252"/>
      <c r="I20" s="253"/>
      <c r="K20"/>
      <c r="M20" s="4"/>
      <c r="N20" s="4"/>
    </row>
    <row r="21" spans="2:18" ht="28.05" customHeight="1">
      <c r="B21" s="328" t="s">
        <v>34</v>
      </c>
      <c r="C21" s="329"/>
      <c r="D21" s="13" t="s">
        <v>35</v>
      </c>
      <c r="E21" s="17" t="s">
        <v>17</v>
      </c>
      <c r="F21" s="17" t="s">
        <v>17</v>
      </c>
      <c r="G21" s="17" t="s">
        <v>17</v>
      </c>
      <c r="H21" s="35">
        <v>0</v>
      </c>
      <c r="I21" s="251">
        <f>('SP2-2'!J50/'SP2-5'!M30)*('SP2-1'!I27-1)</f>
        <v>0</v>
      </c>
      <c r="J21" s="53"/>
      <c r="K21"/>
      <c r="L21" s="42"/>
      <c r="M21" s="43"/>
      <c r="N21" s="41"/>
    </row>
    <row r="22" spans="2:18" s="4" customFormat="1" ht="28.05" customHeight="1">
      <c r="B22" s="328"/>
      <c r="C22" s="329"/>
      <c r="D22" s="13"/>
      <c r="E22" s="17" t="s">
        <v>17</v>
      </c>
      <c r="F22" s="277" t="s">
        <v>11</v>
      </c>
      <c r="G22" s="277" t="s">
        <v>11</v>
      </c>
      <c r="H22" s="276" t="s">
        <v>11</v>
      </c>
      <c r="I22" s="251"/>
      <c r="L22" s="42"/>
      <c r="M22" s="43"/>
      <c r="N22" s="38"/>
      <c r="O22"/>
      <c r="P22"/>
      <c r="Q22"/>
      <c r="R22"/>
    </row>
    <row r="23" spans="2:18" ht="28.05" customHeight="1">
      <c r="B23" s="255" t="s">
        <v>36</v>
      </c>
      <c r="C23" s="21"/>
      <c r="D23" s="252"/>
      <c r="E23" s="252"/>
      <c r="F23" s="252"/>
      <c r="G23" s="252"/>
      <c r="H23" s="252"/>
      <c r="I23" s="253"/>
      <c r="K23"/>
      <c r="M23" s="4"/>
      <c r="N23" s="4"/>
    </row>
    <row r="24" spans="2:18" s="4" customFormat="1" ht="28.05" customHeight="1">
      <c r="B24" s="330" t="s">
        <v>37</v>
      </c>
      <c r="C24" s="331"/>
      <c r="D24" s="37" t="s">
        <v>38</v>
      </c>
      <c r="E24" s="17" t="s">
        <v>17</v>
      </c>
      <c r="F24" s="36">
        <v>0</v>
      </c>
      <c r="G24" s="36">
        <f>G25*0.000161</f>
        <v>0</v>
      </c>
      <c r="H24" s="35">
        <v>0</v>
      </c>
      <c r="I24" s="251"/>
      <c r="L24" s="42"/>
      <c r="M24" s="43"/>
      <c r="N24" s="41"/>
      <c r="O24"/>
      <c r="P24"/>
      <c r="Q24"/>
      <c r="R24"/>
    </row>
    <row r="25" spans="2:18" s="4" customFormat="1" ht="28.05" customHeight="1">
      <c r="B25" s="323" t="s">
        <v>37</v>
      </c>
      <c r="C25" s="324"/>
      <c r="D25" s="13" t="s">
        <v>39</v>
      </c>
      <c r="E25" s="17"/>
      <c r="F25" s="36"/>
      <c r="G25" s="13"/>
      <c r="H25" s="35"/>
      <c r="I25" s="251"/>
      <c r="L25" s="42"/>
      <c r="M25" s="40"/>
      <c r="N25" s="41"/>
      <c r="O25"/>
      <c r="P25"/>
      <c r="Q25"/>
      <c r="R25"/>
    </row>
    <row r="26" spans="2:18" s="4" customFormat="1" ht="28.05" customHeight="1">
      <c r="B26" s="323" t="s">
        <v>40</v>
      </c>
      <c r="C26" s="324"/>
      <c r="D26" s="13" t="s">
        <v>41</v>
      </c>
      <c r="E26" s="17" t="s">
        <v>17</v>
      </c>
      <c r="F26" s="277" t="s">
        <v>11</v>
      </c>
      <c r="G26" s="13"/>
      <c r="H26" s="35">
        <v>0</v>
      </c>
      <c r="I26" s="251"/>
      <c r="L26" s="42"/>
      <c r="M26" s="43"/>
      <c r="N26" s="38"/>
      <c r="O26"/>
      <c r="P26"/>
      <c r="Q26"/>
      <c r="R26"/>
    </row>
    <row r="27" spans="2:18" ht="28.05" customHeight="1">
      <c r="B27" s="256" t="s">
        <v>42</v>
      </c>
      <c r="C27" s="21"/>
      <c r="D27" s="252"/>
      <c r="E27" s="252"/>
      <c r="F27" s="252"/>
      <c r="G27" s="252"/>
      <c r="H27" s="252"/>
      <c r="I27" s="253"/>
      <c r="K27"/>
      <c r="M27" s="4"/>
      <c r="N27" s="4"/>
    </row>
    <row r="28" spans="2:18" s="4" customFormat="1" ht="28.05" customHeight="1">
      <c r="B28" s="330" t="s">
        <v>43</v>
      </c>
      <c r="C28" s="331"/>
      <c r="D28" s="37" t="s">
        <v>44</v>
      </c>
      <c r="E28" s="17" t="s">
        <v>17</v>
      </c>
      <c r="F28" s="277" t="s">
        <v>11</v>
      </c>
      <c r="G28" s="277" t="s">
        <v>11</v>
      </c>
      <c r="H28" s="13" t="s">
        <v>17</v>
      </c>
      <c r="I28" s="251" t="s">
        <v>17</v>
      </c>
      <c r="L28" s="44"/>
      <c r="M28" s="45"/>
      <c r="N28" s="41"/>
    </row>
    <row r="29" spans="2:18" s="4" customFormat="1" ht="28.05" customHeight="1" thickBot="1">
      <c r="B29" s="326" t="s">
        <v>45</v>
      </c>
      <c r="C29" s="327"/>
      <c r="D29" s="257" t="s">
        <v>46</v>
      </c>
      <c r="E29" s="258" t="s">
        <v>17</v>
      </c>
      <c r="F29" s="278" t="s">
        <v>11</v>
      </c>
      <c r="G29" s="278" t="s">
        <v>11</v>
      </c>
      <c r="H29" s="278" t="s">
        <v>11</v>
      </c>
      <c r="I29" s="279" t="s">
        <v>11</v>
      </c>
      <c r="L29" s="42"/>
      <c r="M29" s="43"/>
      <c r="N29" s="38"/>
    </row>
    <row r="30" spans="2:18" s="6" customFormat="1">
      <c r="L30" s="4"/>
      <c r="M30" s="4"/>
      <c r="N30" s="4"/>
    </row>
    <row r="31" spans="2:18" s="6" customFormat="1">
      <c r="B31" s="325" t="s">
        <v>47</v>
      </c>
      <c r="C31" s="325"/>
      <c r="D31" s="16"/>
      <c r="E31" s="16"/>
      <c r="F31" s="16"/>
      <c r="G31" s="16"/>
      <c r="H31" s="16"/>
      <c r="I31" s="16"/>
      <c r="L31" s="4"/>
      <c r="M31" s="4"/>
      <c r="N31" s="4"/>
    </row>
    <row r="32" spans="2:18" s="9" customFormat="1" ht="40.049999999999997" customHeight="1">
      <c r="B32" s="318"/>
      <c r="C32" s="319"/>
      <c r="D32" s="319"/>
      <c r="E32" s="319"/>
      <c r="F32" s="319"/>
      <c r="G32" s="319"/>
      <c r="H32" s="319"/>
      <c r="I32" s="320"/>
      <c r="L32" s="4"/>
      <c r="M32" s="4"/>
      <c r="N32" s="4"/>
    </row>
    <row r="33" spans="12:14">
      <c r="L33" s="4"/>
      <c r="M33" s="4"/>
      <c r="N33" s="4"/>
    </row>
    <row r="34" spans="12:14">
      <c r="L34" s="4"/>
      <c r="M34" s="4"/>
      <c r="N34" s="4"/>
    </row>
    <row r="35" spans="12:14">
      <c r="L35" s="4"/>
      <c r="M35" s="4"/>
      <c r="N35" s="4"/>
    </row>
  </sheetData>
  <sheetProtection algorithmName="SHA-512" hashValue="tzA7sTEpQIL/auAvFP0xgsGulvNen6meCaLehZMbJ3TZQa4M+lk9sj4E3JN7jCoqG40KitqOWoeBLbWnnyqDmA==" saltValue="N3gVOzaFtDXiDs4hwTF21A==" spinCount="100000" sheet="1" objects="1" scenarios="1"/>
  <protectedRanges>
    <protectedRange sqref="J3" name="Range2_1"/>
  </protectedRanges>
  <mergeCells count="39">
    <mergeCell ref="B32:I32"/>
    <mergeCell ref="B13:C13"/>
    <mergeCell ref="B26:C26"/>
    <mergeCell ref="B31:C31"/>
    <mergeCell ref="B29:C29"/>
    <mergeCell ref="B19:C19"/>
    <mergeCell ref="B22:C22"/>
    <mergeCell ref="B28:C28"/>
    <mergeCell ref="B24:C24"/>
    <mergeCell ref="D14:G14"/>
    <mergeCell ref="H14:I14"/>
    <mergeCell ref="B17:C17"/>
    <mergeCell ref="B15:C15"/>
    <mergeCell ref="B21:C21"/>
    <mergeCell ref="B14:C14"/>
    <mergeCell ref="B25:C25"/>
    <mergeCell ref="G7:I7"/>
    <mergeCell ref="B7:D7"/>
    <mergeCell ref="G8:H8"/>
    <mergeCell ref="G9:H9"/>
    <mergeCell ref="B8:D12"/>
    <mergeCell ref="G12:H12"/>
    <mergeCell ref="G10:H10"/>
    <mergeCell ref="G11:H11"/>
    <mergeCell ref="E7:F7"/>
    <mergeCell ref="E8:E9"/>
    <mergeCell ref="F8:F9"/>
    <mergeCell ref="E10:E11"/>
    <mergeCell ref="F10:F11"/>
    <mergeCell ref="B2:I2"/>
    <mergeCell ref="B4:C4"/>
    <mergeCell ref="B5:C5"/>
    <mergeCell ref="D5:E5"/>
    <mergeCell ref="D4:E4"/>
    <mergeCell ref="F4:G4"/>
    <mergeCell ref="F5:G5"/>
    <mergeCell ref="H4:I4"/>
    <mergeCell ref="H5:I5"/>
    <mergeCell ref="G3:H3"/>
  </mergeCells>
  <phoneticPr fontId="3" type="noConversion"/>
  <dataValidations count="1">
    <dataValidation type="list" allowBlank="1" showInputMessage="1" showErrorMessage="1" sqref="L17 L21:L22 L24:L26 L28:L29 L19" xr:uid="{EEB57C4A-2F42-41A7-A9D9-470B97E5744A}">
      <formula1>#REF!</formula1>
    </dataValidation>
  </dataValidations>
  <pageMargins left="0.36000000000000004" right="0.36000000000000004" top="0.6100000000000001" bottom="0.6100000000000001" header="0.5" footer="0.5"/>
  <pageSetup paperSize="8" scale="75" orientation="landscape" horizontalDpi="4294967292" verticalDpi="4294967292" r:id="rId1"/>
  <drawing r:id="rId2"/>
  <legacyDrawing r:id="rId3"/>
  <mc:AlternateContent xmlns:mc="http://schemas.openxmlformats.org/markup-compatibility/2006">
    <mc:Choice Requires="x14">
      <controls>
        <mc:AlternateContent xmlns:mc="http://schemas.openxmlformats.org/markup-compatibility/2006">
          <mc:Choice Requires="x14">
            <control shapeId="2161" r:id="rId4" name="Check Box 113">
              <controlPr defaultSize="0" autoFill="0" autoLine="0" autoPict="0">
                <anchor moveWithCells="1">
                  <from>
                    <xdr:col>8</xdr:col>
                    <xdr:colOff>830580</xdr:colOff>
                    <xdr:row>2</xdr:row>
                    <xdr:rowOff>289560</xdr:rowOff>
                  </from>
                  <to>
                    <xdr:col>8</xdr:col>
                    <xdr:colOff>1211580</xdr:colOff>
                    <xdr:row>2</xdr:row>
                    <xdr:rowOff>609600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6">
        <x14:dataValidation type="list" allowBlank="1" showInputMessage="1" xr:uid="{3868E784-81E8-495B-8333-1271A052BFB6}">
          <x14:formula1>
            <xm:f>'Benefits Framework'!$C$9:$C$73</xm:f>
          </x14:formula1>
          <xm:sqref>D25:D26 D29 D21:D22 D19</xm:sqref>
        </x14:dataValidation>
        <x14:dataValidation type="list" allowBlank="1" showInputMessage="1" xr:uid="{7F353724-2C21-408C-AED7-7AA7327EE5A5}">
          <x14:formula1>
            <xm:f>'Benefits Framework'!$I$2:$I$10</xm:f>
          </x14:formula1>
          <xm:sqref>B29:C29</xm:sqref>
        </x14:dataValidation>
        <x14:dataValidation type="list" allowBlank="1" showInputMessage="1" xr:uid="{65C95072-8FE0-48FA-8F0B-B5EB0A5BD752}">
          <x14:formula1>
            <xm:f>'Benefits Framework'!$E$2:$E$3</xm:f>
          </x14:formula1>
          <xm:sqref>B21:C22</xm:sqref>
        </x14:dataValidation>
        <x14:dataValidation type="list" allowBlank="1" showInputMessage="1" showErrorMessage="1" xr:uid="{8AAAD5E8-F1AE-4357-8BEC-02F7065F72F2}">
          <x14:formula1>
            <xm:f>Tables!$A$1:$C$1</xm:f>
          </x14:formula1>
          <xm:sqref>J3</xm:sqref>
        </x14:dataValidation>
        <x14:dataValidation type="list" allowBlank="1" showInputMessage="1" xr:uid="{A81E6DF3-4BD7-4B05-8864-D584D0629F63}">
          <x14:formula1>
            <xm:f>'Benefits Framework'!$G$2:$G$6</xm:f>
          </x14:formula1>
          <xm:sqref>B25:C26</xm:sqref>
        </x14:dataValidation>
        <x14:dataValidation type="list" allowBlank="1" showInputMessage="1" xr:uid="{00000000-0002-0000-0000-000000000000}">
          <x14:formula1>
            <xm:f>'Benefits Framework'!$C$2:$C$3</xm:f>
          </x14:formula1>
          <xm:sqref>B19:C19</xm:sqref>
        </x14:dataValidation>
      </x14:dataValidations>
    </ext>
    <ext xmlns:mx="http://schemas.microsoft.com/office/mac/excel/2008/main" uri="{64002731-A6B0-56B0-2670-7721B7C09600}">
      <mx:PLV Mode="0" OnePage="0" WScale="100"/>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27E62F-9C7F-4F29-9418-9E2EF8B05633}">
  <sheetPr>
    <pageSetUpPr fitToPage="1"/>
  </sheetPr>
  <dimension ref="A1:Z85"/>
  <sheetViews>
    <sheetView zoomScaleNormal="100" zoomScaleSheetLayoutView="100" workbookViewId="0">
      <selection activeCell="J23" sqref="J23:K23"/>
    </sheetView>
  </sheetViews>
  <sheetFormatPr defaultRowHeight="12.6"/>
  <cols>
    <col min="1" max="1" width="2.5" style="134" customWidth="1"/>
    <col min="2" max="2" width="4" style="134" customWidth="1"/>
    <col min="3" max="4" width="4.296875" style="134" customWidth="1"/>
    <col min="5" max="6" width="4.796875" style="134" customWidth="1"/>
    <col min="7" max="7" width="6.69921875" style="134" customWidth="1"/>
    <col min="8" max="8" width="5.5" style="134" customWidth="1"/>
    <col min="9" max="9" width="3.09765625" style="134" customWidth="1"/>
    <col min="10" max="11" width="5.59765625" style="134" customWidth="1"/>
    <col min="12" max="12" width="5.19921875" style="134" customWidth="1"/>
    <col min="13" max="14" width="5.59765625" style="134" customWidth="1"/>
    <col min="15" max="16" width="5.69921875" style="134" customWidth="1"/>
    <col min="17" max="18" width="5.59765625" style="134" customWidth="1"/>
    <col min="19" max="19" width="2.5" style="133" customWidth="1"/>
    <col min="20" max="20" width="9.19921875" style="134" customWidth="1"/>
    <col min="21" max="21" width="26.69921875" style="134" customWidth="1"/>
    <col min="22" max="25" width="13.59765625" style="134" customWidth="1"/>
    <col min="26" max="256" width="9" style="134"/>
    <col min="257" max="258" width="2.5" style="134" customWidth="1"/>
    <col min="259" max="260" width="4.296875" style="134" customWidth="1"/>
    <col min="261" max="262" width="4.796875" style="134" customWidth="1"/>
    <col min="263" max="264" width="4.296875" style="134" customWidth="1"/>
    <col min="265" max="265" width="3.09765625" style="134" customWidth="1"/>
    <col min="266" max="267" width="5.59765625" style="134" customWidth="1"/>
    <col min="268" max="268" width="5.19921875" style="134" customWidth="1"/>
    <col min="269" max="270" width="5.59765625" style="134" customWidth="1"/>
    <col min="271" max="272" width="5.69921875" style="134" customWidth="1"/>
    <col min="273" max="274" width="5.59765625" style="134" customWidth="1"/>
    <col min="275" max="275" width="2.5" style="134" customWidth="1"/>
    <col min="276" max="276" width="9.19921875" style="134" customWidth="1"/>
    <col min="277" max="277" width="26.69921875" style="134" customWidth="1"/>
    <col min="278" max="281" width="13.59765625" style="134" customWidth="1"/>
    <col min="282" max="512" width="9" style="134"/>
    <col min="513" max="514" width="2.5" style="134" customWidth="1"/>
    <col min="515" max="516" width="4.296875" style="134" customWidth="1"/>
    <col min="517" max="518" width="4.796875" style="134" customWidth="1"/>
    <col min="519" max="520" width="4.296875" style="134" customWidth="1"/>
    <col min="521" max="521" width="3.09765625" style="134" customWidth="1"/>
    <col min="522" max="523" width="5.59765625" style="134" customWidth="1"/>
    <col min="524" max="524" width="5.19921875" style="134" customWidth="1"/>
    <col min="525" max="526" width="5.59765625" style="134" customWidth="1"/>
    <col min="527" max="528" width="5.69921875" style="134" customWidth="1"/>
    <col min="529" max="530" width="5.59765625" style="134" customWidth="1"/>
    <col min="531" max="531" width="2.5" style="134" customWidth="1"/>
    <col min="532" max="532" width="9.19921875" style="134" customWidth="1"/>
    <col min="533" max="533" width="26.69921875" style="134" customWidth="1"/>
    <col min="534" max="537" width="13.59765625" style="134" customWidth="1"/>
    <col min="538" max="768" width="9" style="134"/>
    <col min="769" max="770" width="2.5" style="134" customWidth="1"/>
    <col min="771" max="772" width="4.296875" style="134" customWidth="1"/>
    <col min="773" max="774" width="4.796875" style="134" customWidth="1"/>
    <col min="775" max="776" width="4.296875" style="134" customWidth="1"/>
    <col min="777" max="777" width="3.09765625" style="134" customWidth="1"/>
    <col min="778" max="779" width="5.59765625" style="134" customWidth="1"/>
    <col min="780" max="780" width="5.19921875" style="134" customWidth="1"/>
    <col min="781" max="782" width="5.59765625" style="134" customWidth="1"/>
    <col min="783" max="784" width="5.69921875" style="134" customWidth="1"/>
    <col min="785" max="786" width="5.59765625" style="134" customWidth="1"/>
    <col min="787" max="787" width="2.5" style="134" customWidth="1"/>
    <col min="788" max="788" width="9.19921875" style="134" customWidth="1"/>
    <col min="789" max="789" width="26.69921875" style="134" customWidth="1"/>
    <col min="790" max="793" width="13.59765625" style="134" customWidth="1"/>
    <col min="794" max="1024" width="9" style="134"/>
    <col min="1025" max="1026" width="2.5" style="134" customWidth="1"/>
    <col min="1027" max="1028" width="4.296875" style="134" customWidth="1"/>
    <col min="1029" max="1030" width="4.796875" style="134" customWidth="1"/>
    <col min="1031" max="1032" width="4.296875" style="134" customWidth="1"/>
    <col min="1033" max="1033" width="3.09765625" style="134" customWidth="1"/>
    <col min="1034" max="1035" width="5.59765625" style="134" customWidth="1"/>
    <col min="1036" max="1036" width="5.19921875" style="134" customWidth="1"/>
    <col min="1037" max="1038" width="5.59765625" style="134" customWidth="1"/>
    <col min="1039" max="1040" width="5.69921875" style="134" customWidth="1"/>
    <col min="1041" max="1042" width="5.59765625" style="134" customWidth="1"/>
    <col min="1043" max="1043" width="2.5" style="134" customWidth="1"/>
    <col min="1044" max="1044" width="9.19921875" style="134" customWidth="1"/>
    <col min="1045" max="1045" width="26.69921875" style="134" customWidth="1"/>
    <col min="1046" max="1049" width="13.59765625" style="134" customWidth="1"/>
    <col min="1050" max="1280" width="9" style="134"/>
    <col min="1281" max="1282" width="2.5" style="134" customWidth="1"/>
    <col min="1283" max="1284" width="4.296875" style="134" customWidth="1"/>
    <col min="1285" max="1286" width="4.796875" style="134" customWidth="1"/>
    <col min="1287" max="1288" width="4.296875" style="134" customWidth="1"/>
    <col min="1289" max="1289" width="3.09765625" style="134" customWidth="1"/>
    <col min="1290" max="1291" width="5.59765625" style="134" customWidth="1"/>
    <col min="1292" max="1292" width="5.19921875" style="134" customWidth="1"/>
    <col min="1293" max="1294" width="5.59765625" style="134" customWidth="1"/>
    <col min="1295" max="1296" width="5.69921875" style="134" customWidth="1"/>
    <col min="1297" max="1298" width="5.59765625" style="134" customWidth="1"/>
    <col min="1299" max="1299" width="2.5" style="134" customWidth="1"/>
    <col min="1300" max="1300" width="9.19921875" style="134" customWidth="1"/>
    <col min="1301" max="1301" width="26.69921875" style="134" customWidth="1"/>
    <col min="1302" max="1305" width="13.59765625" style="134" customWidth="1"/>
    <col min="1306" max="1536" width="9" style="134"/>
    <col min="1537" max="1538" width="2.5" style="134" customWidth="1"/>
    <col min="1539" max="1540" width="4.296875" style="134" customWidth="1"/>
    <col min="1541" max="1542" width="4.796875" style="134" customWidth="1"/>
    <col min="1543" max="1544" width="4.296875" style="134" customWidth="1"/>
    <col min="1545" max="1545" width="3.09765625" style="134" customWidth="1"/>
    <col min="1546" max="1547" width="5.59765625" style="134" customWidth="1"/>
    <col min="1548" max="1548" width="5.19921875" style="134" customWidth="1"/>
    <col min="1549" max="1550" width="5.59765625" style="134" customWidth="1"/>
    <col min="1551" max="1552" width="5.69921875" style="134" customWidth="1"/>
    <col min="1553" max="1554" width="5.59765625" style="134" customWidth="1"/>
    <col min="1555" max="1555" width="2.5" style="134" customWidth="1"/>
    <col min="1556" max="1556" width="9.19921875" style="134" customWidth="1"/>
    <col min="1557" max="1557" width="26.69921875" style="134" customWidth="1"/>
    <col min="1558" max="1561" width="13.59765625" style="134" customWidth="1"/>
    <col min="1562" max="1792" width="9" style="134"/>
    <col min="1793" max="1794" width="2.5" style="134" customWidth="1"/>
    <col min="1795" max="1796" width="4.296875" style="134" customWidth="1"/>
    <col min="1797" max="1798" width="4.796875" style="134" customWidth="1"/>
    <col min="1799" max="1800" width="4.296875" style="134" customWidth="1"/>
    <col min="1801" max="1801" width="3.09765625" style="134" customWidth="1"/>
    <col min="1802" max="1803" width="5.59765625" style="134" customWidth="1"/>
    <col min="1804" max="1804" width="5.19921875" style="134" customWidth="1"/>
    <col min="1805" max="1806" width="5.59765625" style="134" customWidth="1"/>
    <col min="1807" max="1808" width="5.69921875" style="134" customWidth="1"/>
    <col min="1809" max="1810" width="5.59765625" style="134" customWidth="1"/>
    <col min="1811" max="1811" width="2.5" style="134" customWidth="1"/>
    <col min="1812" max="1812" width="9.19921875" style="134" customWidth="1"/>
    <col min="1813" max="1813" width="26.69921875" style="134" customWidth="1"/>
    <col min="1814" max="1817" width="13.59765625" style="134" customWidth="1"/>
    <col min="1818" max="2048" width="9" style="134"/>
    <col min="2049" max="2050" width="2.5" style="134" customWidth="1"/>
    <col min="2051" max="2052" width="4.296875" style="134" customWidth="1"/>
    <col min="2053" max="2054" width="4.796875" style="134" customWidth="1"/>
    <col min="2055" max="2056" width="4.296875" style="134" customWidth="1"/>
    <col min="2057" max="2057" width="3.09765625" style="134" customWidth="1"/>
    <col min="2058" max="2059" width="5.59765625" style="134" customWidth="1"/>
    <col min="2060" max="2060" width="5.19921875" style="134" customWidth="1"/>
    <col min="2061" max="2062" width="5.59765625" style="134" customWidth="1"/>
    <col min="2063" max="2064" width="5.69921875" style="134" customWidth="1"/>
    <col min="2065" max="2066" width="5.59765625" style="134" customWidth="1"/>
    <col min="2067" max="2067" width="2.5" style="134" customWidth="1"/>
    <col min="2068" max="2068" width="9.19921875" style="134" customWidth="1"/>
    <col min="2069" max="2069" width="26.69921875" style="134" customWidth="1"/>
    <col min="2070" max="2073" width="13.59765625" style="134" customWidth="1"/>
    <col min="2074" max="2304" width="9" style="134"/>
    <col min="2305" max="2306" width="2.5" style="134" customWidth="1"/>
    <col min="2307" max="2308" width="4.296875" style="134" customWidth="1"/>
    <col min="2309" max="2310" width="4.796875" style="134" customWidth="1"/>
    <col min="2311" max="2312" width="4.296875" style="134" customWidth="1"/>
    <col min="2313" max="2313" width="3.09765625" style="134" customWidth="1"/>
    <col min="2314" max="2315" width="5.59765625" style="134" customWidth="1"/>
    <col min="2316" max="2316" width="5.19921875" style="134" customWidth="1"/>
    <col min="2317" max="2318" width="5.59765625" style="134" customWidth="1"/>
    <col min="2319" max="2320" width="5.69921875" style="134" customWidth="1"/>
    <col min="2321" max="2322" width="5.59765625" style="134" customWidth="1"/>
    <col min="2323" max="2323" width="2.5" style="134" customWidth="1"/>
    <col min="2324" max="2324" width="9.19921875" style="134" customWidth="1"/>
    <col min="2325" max="2325" width="26.69921875" style="134" customWidth="1"/>
    <col min="2326" max="2329" width="13.59765625" style="134" customWidth="1"/>
    <col min="2330" max="2560" width="9" style="134"/>
    <col min="2561" max="2562" width="2.5" style="134" customWidth="1"/>
    <col min="2563" max="2564" width="4.296875" style="134" customWidth="1"/>
    <col min="2565" max="2566" width="4.796875" style="134" customWidth="1"/>
    <col min="2567" max="2568" width="4.296875" style="134" customWidth="1"/>
    <col min="2569" max="2569" width="3.09765625" style="134" customWidth="1"/>
    <col min="2570" max="2571" width="5.59765625" style="134" customWidth="1"/>
    <col min="2572" max="2572" width="5.19921875" style="134" customWidth="1"/>
    <col min="2573" max="2574" width="5.59765625" style="134" customWidth="1"/>
    <col min="2575" max="2576" width="5.69921875" style="134" customWidth="1"/>
    <col min="2577" max="2578" width="5.59765625" style="134" customWidth="1"/>
    <col min="2579" max="2579" width="2.5" style="134" customWidth="1"/>
    <col min="2580" max="2580" width="9.19921875" style="134" customWidth="1"/>
    <col min="2581" max="2581" width="26.69921875" style="134" customWidth="1"/>
    <col min="2582" max="2585" width="13.59765625" style="134" customWidth="1"/>
    <col min="2586" max="2816" width="9" style="134"/>
    <col min="2817" max="2818" width="2.5" style="134" customWidth="1"/>
    <col min="2819" max="2820" width="4.296875" style="134" customWidth="1"/>
    <col min="2821" max="2822" width="4.796875" style="134" customWidth="1"/>
    <col min="2823" max="2824" width="4.296875" style="134" customWidth="1"/>
    <col min="2825" max="2825" width="3.09765625" style="134" customWidth="1"/>
    <col min="2826" max="2827" width="5.59765625" style="134" customWidth="1"/>
    <col min="2828" max="2828" width="5.19921875" style="134" customWidth="1"/>
    <col min="2829" max="2830" width="5.59765625" style="134" customWidth="1"/>
    <col min="2831" max="2832" width="5.69921875" style="134" customWidth="1"/>
    <col min="2833" max="2834" width="5.59765625" style="134" customWidth="1"/>
    <col min="2835" max="2835" width="2.5" style="134" customWidth="1"/>
    <col min="2836" max="2836" width="9.19921875" style="134" customWidth="1"/>
    <col min="2837" max="2837" width="26.69921875" style="134" customWidth="1"/>
    <col min="2838" max="2841" width="13.59765625" style="134" customWidth="1"/>
    <col min="2842" max="3072" width="9" style="134"/>
    <col min="3073" max="3074" width="2.5" style="134" customWidth="1"/>
    <col min="3075" max="3076" width="4.296875" style="134" customWidth="1"/>
    <col min="3077" max="3078" width="4.796875" style="134" customWidth="1"/>
    <col min="3079" max="3080" width="4.296875" style="134" customWidth="1"/>
    <col min="3081" max="3081" width="3.09765625" style="134" customWidth="1"/>
    <col min="3082" max="3083" width="5.59765625" style="134" customWidth="1"/>
    <col min="3084" max="3084" width="5.19921875" style="134" customWidth="1"/>
    <col min="3085" max="3086" width="5.59765625" style="134" customWidth="1"/>
    <col min="3087" max="3088" width="5.69921875" style="134" customWidth="1"/>
    <col min="3089" max="3090" width="5.59765625" style="134" customWidth="1"/>
    <col min="3091" max="3091" width="2.5" style="134" customWidth="1"/>
    <col min="3092" max="3092" width="9.19921875" style="134" customWidth="1"/>
    <col min="3093" max="3093" width="26.69921875" style="134" customWidth="1"/>
    <col min="3094" max="3097" width="13.59765625" style="134" customWidth="1"/>
    <col min="3098" max="3328" width="9" style="134"/>
    <col min="3329" max="3330" width="2.5" style="134" customWidth="1"/>
    <col min="3331" max="3332" width="4.296875" style="134" customWidth="1"/>
    <col min="3333" max="3334" width="4.796875" style="134" customWidth="1"/>
    <col min="3335" max="3336" width="4.296875" style="134" customWidth="1"/>
    <col min="3337" max="3337" width="3.09765625" style="134" customWidth="1"/>
    <col min="3338" max="3339" width="5.59765625" style="134" customWidth="1"/>
    <col min="3340" max="3340" width="5.19921875" style="134" customWidth="1"/>
    <col min="3341" max="3342" width="5.59765625" style="134" customWidth="1"/>
    <col min="3343" max="3344" width="5.69921875" style="134" customWidth="1"/>
    <col min="3345" max="3346" width="5.59765625" style="134" customWidth="1"/>
    <col min="3347" max="3347" width="2.5" style="134" customWidth="1"/>
    <col min="3348" max="3348" width="9.19921875" style="134" customWidth="1"/>
    <col min="3349" max="3349" width="26.69921875" style="134" customWidth="1"/>
    <col min="3350" max="3353" width="13.59765625" style="134" customWidth="1"/>
    <col min="3354" max="3584" width="9" style="134"/>
    <col min="3585" max="3586" width="2.5" style="134" customWidth="1"/>
    <col min="3587" max="3588" width="4.296875" style="134" customWidth="1"/>
    <col min="3589" max="3590" width="4.796875" style="134" customWidth="1"/>
    <col min="3591" max="3592" width="4.296875" style="134" customWidth="1"/>
    <col min="3593" max="3593" width="3.09765625" style="134" customWidth="1"/>
    <col min="3594" max="3595" width="5.59765625" style="134" customWidth="1"/>
    <col min="3596" max="3596" width="5.19921875" style="134" customWidth="1"/>
    <col min="3597" max="3598" width="5.59765625" style="134" customWidth="1"/>
    <col min="3599" max="3600" width="5.69921875" style="134" customWidth="1"/>
    <col min="3601" max="3602" width="5.59765625" style="134" customWidth="1"/>
    <col min="3603" max="3603" width="2.5" style="134" customWidth="1"/>
    <col min="3604" max="3604" width="9.19921875" style="134" customWidth="1"/>
    <col min="3605" max="3605" width="26.69921875" style="134" customWidth="1"/>
    <col min="3606" max="3609" width="13.59765625" style="134" customWidth="1"/>
    <col min="3610" max="3840" width="9" style="134"/>
    <col min="3841" max="3842" width="2.5" style="134" customWidth="1"/>
    <col min="3843" max="3844" width="4.296875" style="134" customWidth="1"/>
    <col min="3845" max="3846" width="4.796875" style="134" customWidth="1"/>
    <col min="3847" max="3848" width="4.296875" style="134" customWidth="1"/>
    <col min="3849" max="3849" width="3.09765625" style="134" customWidth="1"/>
    <col min="3850" max="3851" width="5.59765625" style="134" customWidth="1"/>
    <col min="3852" max="3852" width="5.19921875" style="134" customWidth="1"/>
    <col min="3853" max="3854" width="5.59765625" style="134" customWidth="1"/>
    <col min="3855" max="3856" width="5.69921875" style="134" customWidth="1"/>
    <col min="3857" max="3858" width="5.59765625" style="134" customWidth="1"/>
    <col min="3859" max="3859" width="2.5" style="134" customWidth="1"/>
    <col min="3860" max="3860" width="9.19921875" style="134" customWidth="1"/>
    <col min="3861" max="3861" width="26.69921875" style="134" customWidth="1"/>
    <col min="3862" max="3865" width="13.59765625" style="134" customWidth="1"/>
    <col min="3866" max="4096" width="9" style="134"/>
    <col min="4097" max="4098" width="2.5" style="134" customWidth="1"/>
    <col min="4099" max="4100" width="4.296875" style="134" customWidth="1"/>
    <col min="4101" max="4102" width="4.796875" style="134" customWidth="1"/>
    <col min="4103" max="4104" width="4.296875" style="134" customWidth="1"/>
    <col min="4105" max="4105" width="3.09765625" style="134" customWidth="1"/>
    <col min="4106" max="4107" width="5.59765625" style="134" customWidth="1"/>
    <col min="4108" max="4108" width="5.19921875" style="134" customWidth="1"/>
    <col min="4109" max="4110" width="5.59765625" style="134" customWidth="1"/>
    <col min="4111" max="4112" width="5.69921875" style="134" customWidth="1"/>
    <col min="4113" max="4114" width="5.59765625" style="134" customWidth="1"/>
    <col min="4115" max="4115" width="2.5" style="134" customWidth="1"/>
    <col min="4116" max="4116" width="9.19921875" style="134" customWidth="1"/>
    <col min="4117" max="4117" width="26.69921875" style="134" customWidth="1"/>
    <col min="4118" max="4121" width="13.59765625" style="134" customWidth="1"/>
    <col min="4122" max="4352" width="9" style="134"/>
    <col min="4353" max="4354" width="2.5" style="134" customWidth="1"/>
    <col min="4355" max="4356" width="4.296875" style="134" customWidth="1"/>
    <col min="4357" max="4358" width="4.796875" style="134" customWidth="1"/>
    <col min="4359" max="4360" width="4.296875" style="134" customWidth="1"/>
    <col min="4361" max="4361" width="3.09765625" style="134" customWidth="1"/>
    <col min="4362" max="4363" width="5.59765625" style="134" customWidth="1"/>
    <col min="4364" max="4364" width="5.19921875" style="134" customWidth="1"/>
    <col min="4365" max="4366" width="5.59765625" style="134" customWidth="1"/>
    <col min="4367" max="4368" width="5.69921875" style="134" customWidth="1"/>
    <col min="4369" max="4370" width="5.59765625" style="134" customWidth="1"/>
    <col min="4371" max="4371" width="2.5" style="134" customWidth="1"/>
    <col min="4372" max="4372" width="9.19921875" style="134" customWidth="1"/>
    <col min="4373" max="4373" width="26.69921875" style="134" customWidth="1"/>
    <col min="4374" max="4377" width="13.59765625" style="134" customWidth="1"/>
    <col min="4378" max="4608" width="9" style="134"/>
    <col min="4609" max="4610" width="2.5" style="134" customWidth="1"/>
    <col min="4611" max="4612" width="4.296875" style="134" customWidth="1"/>
    <col min="4613" max="4614" width="4.796875" style="134" customWidth="1"/>
    <col min="4615" max="4616" width="4.296875" style="134" customWidth="1"/>
    <col min="4617" max="4617" width="3.09765625" style="134" customWidth="1"/>
    <col min="4618" max="4619" width="5.59765625" style="134" customWidth="1"/>
    <col min="4620" max="4620" width="5.19921875" style="134" customWidth="1"/>
    <col min="4621" max="4622" width="5.59765625" style="134" customWidth="1"/>
    <col min="4623" max="4624" width="5.69921875" style="134" customWidth="1"/>
    <col min="4625" max="4626" width="5.59765625" style="134" customWidth="1"/>
    <col min="4627" max="4627" width="2.5" style="134" customWidth="1"/>
    <col min="4628" max="4628" width="9.19921875" style="134" customWidth="1"/>
    <col min="4629" max="4629" width="26.69921875" style="134" customWidth="1"/>
    <col min="4630" max="4633" width="13.59765625" style="134" customWidth="1"/>
    <col min="4634" max="4864" width="9" style="134"/>
    <col min="4865" max="4866" width="2.5" style="134" customWidth="1"/>
    <col min="4867" max="4868" width="4.296875" style="134" customWidth="1"/>
    <col min="4869" max="4870" width="4.796875" style="134" customWidth="1"/>
    <col min="4871" max="4872" width="4.296875" style="134" customWidth="1"/>
    <col min="4873" max="4873" width="3.09765625" style="134" customWidth="1"/>
    <col min="4874" max="4875" width="5.59765625" style="134" customWidth="1"/>
    <col min="4876" max="4876" width="5.19921875" style="134" customWidth="1"/>
    <col min="4877" max="4878" width="5.59765625" style="134" customWidth="1"/>
    <col min="4879" max="4880" width="5.69921875" style="134" customWidth="1"/>
    <col min="4881" max="4882" width="5.59765625" style="134" customWidth="1"/>
    <col min="4883" max="4883" width="2.5" style="134" customWidth="1"/>
    <col min="4884" max="4884" width="9.19921875" style="134" customWidth="1"/>
    <col min="4885" max="4885" width="26.69921875" style="134" customWidth="1"/>
    <col min="4886" max="4889" width="13.59765625" style="134" customWidth="1"/>
    <col min="4890" max="5120" width="9" style="134"/>
    <col min="5121" max="5122" width="2.5" style="134" customWidth="1"/>
    <col min="5123" max="5124" width="4.296875" style="134" customWidth="1"/>
    <col min="5125" max="5126" width="4.796875" style="134" customWidth="1"/>
    <col min="5127" max="5128" width="4.296875" style="134" customWidth="1"/>
    <col min="5129" max="5129" width="3.09765625" style="134" customWidth="1"/>
    <col min="5130" max="5131" width="5.59765625" style="134" customWidth="1"/>
    <col min="5132" max="5132" width="5.19921875" style="134" customWidth="1"/>
    <col min="5133" max="5134" width="5.59765625" style="134" customWidth="1"/>
    <col min="5135" max="5136" width="5.69921875" style="134" customWidth="1"/>
    <col min="5137" max="5138" width="5.59765625" style="134" customWidth="1"/>
    <col min="5139" max="5139" width="2.5" style="134" customWidth="1"/>
    <col min="5140" max="5140" width="9.19921875" style="134" customWidth="1"/>
    <col min="5141" max="5141" width="26.69921875" style="134" customWidth="1"/>
    <col min="5142" max="5145" width="13.59765625" style="134" customWidth="1"/>
    <col min="5146" max="5376" width="9" style="134"/>
    <col min="5377" max="5378" width="2.5" style="134" customWidth="1"/>
    <col min="5379" max="5380" width="4.296875" style="134" customWidth="1"/>
    <col min="5381" max="5382" width="4.796875" style="134" customWidth="1"/>
    <col min="5383" max="5384" width="4.296875" style="134" customWidth="1"/>
    <col min="5385" max="5385" width="3.09765625" style="134" customWidth="1"/>
    <col min="5386" max="5387" width="5.59765625" style="134" customWidth="1"/>
    <col min="5388" max="5388" width="5.19921875" style="134" customWidth="1"/>
    <col min="5389" max="5390" width="5.59765625" style="134" customWidth="1"/>
    <col min="5391" max="5392" width="5.69921875" style="134" customWidth="1"/>
    <col min="5393" max="5394" width="5.59765625" style="134" customWidth="1"/>
    <col min="5395" max="5395" width="2.5" style="134" customWidth="1"/>
    <col min="5396" max="5396" width="9.19921875" style="134" customWidth="1"/>
    <col min="5397" max="5397" width="26.69921875" style="134" customWidth="1"/>
    <col min="5398" max="5401" width="13.59765625" style="134" customWidth="1"/>
    <col min="5402" max="5632" width="9" style="134"/>
    <col min="5633" max="5634" width="2.5" style="134" customWidth="1"/>
    <col min="5635" max="5636" width="4.296875" style="134" customWidth="1"/>
    <col min="5637" max="5638" width="4.796875" style="134" customWidth="1"/>
    <col min="5639" max="5640" width="4.296875" style="134" customWidth="1"/>
    <col min="5641" max="5641" width="3.09765625" style="134" customWidth="1"/>
    <col min="5642" max="5643" width="5.59765625" style="134" customWidth="1"/>
    <col min="5644" max="5644" width="5.19921875" style="134" customWidth="1"/>
    <col min="5645" max="5646" width="5.59765625" style="134" customWidth="1"/>
    <col min="5647" max="5648" width="5.69921875" style="134" customWidth="1"/>
    <col min="5649" max="5650" width="5.59765625" style="134" customWidth="1"/>
    <col min="5651" max="5651" width="2.5" style="134" customWidth="1"/>
    <col min="5652" max="5652" width="9.19921875" style="134" customWidth="1"/>
    <col min="5653" max="5653" width="26.69921875" style="134" customWidth="1"/>
    <col min="5654" max="5657" width="13.59765625" style="134" customWidth="1"/>
    <col min="5658" max="5888" width="9" style="134"/>
    <col min="5889" max="5890" width="2.5" style="134" customWidth="1"/>
    <col min="5891" max="5892" width="4.296875" style="134" customWidth="1"/>
    <col min="5893" max="5894" width="4.796875" style="134" customWidth="1"/>
    <col min="5895" max="5896" width="4.296875" style="134" customWidth="1"/>
    <col min="5897" max="5897" width="3.09765625" style="134" customWidth="1"/>
    <col min="5898" max="5899" width="5.59765625" style="134" customWidth="1"/>
    <col min="5900" max="5900" width="5.19921875" style="134" customWidth="1"/>
    <col min="5901" max="5902" width="5.59765625" style="134" customWidth="1"/>
    <col min="5903" max="5904" width="5.69921875" style="134" customWidth="1"/>
    <col min="5905" max="5906" width="5.59765625" style="134" customWidth="1"/>
    <col min="5907" max="5907" width="2.5" style="134" customWidth="1"/>
    <col min="5908" max="5908" width="9.19921875" style="134" customWidth="1"/>
    <col min="5909" max="5909" width="26.69921875" style="134" customWidth="1"/>
    <col min="5910" max="5913" width="13.59765625" style="134" customWidth="1"/>
    <col min="5914" max="6144" width="9" style="134"/>
    <col min="6145" max="6146" width="2.5" style="134" customWidth="1"/>
    <col min="6147" max="6148" width="4.296875" style="134" customWidth="1"/>
    <col min="6149" max="6150" width="4.796875" style="134" customWidth="1"/>
    <col min="6151" max="6152" width="4.296875" style="134" customWidth="1"/>
    <col min="6153" max="6153" width="3.09765625" style="134" customWidth="1"/>
    <col min="6154" max="6155" width="5.59765625" style="134" customWidth="1"/>
    <col min="6156" max="6156" width="5.19921875" style="134" customWidth="1"/>
    <col min="6157" max="6158" width="5.59765625" style="134" customWidth="1"/>
    <col min="6159" max="6160" width="5.69921875" style="134" customWidth="1"/>
    <col min="6161" max="6162" width="5.59765625" style="134" customWidth="1"/>
    <col min="6163" max="6163" width="2.5" style="134" customWidth="1"/>
    <col min="6164" max="6164" width="9.19921875" style="134" customWidth="1"/>
    <col min="6165" max="6165" width="26.69921875" style="134" customWidth="1"/>
    <col min="6166" max="6169" width="13.59765625" style="134" customWidth="1"/>
    <col min="6170" max="6400" width="9" style="134"/>
    <col min="6401" max="6402" width="2.5" style="134" customWidth="1"/>
    <col min="6403" max="6404" width="4.296875" style="134" customWidth="1"/>
    <col min="6405" max="6406" width="4.796875" style="134" customWidth="1"/>
    <col min="6407" max="6408" width="4.296875" style="134" customWidth="1"/>
    <col min="6409" max="6409" width="3.09765625" style="134" customWidth="1"/>
    <col min="6410" max="6411" width="5.59765625" style="134" customWidth="1"/>
    <col min="6412" max="6412" width="5.19921875" style="134" customWidth="1"/>
    <col min="6413" max="6414" width="5.59765625" style="134" customWidth="1"/>
    <col min="6415" max="6416" width="5.69921875" style="134" customWidth="1"/>
    <col min="6417" max="6418" width="5.59765625" style="134" customWidth="1"/>
    <col min="6419" max="6419" width="2.5" style="134" customWidth="1"/>
    <col min="6420" max="6420" width="9.19921875" style="134" customWidth="1"/>
    <col min="6421" max="6421" width="26.69921875" style="134" customWidth="1"/>
    <col min="6422" max="6425" width="13.59765625" style="134" customWidth="1"/>
    <col min="6426" max="6656" width="9" style="134"/>
    <col min="6657" max="6658" width="2.5" style="134" customWidth="1"/>
    <col min="6659" max="6660" width="4.296875" style="134" customWidth="1"/>
    <col min="6661" max="6662" width="4.796875" style="134" customWidth="1"/>
    <col min="6663" max="6664" width="4.296875" style="134" customWidth="1"/>
    <col min="6665" max="6665" width="3.09765625" style="134" customWidth="1"/>
    <col min="6666" max="6667" width="5.59765625" style="134" customWidth="1"/>
    <col min="6668" max="6668" width="5.19921875" style="134" customWidth="1"/>
    <col min="6669" max="6670" width="5.59765625" style="134" customWidth="1"/>
    <col min="6671" max="6672" width="5.69921875" style="134" customWidth="1"/>
    <col min="6673" max="6674" width="5.59765625" style="134" customWidth="1"/>
    <col min="6675" max="6675" width="2.5" style="134" customWidth="1"/>
    <col min="6676" max="6676" width="9.19921875" style="134" customWidth="1"/>
    <col min="6677" max="6677" width="26.69921875" style="134" customWidth="1"/>
    <col min="6678" max="6681" width="13.59765625" style="134" customWidth="1"/>
    <col min="6682" max="6912" width="9" style="134"/>
    <col min="6913" max="6914" width="2.5" style="134" customWidth="1"/>
    <col min="6915" max="6916" width="4.296875" style="134" customWidth="1"/>
    <col min="6917" max="6918" width="4.796875" style="134" customWidth="1"/>
    <col min="6919" max="6920" width="4.296875" style="134" customWidth="1"/>
    <col min="6921" max="6921" width="3.09765625" style="134" customWidth="1"/>
    <col min="6922" max="6923" width="5.59765625" style="134" customWidth="1"/>
    <col min="6924" max="6924" width="5.19921875" style="134" customWidth="1"/>
    <col min="6925" max="6926" width="5.59765625" style="134" customWidth="1"/>
    <col min="6927" max="6928" width="5.69921875" style="134" customWidth="1"/>
    <col min="6929" max="6930" width="5.59765625" style="134" customWidth="1"/>
    <col min="6931" max="6931" width="2.5" style="134" customWidth="1"/>
    <col min="6932" max="6932" width="9.19921875" style="134" customWidth="1"/>
    <col min="6933" max="6933" width="26.69921875" style="134" customWidth="1"/>
    <col min="6934" max="6937" width="13.59765625" style="134" customWidth="1"/>
    <col min="6938" max="7168" width="9" style="134"/>
    <col min="7169" max="7170" width="2.5" style="134" customWidth="1"/>
    <col min="7171" max="7172" width="4.296875" style="134" customWidth="1"/>
    <col min="7173" max="7174" width="4.796875" style="134" customWidth="1"/>
    <col min="7175" max="7176" width="4.296875" style="134" customWidth="1"/>
    <col min="7177" max="7177" width="3.09765625" style="134" customWidth="1"/>
    <col min="7178" max="7179" width="5.59765625" style="134" customWidth="1"/>
    <col min="7180" max="7180" width="5.19921875" style="134" customWidth="1"/>
    <col min="7181" max="7182" width="5.59765625" style="134" customWidth="1"/>
    <col min="7183" max="7184" width="5.69921875" style="134" customWidth="1"/>
    <col min="7185" max="7186" width="5.59765625" style="134" customWidth="1"/>
    <col min="7187" max="7187" width="2.5" style="134" customWidth="1"/>
    <col min="7188" max="7188" width="9.19921875" style="134" customWidth="1"/>
    <col min="7189" max="7189" width="26.69921875" style="134" customWidth="1"/>
    <col min="7190" max="7193" width="13.59765625" style="134" customWidth="1"/>
    <col min="7194" max="7424" width="9" style="134"/>
    <col min="7425" max="7426" width="2.5" style="134" customWidth="1"/>
    <col min="7427" max="7428" width="4.296875" style="134" customWidth="1"/>
    <col min="7429" max="7430" width="4.796875" style="134" customWidth="1"/>
    <col min="7431" max="7432" width="4.296875" style="134" customWidth="1"/>
    <col min="7433" max="7433" width="3.09765625" style="134" customWidth="1"/>
    <col min="7434" max="7435" width="5.59765625" style="134" customWidth="1"/>
    <col min="7436" max="7436" width="5.19921875" style="134" customWidth="1"/>
    <col min="7437" max="7438" width="5.59765625" style="134" customWidth="1"/>
    <col min="7439" max="7440" width="5.69921875" style="134" customWidth="1"/>
    <col min="7441" max="7442" width="5.59765625" style="134" customWidth="1"/>
    <col min="7443" max="7443" width="2.5" style="134" customWidth="1"/>
    <col min="7444" max="7444" width="9.19921875" style="134" customWidth="1"/>
    <col min="7445" max="7445" width="26.69921875" style="134" customWidth="1"/>
    <col min="7446" max="7449" width="13.59765625" style="134" customWidth="1"/>
    <col min="7450" max="7680" width="9" style="134"/>
    <col min="7681" max="7682" width="2.5" style="134" customWidth="1"/>
    <col min="7683" max="7684" width="4.296875" style="134" customWidth="1"/>
    <col min="7685" max="7686" width="4.796875" style="134" customWidth="1"/>
    <col min="7687" max="7688" width="4.296875" style="134" customWidth="1"/>
    <col min="7689" max="7689" width="3.09765625" style="134" customWidth="1"/>
    <col min="7690" max="7691" width="5.59765625" style="134" customWidth="1"/>
    <col min="7692" max="7692" width="5.19921875" style="134" customWidth="1"/>
    <col min="7693" max="7694" width="5.59765625" style="134" customWidth="1"/>
    <col min="7695" max="7696" width="5.69921875" style="134" customWidth="1"/>
    <col min="7697" max="7698" width="5.59765625" style="134" customWidth="1"/>
    <col min="7699" max="7699" width="2.5" style="134" customWidth="1"/>
    <col min="7700" max="7700" width="9.19921875" style="134" customWidth="1"/>
    <col min="7701" max="7701" width="26.69921875" style="134" customWidth="1"/>
    <col min="7702" max="7705" width="13.59765625" style="134" customWidth="1"/>
    <col min="7706" max="7936" width="9" style="134"/>
    <col min="7937" max="7938" width="2.5" style="134" customWidth="1"/>
    <col min="7939" max="7940" width="4.296875" style="134" customWidth="1"/>
    <col min="7941" max="7942" width="4.796875" style="134" customWidth="1"/>
    <col min="7943" max="7944" width="4.296875" style="134" customWidth="1"/>
    <col min="7945" max="7945" width="3.09765625" style="134" customWidth="1"/>
    <col min="7946" max="7947" width="5.59765625" style="134" customWidth="1"/>
    <col min="7948" max="7948" width="5.19921875" style="134" customWidth="1"/>
    <col min="7949" max="7950" width="5.59765625" style="134" customWidth="1"/>
    <col min="7951" max="7952" width="5.69921875" style="134" customWidth="1"/>
    <col min="7953" max="7954" width="5.59765625" style="134" customWidth="1"/>
    <col min="7955" max="7955" width="2.5" style="134" customWidth="1"/>
    <col min="7956" max="7956" width="9.19921875" style="134" customWidth="1"/>
    <col min="7957" max="7957" width="26.69921875" style="134" customWidth="1"/>
    <col min="7958" max="7961" width="13.59765625" style="134" customWidth="1"/>
    <col min="7962" max="8192" width="9" style="134"/>
    <col min="8193" max="8194" width="2.5" style="134" customWidth="1"/>
    <col min="8195" max="8196" width="4.296875" style="134" customWidth="1"/>
    <col min="8197" max="8198" width="4.796875" style="134" customWidth="1"/>
    <col min="8199" max="8200" width="4.296875" style="134" customWidth="1"/>
    <col min="8201" max="8201" width="3.09765625" style="134" customWidth="1"/>
    <col min="8202" max="8203" width="5.59765625" style="134" customWidth="1"/>
    <col min="8204" max="8204" width="5.19921875" style="134" customWidth="1"/>
    <col min="8205" max="8206" width="5.59765625" style="134" customWidth="1"/>
    <col min="8207" max="8208" width="5.69921875" style="134" customWidth="1"/>
    <col min="8209" max="8210" width="5.59765625" style="134" customWidth="1"/>
    <col min="8211" max="8211" width="2.5" style="134" customWidth="1"/>
    <col min="8212" max="8212" width="9.19921875" style="134" customWidth="1"/>
    <col min="8213" max="8213" width="26.69921875" style="134" customWidth="1"/>
    <col min="8214" max="8217" width="13.59765625" style="134" customWidth="1"/>
    <col min="8218" max="8448" width="9" style="134"/>
    <col min="8449" max="8450" width="2.5" style="134" customWidth="1"/>
    <col min="8451" max="8452" width="4.296875" style="134" customWidth="1"/>
    <col min="8453" max="8454" width="4.796875" style="134" customWidth="1"/>
    <col min="8455" max="8456" width="4.296875" style="134" customWidth="1"/>
    <col min="8457" max="8457" width="3.09765625" style="134" customWidth="1"/>
    <col min="8458" max="8459" width="5.59765625" style="134" customWidth="1"/>
    <col min="8460" max="8460" width="5.19921875" style="134" customWidth="1"/>
    <col min="8461" max="8462" width="5.59765625" style="134" customWidth="1"/>
    <col min="8463" max="8464" width="5.69921875" style="134" customWidth="1"/>
    <col min="8465" max="8466" width="5.59765625" style="134" customWidth="1"/>
    <col min="8467" max="8467" width="2.5" style="134" customWidth="1"/>
    <col min="8468" max="8468" width="9.19921875" style="134" customWidth="1"/>
    <col min="8469" max="8469" width="26.69921875" style="134" customWidth="1"/>
    <col min="8470" max="8473" width="13.59765625" style="134" customWidth="1"/>
    <col min="8474" max="8704" width="9" style="134"/>
    <col min="8705" max="8706" width="2.5" style="134" customWidth="1"/>
    <col min="8707" max="8708" width="4.296875" style="134" customWidth="1"/>
    <col min="8709" max="8710" width="4.796875" style="134" customWidth="1"/>
    <col min="8711" max="8712" width="4.296875" style="134" customWidth="1"/>
    <col min="8713" max="8713" width="3.09765625" style="134" customWidth="1"/>
    <col min="8714" max="8715" width="5.59765625" style="134" customWidth="1"/>
    <col min="8716" max="8716" width="5.19921875" style="134" customWidth="1"/>
    <col min="8717" max="8718" width="5.59765625" style="134" customWidth="1"/>
    <col min="8719" max="8720" width="5.69921875" style="134" customWidth="1"/>
    <col min="8721" max="8722" width="5.59765625" style="134" customWidth="1"/>
    <col min="8723" max="8723" width="2.5" style="134" customWidth="1"/>
    <col min="8724" max="8724" width="9.19921875" style="134" customWidth="1"/>
    <col min="8725" max="8725" width="26.69921875" style="134" customWidth="1"/>
    <col min="8726" max="8729" width="13.59765625" style="134" customWidth="1"/>
    <col min="8730" max="8960" width="9" style="134"/>
    <col min="8961" max="8962" width="2.5" style="134" customWidth="1"/>
    <col min="8963" max="8964" width="4.296875" style="134" customWidth="1"/>
    <col min="8965" max="8966" width="4.796875" style="134" customWidth="1"/>
    <col min="8967" max="8968" width="4.296875" style="134" customWidth="1"/>
    <col min="8969" max="8969" width="3.09765625" style="134" customWidth="1"/>
    <col min="8970" max="8971" width="5.59765625" style="134" customWidth="1"/>
    <col min="8972" max="8972" width="5.19921875" style="134" customWidth="1"/>
    <col min="8973" max="8974" width="5.59765625" style="134" customWidth="1"/>
    <col min="8975" max="8976" width="5.69921875" style="134" customWidth="1"/>
    <col min="8977" max="8978" width="5.59765625" style="134" customWidth="1"/>
    <col min="8979" max="8979" width="2.5" style="134" customWidth="1"/>
    <col min="8980" max="8980" width="9.19921875" style="134" customWidth="1"/>
    <col min="8981" max="8981" width="26.69921875" style="134" customWidth="1"/>
    <col min="8982" max="8985" width="13.59765625" style="134" customWidth="1"/>
    <col min="8986" max="9216" width="9" style="134"/>
    <col min="9217" max="9218" width="2.5" style="134" customWidth="1"/>
    <col min="9219" max="9220" width="4.296875" style="134" customWidth="1"/>
    <col min="9221" max="9222" width="4.796875" style="134" customWidth="1"/>
    <col min="9223" max="9224" width="4.296875" style="134" customWidth="1"/>
    <col min="9225" max="9225" width="3.09765625" style="134" customWidth="1"/>
    <col min="9226" max="9227" width="5.59765625" style="134" customWidth="1"/>
    <col min="9228" max="9228" width="5.19921875" style="134" customWidth="1"/>
    <col min="9229" max="9230" width="5.59765625" style="134" customWidth="1"/>
    <col min="9231" max="9232" width="5.69921875" style="134" customWidth="1"/>
    <col min="9233" max="9234" width="5.59765625" style="134" customWidth="1"/>
    <col min="9235" max="9235" width="2.5" style="134" customWidth="1"/>
    <col min="9236" max="9236" width="9.19921875" style="134" customWidth="1"/>
    <col min="9237" max="9237" width="26.69921875" style="134" customWidth="1"/>
    <col min="9238" max="9241" width="13.59765625" style="134" customWidth="1"/>
    <col min="9242" max="9472" width="9" style="134"/>
    <col min="9473" max="9474" width="2.5" style="134" customWidth="1"/>
    <col min="9475" max="9476" width="4.296875" style="134" customWidth="1"/>
    <col min="9477" max="9478" width="4.796875" style="134" customWidth="1"/>
    <col min="9479" max="9480" width="4.296875" style="134" customWidth="1"/>
    <col min="9481" max="9481" width="3.09765625" style="134" customWidth="1"/>
    <col min="9482" max="9483" width="5.59765625" style="134" customWidth="1"/>
    <col min="9484" max="9484" width="5.19921875" style="134" customWidth="1"/>
    <col min="9485" max="9486" width="5.59765625" style="134" customWidth="1"/>
    <col min="9487" max="9488" width="5.69921875" style="134" customWidth="1"/>
    <col min="9489" max="9490" width="5.59765625" style="134" customWidth="1"/>
    <col min="9491" max="9491" width="2.5" style="134" customWidth="1"/>
    <col min="9492" max="9492" width="9.19921875" style="134" customWidth="1"/>
    <col min="9493" max="9493" width="26.69921875" style="134" customWidth="1"/>
    <col min="9494" max="9497" width="13.59765625" style="134" customWidth="1"/>
    <col min="9498" max="9728" width="9" style="134"/>
    <col min="9729" max="9730" width="2.5" style="134" customWidth="1"/>
    <col min="9731" max="9732" width="4.296875" style="134" customWidth="1"/>
    <col min="9733" max="9734" width="4.796875" style="134" customWidth="1"/>
    <col min="9735" max="9736" width="4.296875" style="134" customWidth="1"/>
    <col min="9737" max="9737" width="3.09765625" style="134" customWidth="1"/>
    <col min="9738" max="9739" width="5.59765625" style="134" customWidth="1"/>
    <col min="9740" max="9740" width="5.19921875" style="134" customWidth="1"/>
    <col min="9741" max="9742" width="5.59765625" style="134" customWidth="1"/>
    <col min="9743" max="9744" width="5.69921875" style="134" customWidth="1"/>
    <col min="9745" max="9746" width="5.59765625" style="134" customWidth="1"/>
    <col min="9747" max="9747" width="2.5" style="134" customWidth="1"/>
    <col min="9748" max="9748" width="9.19921875" style="134" customWidth="1"/>
    <col min="9749" max="9749" width="26.69921875" style="134" customWidth="1"/>
    <col min="9750" max="9753" width="13.59765625" style="134" customWidth="1"/>
    <col min="9754" max="9984" width="9" style="134"/>
    <col min="9985" max="9986" width="2.5" style="134" customWidth="1"/>
    <col min="9987" max="9988" width="4.296875" style="134" customWidth="1"/>
    <col min="9989" max="9990" width="4.796875" style="134" customWidth="1"/>
    <col min="9991" max="9992" width="4.296875" style="134" customWidth="1"/>
    <col min="9993" max="9993" width="3.09765625" style="134" customWidth="1"/>
    <col min="9994" max="9995" width="5.59765625" style="134" customWidth="1"/>
    <col min="9996" max="9996" width="5.19921875" style="134" customWidth="1"/>
    <col min="9997" max="9998" width="5.59765625" style="134" customWidth="1"/>
    <col min="9999" max="10000" width="5.69921875" style="134" customWidth="1"/>
    <col min="10001" max="10002" width="5.59765625" style="134" customWidth="1"/>
    <col min="10003" max="10003" width="2.5" style="134" customWidth="1"/>
    <col min="10004" max="10004" width="9.19921875" style="134" customWidth="1"/>
    <col min="10005" max="10005" width="26.69921875" style="134" customWidth="1"/>
    <col min="10006" max="10009" width="13.59765625" style="134" customWidth="1"/>
    <col min="10010" max="10240" width="9" style="134"/>
    <col min="10241" max="10242" width="2.5" style="134" customWidth="1"/>
    <col min="10243" max="10244" width="4.296875" style="134" customWidth="1"/>
    <col min="10245" max="10246" width="4.796875" style="134" customWidth="1"/>
    <col min="10247" max="10248" width="4.296875" style="134" customWidth="1"/>
    <col min="10249" max="10249" width="3.09765625" style="134" customWidth="1"/>
    <col min="10250" max="10251" width="5.59765625" style="134" customWidth="1"/>
    <col min="10252" max="10252" width="5.19921875" style="134" customWidth="1"/>
    <col min="10253" max="10254" width="5.59765625" style="134" customWidth="1"/>
    <col min="10255" max="10256" width="5.69921875" style="134" customWidth="1"/>
    <col min="10257" max="10258" width="5.59765625" style="134" customWidth="1"/>
    <col min="10259" max="10259" width="2.5" style="134" customWidth="1"/>
    <col min="10260" max="10260" width="9.19921875" style="134" customWidth="1"/>
    <col min="10261" max="10261" width="26.69921875" style="134" customWidth="1"/>
    <col min="10262" max="10265" width="13.59765625" style="134" customWidth="1"/>
    <col min="10266" max="10496" width="9" style="134"/>
    <col min="10497" max="10498" width="2.5" style="134" customWidth="1"/>
    <col min="10499" max="10500" width="4.296875" style="134" customWidth="1"/>
    <col min="10501" max="10502" width="4.796875" style="134" customWidth="1"/>
    <col min="10503" max="10504" width="4.296875" style="134" customWidth="1"/>
    <col min="10505" max="10505" width="3.09765625" style="134" customWidth="1"/>
    <col min="10506" max="10507" width="5.59765625" style="134" customWidth="1"/>
    <col min="10508" max="10508" width="5.19921875" style="134" customWidth="1"/>
    <col min="10509" max="10510" width="5.59765625" style="134" customWidth="1"/>
    <col min="10511" max="10512" width="5.69921875" style="134" customWidth="1"/>
    <col min="10513" max="10514" width="5.59765625" style="134" customWidth="1"/>
    <col min="10515" max="10515" width="2.5" style="134" customWidth="1"/>
    <col min="10516" max="10516" width="9.19921875" style="134" customWidth="1"/>
    <col min="10517" max="10517" width="26.69921875" style="134" customWidth="1"/>
    <col min="10518" max="10521" width="13.59765625" style="134" customWidth="1"/>
    <col min="10522" max="10752" width="9" style="134"/>
    <col min="10753" max="10754" width="2.5" style="134" customWidth="1"/>
    <col min="10755" max="10756" width="4.296875" style="134" customWidth="1"/>
    <col min="10757" max="10758" width="4.796875" style="134" customWidth="1"/>
    <col min="10759" max="10760" width="4.296875" style="134" customWidth="1"/>
    <col min="10761" max="10761" width="3.09765625" style="134" customWidth="1"/>
    <col min="10762" max="10763" width="5.59765625" style="134" customWidth="1"/>
    <col min="10764" max="10764" width="5.19921875" style="134" customWidth="1"/>
    <col min="10765" max="10766" width="5.59765625" style="134" customWidth="1"/>
    <col min="10767" max="10768" width="5.69921875" style="134" customWidth="1"/>
    <col min="10769" max="10770" width="5.59765625" style="134" customWidth="1"/>
    <col min="10771" max="10771" width="2.5" style="134" customWidth="1"/>
    <col min="10772" max="10772" width="9.19921875" style="134" customWidth="1"/>
    <col min="10773" max="10773" width="26.69921875" style="134" customWidth="1"/>
    <col min="10774" max="10777" width="13.59765625" style="134" customWidth="1"/>
    <col min="10778" max="11008" width="9" style="134"/>
    <col min="11009" max="11010" width="2.5" style="134" customWidth="1"/>
    <col min="11011" max="11012" width="4.296875" style="134" customWidth="1"/>
    <col min="11013" max="11014" width="4.796875" style="134" customWidth="1"/>
    <col min="11015" max="11016" width="4.296875" style="134" customWidth="1"/>
    <col min="11017" max="11017" width="3.09765625" style="134" customWidth="1"/>
    <col min="11018" max="11019" width="5.59765625" style="134" customWidth="1"/>
    <col min="11020" max="11020" width="5.19921875" style="134" customWidth="1"/>
    <col min="11021" max="11022" width="5.59765625" style="134" customWidth="1"/>
    <col min="11023" max="11024" width="5.69921875" style="134" customWidth="1"/>
    <col min="11025" max="11026" width="5.59765625" style="134" customWidth="1"/>
    <col min="11027" max="11027" width="2.5" style="134" customWidth="1"/>
    <col min="11028" max="11028" width="9.19921875" style="134" customWidth="1"/>
    <col min="11029" max="11029" width="26.69921875" style="134" customWidth="1"/>
    <col min="11030" max="11033" width="13.59765625" style="134" customWidth="1"/>
    <col min="11034" max="11264" width="9" style="134"/>
    <col min="11265" max="11266" width="2.5" style="134" customWidth="1"/>
    <col min="11267" max="11268" width="4.296875" style="134" customWidth="1"/>
    <col min="11269" max="11270" width="4.796875" style="134" customWidth="1"/>
    <col min="11271" max="11272" width="4.296875" style="134" customWidth="1"/>
    <col min="11273" max="11273" width="3.09765625" style="134" customWidth="1"/>
    <col min="11274" max="11275" width="5.59765625" style="134" customWidth="1"/>
    <col min="11276" max="11276" width="5.19921875" style="134" customWidth="1"/>
    <col min="11277" max="11278" width="5.59765625" style="134" customWidth="1"/>
    <col min="11279" max="11280" width="5.69921875" style="134" customWidth="1"/>
    <col min="11281" max="11282" width="5.59765625" style="134" customWidth="1"/>
    <col min="11283" max="11283" width="2.5" style="134" customWidth="1"/>
    <col min="11284" max="11284" width="9.19921875" style="134" customWidth="1"/>
    <col min="11285" max="11285" width="26.69921875" style="134" customWidth="1"/>
    <col min="11286" max="11289" width="13.59765625" style="134" customWidth="1"/>
    <col min="11290" max="11520" width="9" style="134"/>
    <col min="11521" max="11522" width="2.5" style="134" customWidth="1"/>
    <col min="11523" max="11524" width="4.296875" style="134" customWidth="1"/>
    <col min="11525" max="11526" width="4.796875" style="134" customWidth="1"/>
    <col min="11527" max="11528" width="4.296875" style="134" customWidth="1"/>
    <col min="11529" max="11529" width="3.09765625" style="134" customWidth="1"/>
    <col min="11530" max="11531" width="5.59765625" style="134" customWidth="1"/>
    <col min="11532" max="11532" width="5.19921875" style="134" customWidth="1"/>
    <col min="11533" max="11534" width="5.59765625" style="134" customWidth="1"/>
    <col min="11535" max="11536" width="5.69921875" style="134" customWidth="1"/>
    <col min="11537" max="11538" width="5.59765625" style="134" customWidth="1"/>
    <col min="11539" max="11539" width="2.5" style="134" customWidth="1"/>
    <col min="11540" max="11540" width="9.19921875" style="134" customWidth="1"/>
    <col min="11541" max="11541" width="26.69921875" style="134" customWidth="1"/>
    <col min="11542" max="11545" width="13.59765625" style="134" customWidth="1"/>
    <col min="11546" max="11776" width="9" style="134"/>
    <col min="11777" max="11778" width="2.5" style="134" customWidth="1"/>
    <col min="11779" max="11780" width="4.296875" style="134" customWidth="1"/>
    <col min="11781" max="11782" width="4.796875" style="134" customWidth="1"/>
    <col min="11783" max="11784" width="4.296875" style="134" customWidth="1"/>
    <col min="11785" max="11785" width="3.09765625" style="134" customWidth="1"/>
    <col min="11786" max="11787" width="5.59765625" style="134" customWidth="1"/>
    <col min="11788" max="11788" width="5.19921875" style="134" customWidth="1"/>
    <col min="11789" max="11790" width="5.59765625" style="134" customWidth="1"/>
    <col min="11791" max="11792" width="5.69921875" style="134" customWidth="1"/>
    <col min="11793" max="11794" width="5.59765625" style="134" customWidth="1"/>
    <col min="11795" max="11795" width="2.5" style="134" customWidth="1"/>
    <col min="11796" max="11796" width="9.19921875" style="134" customWidth="1"/>
    <col min="11797" max="11797" width="26.69921875" style="134" customWidth="1"/>
    <col min="11798" max="11801" width="13.59765625" style="134" customWidth="1"/>
    <col min="11802" max="12032" width="9" style="134"/>
    <col min="12033" max="12034" width="2.5" style="134" customWidth="1"/>
    <col min="12035" max="12036" width="4.296875" style="134" customWidth="1"/>
    <col min="12037" max="12038" width="4.796875" style="134" customWidth="1"/>
    <col min="12039" max="12040" width="4.296875" style="134" customWidth="1"/>
    <col min="12041" max="12041" width="3.09765625" style="134" customWidth="1"/>
    <col min="12042" max="12043" width="5.59765625" style="134" customWidth="1"/>
    <col min="12044" max="12044" width="5.19921875" style="134" customWidth="1"/>
    <col min="12045" max="12046" width="5.59765625" style="134" customWidth="1"/>
    <col min="12047" max="12048" width="5.69921875" style="134" customWidth="1"/>
    <col min="12049" max="12050" width="5.59765625" style="134" customWidth="1"/>
    <col min="12051" max="12051" width="2.5" style="134" customWidth="1"/>
    <col min="12052" max="12052" width="9.19921875" style="134" customWidth="1"/>
    <col min="12053" max="12053" width="26.69921875" style="134" customWidth="1"/>
    <col min="12054" max="12057" width="13.59765625" style="134" customWidth="1"/>
    <col min="12058" max="12288" width="9" style="134"/>
    <col min="12289" max="12290" width="2.5" style="134" customWidth="1"/>
    <col min="12291" max="12292" width="4.296875" style="134" customWidth="1"/>
    <col min="12293" max="12294" width="4.796875" style="134" customWidth="1"/>
    <col min="12295" max="12296" width="4.296875" style="134" customWidth="1"/>
    <col min="12297" max="12297" width="3.09765625" style="134" customWidth="1"/>
    <col min="12298" max="12299" width="5.59765625" style="134" customWidth="1"/>
    <col min="12300" max="12300" width="5.19921875" style="134" customWidth="1"/>
    <col min="12301" max="12302" width="5.59765625" style="134" customWidth="1"/>
    <col min="12303" max="12304" width="5.69921875" style="134" customWidth="1"/>
    <col min="12305" max="12306" width="5.59765625" style="134" customWidth="1"/>
    <col min="12307" max="12307" width="2.5" style="134" customWidth="1"/>
    <col min="12308" max="12308" width="9.19921875" style="134" customWidth="1"/>
    <col min="12309" max="12309" width="26.69921875" style="134" customWidth="1"/>
    <col min="12310" max="12313" width="13.59765625" style="134" customWidth="1"/>
    <col min="12314" max="12544" width="9" style="134"/>
    <col min="12545" max="12546" width="2.5" style="134" customWidth="1"/>
    <col min="12547" max="12548" width="4.296875" style="134" customWidth="1"/>
    <col min="12549" max="12550" width="4.796875" style="134" customWidth="1"/>
    <col min="12551" max="12552" width="4.296875" style="134" customWidth="1"/>
    <col min="12553" max="12553" width="3.09765625" style="134" customWidth="1"/>
    <col min="12554" max="12555" width="5.59765625" style="134" customWidth="1"/>
    <col min="12556" max="12556" width="5.19921875" style="134" customWidth="1"/>
    <col min="12557" max="12558" width="5.59765625" style="134" customWidth="1"/>
    <col min="12559" max="12560" width="5.69921875" style="134" customWidth="1"/>
    <col min="12561" max="12562" width="5.59765625" style="134" customWidth="1"/>
    <col min="12563" max="12563" width="2.5" style="134" customWidth="1"/>
    <col min="12564" max="12564" width="9.19921875" style="134" customWidth="1"/>
    <col min="12565" max="12565" width="26.69921875" style="134" customWidth="1"/>
    <col min="12566" max="12569" width="13.59765625" style="134" customWidth="1"/>
    <col min="12570" max="12800" width="9" style="134"/>
    <col min="12801" max="12802" width="2.5" style="134" customWidth="1"/>
    <col min="12803" max="12804" width="4.296875" style="134" customWidth="1"/>
    <col min="12805" max="12806" width="4.796875" style="134" customWidth="1"/>
    <col min="12807" max="12808" width="4.296875" style="134" customWidth="1"/>
    <col min="12809" max="12809" width="3.09765625" style="134" customWidth="1"/>
    <col min="12810" max="12811" width="5.59765625" style="134" customWidth="1"/>
    <col min="12812" max="12812" width="5.19921875" style="134" customWidth="1"/>
    <col min="12813" max="12814" width="5.59765625" style="134" customWidth="1"/>
    <col min="12815" max="12816" width="5.69921875" style="134" customWidth="1"/>
    <col min="12817" max="12818" width="5.59765625" style="134" customWidth="1"/>
    <col min="12819" max="12819" width="2.5" style="134" customWidth="1"/>
    <col min="12820" max="12820" width="9.19921875" style="134" customWidth="1"/>
    <col min="12821" max="12821" width="26.69921875" style="134" customWidth="1"/>
    <col min="12822" max="12825" width="13.59765625" style="134" customWidth="1"/>
    <col min="12826" max="13056" width="9" style="134"/>
    <col min="13057" max="13058" width="2.5" style="134" customWidth="1"/>
    <col min="13059" max="13060" width="4.296875" style="134" customWidth="1"/>
    <col min="13061" max="13062" width="4.796875" style="134" customWidth="1"/>
    <col min="13063" max="13064" width="4.296875" style="134" customWidth="1"/>
    <col min="13065" max="13065" width="3.09765625" style="134" customWidth="1"/>
    <col min="13066" max="13067" width="5.59765625" style="134" customWidth="1"/>
    <col min="13068" max="13068" width="5.19921875" style="134" customWidth="1"/>
    <col min="13069" max="13070" width="5.59765625" style="134" customWidth="1"/>
    <col min="13071" max="13072" width="5.69921875" style="134" customWidth="1"/>
    <col min="13073" max="13074" width="5.59765625" style="134" customWidth="1"/>
    <col min="13075" max="13075" width="2.5" style="134" customWidth="1"/>
    <col min="13076" max="13076" width="9.19921875" style="134" customWidth="1"/>
    <col min="13077" max="13077" width="26.69921875" style="134" customWidth="1"/>
    <col min="13078" max="13081" width="13.59765625" style="134" customWidth="1"/>
    <col min="13082" max="13312" width="9" style="134"/>
    <col min="13313" max="13314" width="2.5" style="134" customWidth="1"/>
    <col min="13315" max="13316" width="4.296875" style="134" customWidth="1"/>
    <col min="13317" max="13318" width="4.796875" style="134" customWidth="1"/>
    <col min="13319" max="13320" width="4.296875" style="134" customWidth="1"/>
    <col min="13321" max="13321" width="3.09765625" style="134" customWidth="1"/>
    <col min="13322" max="13323" width="5.59765625" style="134" customWidth="1"/>
    <col min="13324" max="13324" width="5.19921875" style="134" customWidth="1"/>
    <col min="13325" max="13326" width="5.59765625" style="134" customWidth="1"/>
    <col min="13327" max="13328" width="5.69921875" style="134" customWidth="1"/>
    <col min="13329" max="13330" width="5.59765625" style="134" customWidth="1"/>
    <col min="13331" max="13331" width="2.5" style="134" customWidth="1"/>
    <col min="13332" max="13332" width="9.19921875" style="134" customWidth="1"/>
    <col min="13333" max="13333" width="26.69921875" style="134" customWidth="1"/>
    <col min="13334" max="13337" width="13.59765625" style="134" customWidth="1"/>
    <col min="13338" max="13568" width="9" style="134"/>
    <col min="13569" max="13570" width="2.5" style="134" customWidth="1"/>
    <col min="13571" max="13572" width="4.296875" style="134" customWidth="1"/>
    <col min="13573" max="13574" width="4.796875" style="134" customWidth="1"/>
    <col min="13575" max="13576" width="4.296875" style="134" customWidth="1"/>
    <col min="13577" max="13577" width="3.09765625" style="134" customWidth="1"/>
    <col min="13578" max="13579" width="5.59765625" style="134" customWidth="1"/>
    <col min="13580" max="13580" width="5.19921875" style="134" customWidth="1"/>
    <col min="13581" max="13582" width="5.59765625" style="134" customWidth="1"/>
    <col min="13583" max="13584" width="5.69921875" style="134" customWidth="1"/>
    <col min="13585" max="13586" width="5.59765625" style="134" customWidth="1"/>
    <col min="13587" max="13587" width="2.5" style="134" customWidth="1"/>
    <col min="13588" max="13588" width="9.19921875" style="134" customWidth="1"/>
    <col min="13589" max="13589" width="26.69921875" style="134" customWidth="1"/>
    <col min="13590" max="13593" width="13.59765625" style="134" customWidth="1"/>
    <col min="13594" max="13824" width="9" style="134"/>
    <col min="13825" max="13826" width="2.5" style="134" customWidth="1"/>
    <col min="13827" max="13828" width="4.296875" style="134" customWidth="1"/>
    <col min="13829" max="13830" width="4.796875" style="134" customWidth="1"/>
    <col min="13831" max="13832" width="4.296875" style="134" customWidth="1"/>
    <col min="13833" max="13833" width="3.09765625" style="134" customWidth="1"/>
    <col min="13834" max="13835" width="5.59765625" style="134" customWidth="1"/>
    <col min="13836" max="13836" width="5.19921875" style="134" customWidth="1"/>
    <col min="13837" max="13838" width="5.59765625" style="134" customWidth="1"/>
    <col min="13839" max="13840" width="5.69921875" style="134" customWidth="1"/>
    <col min="13841" max="13842" width="5.59765625" style="134" customWidth="1"/>
    <col min="13843" max="13843" width="2.5" style="134" customWidth="1"/>
    <col min="13844" max="13844" width="9.19921875" style="134" customWidth="1"/>
    <col min="13845" max="13845" width="26.69921875" style="134" customWidth="1"/>
    <col min="13846" max="13849" width="13.59765625" style="134" customWidth="1"/>
    <col min="13850" max="14080" width="9" style="134"/>
    <col min="14081" max="14082" width="2.5" style="134" customWidth="1"/>
    <col min="14083" max="14084" width="4.296875" style="134" customWidth="1"/>
    <col min="14085" max="14086" width="4.796875" style="134" customWidth="1"/>
    <col min="14087" max="14088" width="4.296875" style="134" customWidth="1"/>
    <col min="14089" max="14089" width="3.09765625" style="134" customWidth="1"/>
    <col min="14090" max="14091" width="5.59765625" style="134" customWidth="1"/>
    <col min="14092" max="14092" width="5.19921875" style="134" customWidth="1"/>
    <col min="14093" max="14094" width="5.59765625" style="134" customWidth="1"/>
    <col min="14095" max="14096" width="5.69921875" style="134" customWidth="1"/>
    <col min="14097" max="14098" width="5.59765625" style="134" customWidth="1"/>
    <col min="14099" max="14099" width="2.5" style="134" customWidth="1"/>
    <col min="14100" max="14100" width="9.19921875" style="134" customWidth="1"/>
    <col min="14101" max="14101" width="26.69921875" style="134" customWidth="1"/>
    <col min="14102" max="14105" width="13.59765625" style="134" customWidth="1"/>
    <col min="14106" max="14336" width="9" style="134"/>
    <col min="14337" max="14338" width="2.5" style="134" customWidth="1"/>
    <col min="14339" max="14340" width="4.296875" style="134" customWidth="1"/>
    <col min="14341" max="14342" width="4.796875" style="134" customWidth="1"/>
    <col min="14343" max="14344" width="4.296875" style="134" customWidth="1"/>
    <col min="14345" max="14345" width="3.09765625" style="134" customWidth="1"/>
    <col min="14346" max="14347" width="5.59765625" style="134" customWidth="1"/>
    <col min="14348" max="14348" width="5.19921875" style="134" customWidth="1"/>
    <col min="14349" max="14350" width="5.59765625" style="134" customWidth="1"/>
    <col min="14351" max="14352" width="5.69921875" style="134" customWidth="1"/>
    <col min="14353" max="14354" width="5.59765625" style="134" customWidth="1"/>
    <col min="14355" max="14355" width="2.5" style="134" customWidth="1"/>
    <col min="14356" max="14356" width="9.19921875" style="134" customWidth="1"/>
    <col min="14357" max="14357" width="26.69921875" style="134" customWidth="1"/>
    <col min="14358" max="14361" width="13.59765625" style="134" customWidth="1"/>
    <col min="14362" max="14592" width="9" style="134"/>
    <col min="14593" max="14594" width="2.5" style="134" customWidth="1"/>
    <col min="14595" max="14596" width="4.296875" style="134" customWidth="1"/>
    <col min="14597" max="14598" width="4.796875" style="134" customWidth="1"/>
    <col min="14599" max="14600" width="4.296875" style="134" customWidth="1"/>
    <col min="14601" max="14601" width="3.09765625" style="134" customWidth="1"/>
    <col min="14602" max="14603" width="5.59765625" style="134" customWidth="1"/>
    <col min="14604" max="14604" width="5.19921875" style="134" customWidth="1"/>
    <col min="14605" max="14606" width="5.59765625" style="134" customWidth="1"/>
    <col min="14607" max="14608" width="5.69921875" style="134" customWidth="1"/>
    <col min="14609" max="14610" width="5.59765625" style="134" customWidth="1"/>
    <col min="14611" max="14611" width="2.5" style="134" customWidth="1"/>
    <col min="14612" max="14612" width="9.19921875" style="134" customWidth="1"/>
    <col min="14613" max="14613" width="26.69921875" style="134" customWidth="1"/>
    <col min="14614" max="14617" width="13.59765625" style="134" customWidth="1"/>
    <col min="14618" max="14848" width="9" style="134"/>
    <col min="14849" max="14850" width="2.5" style="134" customWidth="1"/>
    <col min="14851" max="14852" width="4.296875" style="134" customWidth="1"/>
    <col min="14853" max="14854" width="4.796875" style="134" customWidth="1"/>
    <col min="14855" max="14856" width="4.296875" style="134" customWidth="1"/>
    <col min="14857" max="14857" width="3.09765625" style="134" customWidth="1"/>
    <col min="14858" max="14859" width="5.59765625" style="134" customWidth="1"/>
    <col min="14860" max="14860" width="5.19921875" style="134" customWidth="1"/>
    <col min="14861" max="14862" width="5.59765625" style="134" customWidth="1"/>
    <col min="14863" max="14864" width="5.69921875" style="134" customWidth="1"/>
    <col min="14865" max="14866" width="5.59765625" style="134" customWidth="1"/>
    <col min="14867" max="14867" width="2.5" style="134" customWidth="1"/>
    <col min="14868" max="14868" width="9.19921875" style="134" customWidth="1"/>
    <col min="14869" max="14869" width="26.69921875" style="134" customWidth="1"/>
    <col min="14870" max="14873" width="13.59765625" style="134" customWidth="1"/>
    <col min="14874" max="15104" width="9" style="134"/>
    <col min="15105" max="15106" width="2.5" style="134" customWidth="1"/>
    <col min="15107" max="15108" width="4.296875" style="134" customWidth="1"/>
    <col min="15109" max="15110" width="4.796875" style="134" customWidth="1"/>
    <col min="15111" max="15112" width="4.296875" style="134" customWidth="1"/>
    <col min="15113" max="15113" width="3.09765625" style="134" customWidth="1"/>
    <col min="15114" max="15115" width="5.59765625" style="134" customWidth="1"/>
    <col min="15116" max="15116" width="5.19921875" style="134" customWidth="1"/>
    <col min="15117" max="15118" width="5.59765625" style="134" customWidth="1"/>
    <col min="15119" max="15120" width="5.69921875" style="134" customWidth="1"/>
    <col min="15121" max="15122" width="5.59765625" style="134" customWidth="1"/>
    <col min="15123" max="15123" width="2.5" style="134" customWidth="1"/>
    <col min="15124" max="15124" width="9.19921875" style="134" customWidth="1"/>
    <col min="15125" max="15125" width="26.69921875" style="134" customWidth="1"/>
    <col min="15126" max="15129" width="13.59765625" style="134" customWidth="1"/>
    <col min="15130" max="15360" width="9" style="134"/>
    <col min="15361" max="15362" width="2.5" style="134" customWidth="1"/>
    <col min="15363" max="15364" width="4.296875" style="134" customWidth="1"/>
    <col min="15365" max="15366" width="4.796875" style="134" customWidth="1"/>
    <col min="15367" max="15368" width="4.296875" style="134" customWidth="1"/>
    <col min="15369" max="15369" width="3.09765625" style="134" customWidth="1"/>
    <col min="15370" max="15371" width="5.59765625" style="134" customWidth="1"/>
    <col min="15372" max="15372" width="5.19921875" style="134" customWidth="1"/>
    <col min="15373" max="15374" width="5.59765625" style="134" customWidth="1"/>
    <col min="15375" max="15376" width="5.69921875" style="134" customWidth="1"/>
    <col min="15377" max="15378" width="5.59765625" style="134" customWidth="1"/>
    <col min="15379" max="15379" width="2.5" style="134" customWidth="1"/>
    <col min="15380" max="15380" width="9.19921875" style="134" customWidth="1"/>
    <col min="15381" max="15381" width="26.69921875" style="134" customWidth="1"/>
    <col min="15382" max="15385" width="13.59765625" style="134" customWidth="1"/>
    <col min="15386" max="15616" width="9" style="134"/>
    <col min="15617" max="15618" width="2.5" style="134" customWidth="1"/>
    <col min="15619" max="15620" width="4.296875" style="134" customWidth="1"/>
    <col min="15621" max="15622" width="4.796875" style="134" customWidth="1"/>
    <col min="15623" max="15624" width="4.296875" style="134" customWidth="1"/>
    <col min="15625" max="15625" width="3.09765625" style="134" customWidth="1"/>
    <col min="15626" max="15627" width="5.59765625" style="134" customWidth="1"/>
    <col min="15628" max="15628" width="5.19921875" style="134" customWidth="1"/>
    <col min="15629" max="15630" width="5.59765625" style="134" customWidth="1"/>
    <col min="15631" max="15632" width="5.69921875" style="134" customWidth="1"/>
    <col min="15633" max="15634" width="5.59765625" style="134" customWidth="1"/>
    <col min="15635" max="15635" width="2.5" style="134" customWidth="1"/>
    <col min="15636" max="15636" width="9.19921875" style="134" customWidth="1"/>
    <col min="15637" max="15637" width="26.69921875" style="134" customWidth="1"/>
    <col min="15638" max="15641" width="13.59765625" style="134" customWidth="1"/>
    <col min="15642" max="15872" width="9" style="134"/>
    <col min="15873" max="15874" width="2.5" style="134" customWidth="1"/>
    <col min="15875" max="15876" width="4.296875" style="134" customWidth="1"/>
    <col min="15877" max="15878" width="4.796875" style="134" customWidth="1"/>
    <col min="15879" max="15880" width="4.296875" style="134" customWidth="1"/>
    <col min="15881" max="15881" width="3.09765625" style="134" customWidth="1"/>
    <col min="15882" max="15883" width="5.59765625" style="134" customWidth="1"/>
    <col min="15884" max="15884" width="5.19921875" style="134" customWidth="1"/>
    <col min="15885" max="15886" width="5.59765625" style="134" customWidth="1"/>
    <col min="15887" max="15888" width="5.69921875" style="134" customWidth="1"/>
    <col min="15889" max="15890" width="5.59765625" style="134" customWidth="1"/>
    <col min="15891" max="15891" width="2.5" style="134" customWidth="1"/>
    <col min="15892" max="15892" width="9.19921875" style="134" customWidth="1"/>
    <col min="15893" max="15893" width="26.69921875" style="134" customWidth="1"/>
    <col min="15894" max="15897" width="13.59765625" style="134" customWidth="1"/>
    <col min="15898" max="16128" width="9" style="134"/>
    <col min="16129" max="16130" width="2.5" style="134" customWidth="1"/>
    <col min="16131" max="16132" width="4.296875" style="134" customWidth="1"/>
    <col min="16133" max="16134" width="4.796875" style="134" customWidth="1"/>
    <col min="16135" max="16136" width="4.296875" style="134" customWidth="1"/>
    <col min="16137" max="16137" width="3.09765625" style="134" customWidth="1"/>
    <col min="16138" max="16139" width="5.59765625" style="134" customWidth="1"/>
    <col min="16140" max="16140" width="5.19921875" style="134" customWidth="1"/>
    <col min="16141" max="16142" width="5.59765625" style="134" customWidth="1"/>
    <col min="16143" max="16144" width="5.69921875" style="134" customWidth="1"/>
    <col min="16145" max="16146" width="5.59765625" style="134" customWidth="1"/>
    <col min="16147" max="16147" width="2.5" style="134" customWidth="1"/>
    <col min="16148" max="16148" width="9.19921875" style="134" customWidth="1"/>
    <col min="16149" max="16149" width="26.69921875" style="134" customWidth="1"/>
    <col min="16150" max="16153" width="13.59765625" style="134" customWidth="1"/>
    <col min="16154" max="16384" width="9" style="134"/>
  </cols>
  <sheetData>
    <row r="1" spans="1:26" s="168" customFormat="1" ht="15" customHeight="1">
      <c r="U1" s="135" t="s">
        <v>367</v>
      </c>
    </row>
    <row r="2" spans="1:26" s="141" customFormat="1" ht="15" customHeight="1">
      <c r="A2" s="136" t="s">
        <v>420</v>
      </c>
      <c r="B2" s="143"/>
      <c r="C2" s="143"/>
      <c r="D2" s="135"/>
      <c r="E2" s="135"/>
      <c r="F2" s="135"/>
      <c r="G2" s="135"/>
      <c r="H2" s="135"/>
      <c r="I2" s="135"/>
      <c r="J2" s="135"/>
      <c r="K2" s="135"/>
      <c r="L2" s="135"/>
      <c r="M2" s="135"/>
      <c r="N2" s="135"/>
      <c r="O2" s="135"/>
      <c r="P2" s="137" t="str">
        <f>'SP2-1'!L2</f>
        <v>Spreadsheet released: 14-Apr-2023</v>
      </c>
      <c r="Q2" s="135"/>
      <c r="R2" s="135"/>
      <c r="S2" s="135"/>
      <c r="U2" s="138" t="s">
        <v>369</v>
      </c>
      <c r="V2" s="473"/>
      <c r="W2" s="473"/>
      <c r="X2" s="473"/>
      <c r="Y2" s="473"/>
      <c r="Z2" s="473"/>
    </row>
    <row r="3" spans="1:26" s="141" customFormat="1" ht="15" customHeight="1">
      <c r="A3" s="140" t="s">
        <v>492</v>
      </c>
      <c r="B3" s="140"/>
      <c r="C3" s="140"/>
      <c r="D3" s="135"/>
      <c r="E3" s="135"/>
      <c r="F3" s="135"/>
      <c r="G3" s="135"/>
      <c r="H3" s="135"/>
      <c r="I3" s="135"/>
      <c r="J3" s="135"/>
      <c r="K3" s="135"/>
      <c r="L3" s="135"/>
      <c r="M3" s="135"/>
      <c r="N3" s="135"/>
      <c r="O3" s="135"/>
      <c r="P3" s="135"/>
      <c r="Q3" s="135"/>
      <c r="R3" s="135"/>
      <c r="S3" s="135"/>
      <c r="V3" s="473"/>
      <c r="W3" s="473"/>
      <c r="X3" s="473"/>
      <c r="Y3" s="473"/>
      <c r="Z3" s="473"/>
    </row>
    <row r="4" spans="1:26" s="168" customFormat="1" ht="15" customHeight="1">
      <c r="A4" s="169"/>
      <c r="B4" s="384" t="s">
        <v>493</v>
      </c>
      <c r="C4" s="385"/>
      <c r="D4" s="385"/>
      <c r="E4" s="385"/>
      <c r="F4" s="385"/>
      <c r="G4" s="385"/>
      <c r="H4" s="385"/>
      <c r="I4" s="385"/>
      <c r="J4" s="385"/>
      <c r="K4" s="385"/>
      <c r="L4" s="385"/>
      <c r="M4" s="385"/>
      <c r="N4" s="385"/>
      <c r="O4" s="385"/>
      <c r="P4" s="385"/>
      <c r="Q4" s="385"/>
      <c r="R4" s="386"/>
      <c r="U4" s="273"/>
      <c r="V4" s="473"/>
      <c r="W4" s="473"/>
      <c r="X4" s="473"/>
      <c r="Y4" s="473"/>
      <c r="Z4" s="473"/>
    </row>
    <row r="5" spans="1:26" s="168" customFormat="1" ht="71.25" customHeight="1">
      <c r="A5" s="169"/>
      <c r="B5" s="387"/>
      <c r="C5" s="388"/>
      <c r="D5" s="388"/>
      <c r="E5" s="388"/>
      <c r="F5" s="388"/>
      <c r="G5" s="388"/>
      <c r="H5" s="388"/>
      <c r="I5" s="388"/>
      <c r="J5" s="388"/>
      <c r="K5" s="388"/>
      <c r="L5" s="388"/>
      <c r="M5" s="388"/>
      <c r="N5" s="388"/>
      <c r="O5" s="388"/>
      <c r="P5" s="388"/>
      <c r="Q5" s="388"/>
      <c r="R5" s="389"/>
      <c r="V5" s="473"/>
      <c r="W5" s="473"/>
      <c r="X5" s="473"/>
      <c r="Y5" s="473"/>
      <c r="Z5" s="473"/>
    </row>
    <row r="6" spans="1:26" s="141" customFormat="1" ht="11.25" customHeight="1">
      <c r="A6" s="143"/>
      <c r="B6" s="143"/>
      <c r="C6" s="143"/>
      <c r="D6" s="135"/>
      <c r="E6" s="135"/>
      <c r="F6" s="135"/>
      <c r="G6" s="135"/>
      <c r="H6" s="135"/>
      <c r="I6" s="135"/>
      <c r="J6" s="135"/>
      <c r="K6" s="135"/>
      <c r="L6" s="135"/>
      <c r="M6" s="135"/>
      <c r="N6" s="135"/>
      <c r="O6" s="135"/>
      <c r="P6" s="135"/>
      <c r="Q6" s="135"/>
      <c r="R6" s="135"/>
      <c r="S6" s="135"/>
      <c r="T6" s="135"/>
      <c r="U6" s="135"/>
      <c r="V6" s="135"/>
      <c r="W6" s="135"/>
      <c r="X6" s="135"/>
      <c r="Y6" s="135"/>
    </row>
    <row r="7" spans="1:26" s="141" customFormat="1" ht="4.5" customHeight="1">
      <c r="A7" s="222"/>
      <c r="B7" s="222"/>
      <c r="C7" s="222"/>
      <c r="D7" s="209"/>
      <c r="E7" s="209"/>
      <c r="F7" s="209"/>
      <c r="G7" s="209"/>
      <c r="H7" s="209"/>
      <c r="I7" s="209"/>
      <c r="J7" s="209"/>
      <c r="K7" s="209"/>
      <c r="L7" s="209"/>
      <c r="M7" s="209"/>
      <c r="N7" s="209"/>
      <c r="O7" s="209"/>
      <c r="P7" s="209"/>
      <c r="Q7" s="209"/>
      <c r="R7" s="209"/>
      <c r="S7" s="209"/>
      <c r="T7" s="135"/>
      <c r="U7" s="135"/>
      <c r="V7" s="135"/>
      <c r="W7" s="135"/>
      <c r="X7" s="135"/>
      <c r="Y7" s="135"/>
    </row>
    <row r="8" spans="1:26" s="141" customFormat="1" ht="19.5" customHeight="1">
      <c r="A8" s="207">
        <v>1</v>
      </c>
      <c r="B8" s="351" t="s">
        <v>494</v>
      </c>
      <c r="C8" s="351"/>
      <c r="D8" s="351"/>
      <c r="E8" s="209"/>
      <c r="F8" s="209"/>
      <c r="G8" s="373"/>
      <c r="H8" s="383"/>
      <c r="I8" s="383"/>
      <c r="J8" s="383"/>
      <c r="K8" s="383"/>
      <c r="L8" s="383"/>
      <c r="M8" s="383"/>
      <c r="N8" s="383"/>
      <c r="O8" s="383"/>
      <c r="P8" s="383"/>
      <c r="Q8" s="383"/>
      <c r="R8" s="374"/>
      <c r="S8" s="209"/>
      <c r="T8" s="135"/>
      <c r="U8" s="390" t="s">
        <v>495</v>
      </c>
      <c r="V8" s="390"/>
      <c r="W8" s="390"/>
      <c r="X8" s="390"/>
      <c r="Y8" s="390"/>
    </row>
    <row r="9" spans="1:26" s="141" customFormat="1" ht="19.5" customHeight="1">
      <c r="A9" s="207"/>
      <c r="B9" s="209"/>
      <c r="C9" s="209"/>
      <c r="D9" s="209"/>
      <c r="E9" s="209"/>
      <c r="F9" s="209"/>
      <c r="G9" s="467"/>
      <c r="H9" s="468"/>
      <c r="I9" s="209" t="s">
        <v>496</v>
      </c>
      <c r="J9" s="209"/>
      <c r="K9" s="209"/>
      <c r="L9" s="209"/>
      <c r="M9" s="209"/>
      <c r="N9" s="209"/>
      <c r="O9" s="209"/>
      <c r="P9" s="209"/>
      <c r="Q9" s="209"/>
      <c r="R9" s="209"/>
      <c r="S9" s="209"/>
      <c r="T9" s="135"/>
      <c r="U9" s="390" t="s">
        <v>497</v>
      </c>
      <c r="V9" s="390"/>
      <c r="W9" s="390"/>
      <c r="X9" s="390"/>
      <c r="Y9" s="390"/>
    </row>
    <row r="10" spans="1:26" s="141" customFormat="1" ht="19.5" customHeight="1">
      <c r="A10" s="207"/>
      <c r="B10" s="209" t="s">
        <v>498</v>
      </c>
      <c r="C10" s="209"/>
      <c r="D10" s="209"/>
      <c r="E10" s="209"/>
      <c r="F10" s="209"/>
      <c r="G10" s="471"/>
      <c r="H10" s="472"/>
      <c r="I10" s="209" t="s">
        <v>499</v>
      </c>
      <c r="J10" s="209"/>
      <c r="K10" s="209"/>
      <c r="L10" s="209"/>
      <c r="M10" s="209"/>
      <c r="N10" s="209"/>
      <c r="O10" s="209"/>
      <c r="P10" s="209"/>
      <c r="Q10" s="209"/>
      <c r="R10" s="209"/>
      <c r="S10" s="209"/>
      <c r="T10" s="135"/>
      <c r="U10" s="135"/>
      <c r="V10" s="135"/>
      <c r="W10" s="135"/>
      <c r="X10" s="135"/>
      <c r="Y10" s="135"/>
    </row>
    <row r="11" spans="1:26" s="144" customFormat="1" ht="4.5" customHeight="1">
      <c r="A11" s="212"/>
      <c r="B11" s="213"/>
      <c r="C11" s="213"/>
      <c r="D11" s="213"/>
      <c r="E11" s="213"/>
      <c r="F11" s="213"/>
      <c r="G11" s="213"/>
      <c r="H11" s="213"/>
      <c r="I11" s="213"/>
      <c r="J11" s="213"/>
      <c r="K11" s="213"/>
      <c r="L11" s="213"/>
      <c r="M11" s="213"/>
      <c r="N11" s="213"/>
      <c r="O11" s="213"/>
      <c r="P11" s="213"/>
      <c r="Q11" s="213"/>
      <c r="R11" s="213"/>
      <c r="S11" s="213"/>
      <c r="T11" s="163"/>
      <c r="U11" s="163"/>
      <c r="V11" s="163"/>
      <c r="W11" s="163"/>
      <c r="X11" s="163"/>
      <c r="Y11" s="163"/>
    </row>
    <row r="12" spans="1:26" s="146" customFormat="1" ht="4.5" customHeight="1">
      <c r="A12" s="215"/>
      <c r="B12" s="216"/>
      <c r="C12" s="216"/>
      <c r="D12" s="216"/>
      <c r="E12" s="216"/>
      <c r="F12" s="216"/>
      <c r="G12" s="216"/>
      <c r="H12" s="216"/>
      <c r="I12" s="216"/>
      <c r="J12" s="216"/>
      <c r="K12" s="216"/>
      <c r="L12" s="216"/>
      <c r="M12" s="216"/>
      <c r="N12" s="216"/>
      <c r="O12" s="216"/>
      <c r="P12" s="216"/>
      <c r="Q12" s="216"/>
      <c r="R12" s="216"/>
      <c r="S12" s="216"/>
      <c r="T12" s="170"/>
      <c r="U12" s="170"/>
      <c r="V12" s="170"/>
      <c r="W12" s="170"/>
      <c r="X12" s="170"/>
      <c r="Y12" s="170"/>
    </row>
    <row r="13" spans="1:26" s="141" customFormat="1" ht="19.5" customHeight="1">
      <c r="A13" s="207">
        <v>2</v>
      </c>
      <c r="B13" s="351" t="s">
        <v>500</v>
      </c>
      <c r="C13" s="351"/>
      <c r="D13" s="351"/>
      <c r="E13" s="351"/>
      <c r="F13" s="209"/>
      <c r="G13" s="467"/>
      <c r="H13" s="468"/>
      <c r="I13" s="209" t="s">
        <v>496</v>
      </c>
      <c r="J13" s="209"/>
      <c r="K13" s="209"/>
      <c r="L13" s="209"/>
      <c r="M13" s="209"/>
      <c r="N13" s="209"/>
      <c r="O13" s="209"/>
      <c r="P13" s="209"/>
      <c r="Q13" s="209"/>
      <c r="R13" s="209"/>
      <c r="S13" s="222"/>
      <c r="T13" s="135"/>
      <c r="U13" s="457" t="s">
        <v>501</v>
      </c>
      <c r="V13" s="457"/>
      <c r="W13" s="457"/>
      <c r="X13" s="457"/>
      <c r="Y13" s="457"/>
    </row>
    <row r="14" spans="1:26" s="141" customFormat="1" ht="19.5" customHeight="1">
      <c r="A14" s="207"/>
      <c r="B14" s="210" t="s">
        <v>502</v>
      </c>
      <c r="C14" s="463">
        <f>'SP2-2'!$L$38</f>
        <v>0</v>
      </c>
      <c r="D14" s="459"/>
      <c r="E14" s="209" t="s">
        <v>503</v>
      </c>
      <c r="F14" s="209"/>
      <c r="G14" s="352">
        <f>'SP2-2'!$F$37</f>
        <v>0</v>
      </c>
      <c r="H14" s="354"/>
      <c r="I14" s="210" t="s">
        <v>504</v>
      </c>
      <c r="J14" s="460">
        <f>'SP2-2'!$C$40</f>
        <v>0</v>
      </c>
      <c r="K14" s="461"/>
      <c r="L14" s="210" t="s">
        <v>505</v>
      </c>
      <c r="M14" s="464" t="e">
        <f>VLOOKUP($G$13,FCF,2,FALSE)</f>
        <v>#N/A</v>
      </c>
      <c r="N14" s="465"/>
      <c r="O14" s="209"/>
      <c r="P14" s="210" t="s">
        <v>506</v>
      </c>
      <c r="Q14" s="352" t="e">
        <f>C14*G14*J14*M14*2.04*365</f>
        <v>#N/A</v>
      </c>
      <c r="R14" s="354"/>
      <c r="S14" s="222"/>
      <c r="T14" s="135"/>
      <c r="U14" s="457"/>
      <c r="V14" s="457"/>
      <c r="W14" s="457"/>
      <c r="X14" s="457"/>
      <c r="Y14" s="457"/>
    </row>
    <row r="15" spans="1:26" s="141" customFormat="1" ht="19.5" customHeight="1">
      <c r="A15" s="207"/>
      <c r="B15" s="210" t="s">
        <v>502</v>
      </c>
      <c r="C15" s="463">
        <f>'SP2-2'!$L$38</f>
        <v>0</v>
      </c>
      <c r="D15" s="459"/>
      <c r="E15" s="209" t="s">
        <v>507</v>
      </c>
      <c r="F15" s="209"/>
      <c r="G15" s="352">
        <f>'SP2-2'!$F$38</f>
        <v>0</v>
      </c>
      <c r="H15" s="354"/>
      <c r="I15" s="210" t="s">
        <v>504</v>
      </c>
      <c r="J15" s="460">
        <f>'SP2-2'!$C$40</f>
        <v>0</v>
      </c>
      <c r="K15" s="461"/>
      <c r="L15" s="210" t="s">
        <v>505</v>
      </c>
      <c r="M15" s="464" t="e">
        <f>VLOOKUP($G$13,FCF,3,FALSE)</f>
        <v>#N/A</v>
      </c>
      <c r="N15" s="465"/>
      <c r="O15" s="209"/>
      <c r="P15" s="210" t="s">
        <v>508</v>
      </c>
      <c r="Q15" s="402" t="e">
        <f>C15*G15*J15*M15*3.05*365</f>
        <v>#N/A</v>
      </c>
      <c r="R15" s="403"/>
      <c r="S15" s="222"/>
      <c r="T15" s="135"/>
      <c r="U15" s="457"/>
      <c r="V15" s="457"/>
      <c r="W15" s="457"/>
      <c r="X15" s="457"/>
      <c r="Y15" s="457"/>
    </row>
    <row r="16" spans="1:26" s="141" customFormat="1" ht="19.5" customHeight="1">
      <c r="A16" s="207"/>
      <c r="B16" s="209"/>
      <c r="C16" s="209"/>
      <c r="D16" s="209"/>
      <c r="E16" s="209"/>
      <c r="F16" s="209"/>
      <c r="G16" s="209"/>
      <c r="H16" s="209"/>
      <c r="I16" s="209"/>
      <c r="J16" s="209"/>
      <c r="K16" s="209"/>
      <c r="L16" s="209"/>
      <c r="M16" s="209"/>
      <c r="N16" s="209"/>
      <c r="O16" s="209"/>
      <c r="P16" s="210" t="s">
        <v>509</v>
      </c>
      <c r="Q16" s="402" t="e">
        <f>Q15+Q14</f>
        <v>#N/A</v>
      </c>
      <c r="R16" s="403"/>
      <c r="S16" s="207" t="s">
        <v>461</v>
      </c>
      <c r="T16" s="135"/>
      <c r="U16" s="135"/>
      <c r="V16" s="135"/>
      <c r="W16" s="135"/>
      <c r="X16" s="135"/>
      <c r="Y16" s="135"/>
    </row>
    <row r="17" spans="1:25" s="141" customFormat="1" ht="19.5" customHeight="1">
      <c r="A17" s="207"/>
      <c r="B17" s="209"/>
      <c r="C17" s="209"/>
      <c r="D17" s="209"/>
      <c r="E17" s="209"/>
      <c r="F17" s="210" t="s">
        <v>510</v>
      </c>
      <c r="G17" s="222">
        <f>'SP2-1'!I$28</f>
        <v>0</v>
      </c>
      <c r="H17" s="209"/>
      <c r="I17" s="210" t="s">
        <v>511</v>
      </c>
      <c r="J17" s="430" t="e">
        <f>Q16</f>
        <v>#N/A</v>
      </c>
      <c r="K17" s="430"/>
      <c r="L17" s="207" t="s">
        <v>512</v>
      </c>
      <c r="M17" s="448">
        <f>G62</f>
        <v>-0.98064352657801512</v>
      </c>
      <c r="N17" s="448"/>
      <c r="O17" s="235" t="s">
        <v>513</v>
      </c>
      <c r="P17" s="210" t="s">
        <v>514</v>
      </c>
      <c r="Q17" s="352" t="e">
        <f>J17*M17</f>
        <v>#N/A</v>
      </c>
      <c r="R17" s="354"/>
      <c r="S17" s="207" t="s">
        <v>464</v>
      </c>
      <c r="T17" s="135"/>
      <c r="U17" s="135"/>
      <c r="V17" s="135"/>
      <c r="W17" s="135"/>
      <c r="X17" s="135"/>
      <c r="Y17" s="135"/>
    </row>
    <row r="18" spans="1:25" s="144" customFormat="1" ht="4.5" customHeight="1">
      <c r="A18" s="212"/>
      <c r="B18" s="213"/>
      <c r="C18" s="213"/>
      <c r="D18" s="213"/>
      <c r="E18" s="213"/>
      <c r="F18" s="213"/>
      <c r="G18" s="213"/>
      <c r="H18" s="213"/>
      <c r="I18" s="213"/>
      <c r="J18" s="213"/>
      <c r="K18" s="213"/>
      <c r="L18" s="213"/>
      <c r="M18" s="213"/>
      <c r="N18" s="213"/>
      <c r="O18" s="213"/>
      <c r="P18" s="213"/>
      <c r="Q18" s="213"/>
      <c r="R18" s="213"/>
      <c r="S18" s="221"/>
      <c r="T18" s="163"/>
      <c r="U18" s="135"/>
      <c r="V18" s="135"/>
      <c r="W18" s="135"/>
      <c r="X18" s="135"/>
      <c r="Y18" s="135"/>
    </row>
    <row r="19" spans="1:25" s="141" customFormat="1" ht="19.5" customHeight="1">
      <c r="A19" s="207">
        <v>3</v>
      </c>
      <c r="B19" s="380" t="s">
        <v>515</v>
      </c>
      <c r="C19" s="380"/>
      <c r="D19" s="380"/>
      <c r="E19" s="380"/>
      <c r="F19" s="380"/>
      <c r="G19" s="209"/>
      <c r="H19" s="209"/>
      <c r="I19" s="209"/>
      <c r="J19" s="209"/>
      <c r="K19" s="209"/>
      <c r="L19" s="209"/>
      <c r="M19" s="209"/>
      <c r="N19" s="209"/>
      <c r="O19" s="209"/>
      <c r="P19" s="209"/>
      <c r="Q19" s="209"/>
      <c r="R19" s="209"/>
      <c r="S19" s="222"/>
      <c r="T19" s="135"/>
      <c r="U19" s="466" t="s">
        <v>689</v>
      </c>
      <c r="V19" s="466"/>
      <c r="W19" s="466"/>
      <c r="X19" s="466"/>
      <c r="Y19" s="466"/>
    </row>
    <row r="20" spans="1:25" s="141" customFormat="1" ht="19.5" customHeight="1">
      <c r="A20" s="207"/>
      <c r="B20" s="210" t="s">
        <v>516</v>
      </c>
      <c r="C20" s="467"/>
      <c r="D20" s="468"/>
      <c r="E20" s="209" t="s">
        <v>503</v>
      </c>
      <c r="F20" s="209"/>
      <c r="G20" s="352">
        <f>'SP2-2'!$F$37</f>
        <v>0</v>
      </c>
      <c r="H20" s="354"/>
      <c r="I20" s="210" t="s">
        <v>504</v>
      </c>
      <c r="J20" s="460">
        <f>'SP2-2'!$C$40</f>
        <v>0</v>
      </c>
      <c r="K20" s="461"/>
      <c r="L20" s="222" t="s">
        <v>517</v>
      </c>
      <c r="M20" s="469"/>
      <c r="N20" s="470"/>
      <c r="O20" s="209"/>
      <c r="P20" s="210" t="s">
        <v>506</v>
      </c>
      <c r="Q20" s="352">
        <f>C20*G20*J20*M20*2.04*365</f>
        <v>0</v>
      </c>
      <c r="R20" s="354"/>
      <c r="S20" s="222"/>
      <c r="T20" s="135"/>
      <c r="U20" s="466"/>
      <c r="V20" s="466"/>
      <c r="W20" s="466"/>
      <c r="X20" s="466"/>
      <c r="Y20" s="466"/>
    </row>
    <row r="21" spans="1:25" s="141" customFormat="1" ht="19.5" customHeight="1">
      <c r="A21" s="207"/>
      <c r="B21" s="210" t="s">
        <v>516</v>
      </c>
      <c r="C21" s="467"/>
      <c r="D21" s="468"/>
      <c r="E21" s="209" t="s">
        <v>507</v>
      </c>
      <c r="F21" s="209"/>
      <c r="G21" s="352">
        <f>'SP2-2'!$F$38</f>
        <v>0</v>
      </c>
      <c r="H21" s="354"/>
      <c r="I21" s="210" t="s">
        <v>504</v>
      </c>
      <c r="J21" s="460">
        <f>'SP2-2'!$C$40</f>
        <v>0</v>
      </c>
      <c r="K21" s="461"/>
      <c r="L21" s="222" t="s">
        <v>517</v>
      </c>
      <c r="M21" s="469"/>
      <c r="N21" s="470"/>
      <c r="O21" s="209"/>
      <c r="P21" s="210" t="s">
        <v>508</v>
      </c>
      <c r="Q21" s="402">
        <f>C21*G21*J21*M21*3.05*365</f>
        <v>0</v>
      </c>
      <c r="R21" s="403"/>
      <c r="S21" s="222"/>
      <c r="T21" s="135"/>
      <c r="U21" s="466"/>
      <c r="V21" s="466"/>
      <c r="W21" s="466"/>
      <c r="X21" s="466"/>
      <c r="Y21" s="466"/>
    </row>
    <row r="22" spans="1:25" s="141" customFormat="1" ht="19.5" customHeight="1">
      <c r="A22" s="207"/>
      <c r="B22" s="209"/>
      <c r="C22" s="209"/>
      <c r="D22" s="209"/>
      <c r="E22" s="209"/>
      <c r="F22" s="209"/>
      <c r="G22" s="209"/>
      <c r="H22" s="209"/>
      <c r="I22" s="210"/>
      <c r="J22" s="209"/>
      <c r="K22" s="209"/>
      <c r="L22" s="209"/>
      <c r="M22" s="209"/>
      <c r="N22" s="209"/>
      <c r="O22" s="209"/>
      <c r="P22" s="210" t="s">
        <v>509</v>
      </c>
      <c r="Q22" s="402">
        <f>Q21+Q20</f>
        <v>0</v>
      </c>
      <c r="R22" s="403"/>
      <c r="S22" s="207" t="s">
        <v>468</v>
      </c>
      <c r="T22" s="135"/>
      <c r="U22" s="466"/>
      <c r="V22" s="466"/>
      <c r="W22" s="466"/>
      <c r="X22" s="466"/>
      <c r="Y22" s="466"/>
    </row>
    <row r="23" spans="1:25" s="141" customFormat="1" ht="19.5" customHeight="1">
      <c r="A23" s="207"/>
      <c r="B23" s="209"/>
      <c r="C23" s="209"/>
      <c r="D23" s="209"/>
      <c r="E23" s="209"/>
      <c r="F23" s="210" t="s">
        <v>510</v>
      </c>
      <c r="G23" s="222">
        <f>'SP2-1'!I$28</f>
        <v>0</v>
      </c>
      <c r="H23" s="209"/>
      <c r="I23" s="210" t="s">
        <v>511</v>
      </c>
      <c r="J23" s="430">
        <f>Q22</f>
        <v>0</v>
      </c>
      <c r="K23" s="430"/>
      <c r="L23" s="207" t="s">
        <v>518</v>
      </c>
      <c r="M23" s="448">
        <f>G62</f>
        <v>-0.98064352657801512</v>
      </c>
      <c r="N23" s="448"/>
      <c r="O23" s="235" t="s">
        <v>513</v>
      </c>
      <c r="P23" s="210" t="s">
        <v>514</v>
      </c>
      <c r="Q23" s="352">
        <f>J23*M23</f>
        <v>0</v>
      </c>
      <c r="R23" s="354"/>
      <c r="S23" s="207" t="s">
        <v>477</v>
      </c>
      <c r="T23" s="135"/>
      <c r="U23" s="135"/>
      <c r="V23" s="135"/>
      <c r="W23" s="135"/>
      <c r="X23" s="135"/>
      <c r="Y23" s="135"/>
    </row>
    <row r="24" spans="1:25" s="141" customFormat="1" ht="19.5" customHeight="1">
      <c r="A24" s="212"/>
      <c r="B24" s="213" t="s">
        <v>519</v>
      </c>
      <c r="C24" s="213"/>
      <c r="D24" s="213"/>
      <c r="E24" s="213"/>
      <c r="F24" s="213"/>
      <c r="G24" s="213"/>
      <c r="H24" s="213"/>
      <c r="I24" s="213"/>
      <c r="J24" s="213"/>
      <c r="K24" s="213"/>
      <c r="L24" s="213"/>
      <c r="M24" s="213"/>
      <c r="N24" s="213"/>
      <c r="O24" s="213"/>
      <c r="P24" s="213"/>
      <c r="Q24" s="213"/>
      <c r="R24" s="213"/>
      <c r="S24" s="221"/>
      <c r="T24" s="135"/>
      <c r="U24" s="135"/>
      <c r="V24" s="135"/>
      <c r="W24" s="135"/>
      <c r="X24" s="135"/>
      <c r="Y24" s="135"/>
    </row>
    <row r="25" spans="1:25" s="141" customFormat="1" ht="19.5" customHeight="1">
      <c r="A25" s="207">
        <v>4</v>
      </c>
      <c r="B25" s="351" t="s">
        <v>520</v>
      </c>
      <c r="C25" s="351"/>
      <c r="D25" s="351"/>
      <c r="E25" s="351"/>
      <c r="F25" s="351"/>
      <c r="G25" s="351"/>
      <c r="H25" s="351"/>
      <c r="I25" s="351"/>
      <c r="J25" s="351"/>
      <c r="K25" s="351"/>
      <c r="L25" s="209"/>
      <c r="M25" s="209"/>
      <c r="N25" s="209"/>
      <c r="O25" s="209"/>
      <c r="P25" s="209"/>
      <c r="Q25" s="209"/>
      <c r="R25" s="209"/>
      <c r="S25" s="222"/>
      <c r="T25" s="135"/>
      <c r="U25" s="457" t="s">
        <v>521</v>
      </c>
      <c r="V25" s="457"/>
      <c r="W25" s="457"/>
      <c r="X25" s="457"/>
      <c r="Y25" s="457"/>
    </row>
    <row r="26" spans="1:25" s="141" customFormat="1" ht="19.5" customHeight="1">
      <c r="A26" s="207"/>
      <c r="B26" s="210" t="s">
        <v>502</v>
      </c>
      <c r="C26" s="463">
        <f>'SP2-2'!$L$38</f>
        <v>0</v>
      </c>
      <c r="D26" s="459"/>
      <c r="E26" s="209" t="s">
        <v>503</v>
      </c>
      <c r="F26" s="209"/>
      <c r="G26" s="352">
        <f>'SP2-2'!F37</f>
        <v>0</v>
      </c>
      <c r="H26" s="354"/>
      <c r="I26" s="210" t="s">
        <v>504</v>
      </c>
      <c r="J26" s="460">
        <f>'SP2-2'!$C$40</f>
        <v>0</v>
      </c>
      <c r="K26" s="461"/>
      <c r="L26" s="222" t="s">
        <v>505</v>
      </c>
      <c r="M26" s="464">
        <v>1</v>
      </c>
      <c r="N26" s="465"/>
      <c r="O26" s="209"/>
      <c r="P26" s="210" t="s">
        <v>506</v>
      </c>
      <c r="Q26" s="352">
        <f>C26*G26*J26*M26*2.04*365</f>
        <v>0</v>
      </c>
      <c r="R26" s="354"/>
      <c r="S26" s="222"/>
      <c r="T26" s="135"/>
      <c r="U26" s="457"/>
      <c r="V26" s="457"/>
      <c r="W26" s="457"/>
      <c r="X26" s="457"/>
      <c r="Y26" s="457"/>
    </row>
    <row r="27" spans="1:25" s="141" customFormat="1" ht="19.5" customHeight="1">
      <c r="A27" s="207"/>
      <c r="B27" s="210" t="s">
        <v>502</v>
      </c>
      <c r="C27" s="463">
        <f>'SP2-2'!$L$38</f>
        <v>0</v>
      </c>
      <c r="D27" s="459"/>
      <c r="E27" s="209" t="s">
        <v>507</v>
      </c>
      <c r="F27" s="209"/>
      <c r="G27" s="352">
        <f>'SP2-2'!F38</f>
        <v>0</v>
      </c>
      <c r="H27" s="354"/>
      <c r="I27" s="210" t="s">
        <v>504</v>
      </c>
      <c r="J27" s="460">
        <f>'SP2-2'!$C$40</f>
        <v>0</v>
      </c>
      <c r="K27" s="461"/>
      <c r="L27" s="222" t="s">
        <v>505</v>
      </c>
      <c r="M27" s="464">
        <v>1</v>
      </c>
      <c r="N27" s="465"/>
      <c r="O27" s="209"/>
      <c r="P27" s="210" t="s">
        <v>508</v>
      </c>
      <c r="Q27" s="402">
        <f>C27*G27*J27*M27*3.05*365</f>
        <v>0</v>
      </c>
      <c r="R27" s="403"/>
      <c r="S27" s="222"/>
      <c r="T27" s="135"/>
      <c r="U27" s="457"/>
      <c r="V27" s="457"/>
      <c r="W27" s="457"/>
      <c r="X27" s="457"/>
      <c r="Y27" s="457"/>
    </row>
    <row r="28" spans="1:25" s="141" customFormat="1" ht="19.5" customHeight="1">
      <c r="A28" s="207"/>
      <c r="B28" s="209"/>
      <c r="C28" s="209"/>
      <c r="D28" s="209"/>
      <c r="E28" s="209"/>
      <c r="F28" s="209"/>
      <c r="G28" s="209"/>
      <c r="H28" s="209"/>
      <c r="I28" s="209"/>
      <c r="J28" s="209"/>
      <c r="K28" s="209"/>
      <c r="L28" s="209"/>
      <c r="M28" s="209"/>
      <c r="N28" s="209"/>
      <c r="O28" s="209"/>
      <c r="P28" s="210" t="s">
        <v>509</v>
      </c>
      <c r="Q28" s="402">
        <f>Q27+Q26</f>
        <v>0</v>
      </c>
      <c r="R28" s="403"/>
      <c r="S28" s="207" t="s">
        <v>480</v>
      </c>
      <c r="T28" s="135"/>
      <c r="U28" s="163"/>
      <c r="V28" s="163"/>
      <c r="W28" s="163"/>
      <c r="X28" s="163"/>
      <c r="Y28" s="163"/>
    </row>
    <row r="29" spans="1:25" s="141" customFormat="1" ht="19.5" customHeight="1">
      <c r="A29" s="207"/>
      <c r="B29" s="209"/>
      <c r="C29" s="209"/>
      <c r="D29" s="209"/>
      <c r="E29" s="209"/>
      <c r="F29" s="210" t="s">
        <v>510</v>
      </c>
      <c r="G29" s="222">
        <f>'SP2-1'!I$28</f>
        <v>0</v>
      </c>
      <c r="H29" s="209"/>
      <c r="I29" s="210" t="s">
        <v>511</v>
      </c>
      <c r="J29" s="430">
        <f>Q28</f>
        <v>0</v>
      </c>
      <c r="K29" s="430"/>
      <c r="L29" s="207" t="s">
        <v>522</v>
      </c>
      <c r="M29" s="448">
        <f>G62</f>
        <v>-0.98064352657801512</v>
      </c>
      <c r="N29" s="448"/>
      <c r="O29" s="235" t="s">
        <v>513</v>
      </c>
      <c r="P29" s="210" t="s">
        <v>514</v>
      </c>
      <c r="Q29" s="352">
        <f>J29*M29</f>
        <v>0</v>
      </c>
      <c r="R29" s="354"/>
      <c r="S29" s="207" t="s">
        <v>523</v>
      </c>
      <c r="T29" s="135"/>
      <c r="U29" s="135"/>
      <c r="V29" s="135"/>
      <c r="W29" s="135"/>
      <c r="X29" s="135"/>
      <c r="Y29" s="135"/>
    </row>
    <row r="30" spans="1:25" s="144" customFormat="1" ht="4.5" customHeight="1">
      <c r="A30" s="212"/>
      <c r="B30" s="213"/>
      <c r="C30" s="213"/>
      <c r="D30" s="213"/>
      <c r="E30" s="213"/>
      <c r="F30" s="213"/>
      <c r="G30" s="213"/>
      <c r="H30" s="213"/>
      <c r="I30" s="213"/>
      <c r="J30" s="221"/>
      <c r="K30" s="221"/>
      <c r="L30" s="232"/>
      <c r="M30" s="221"/>
      <c r="N30" s="221"/>
      <c r="O30" s="214"/>
      <c r="P30" s="214"/>
      <c r="Q30" s="221"/>
      <c r="R30" s="221"/>
      <c r="S30" s="212"/>
      <c r="T30" s="163"/>
      <c r="U30" s="163"/>
      <c r="V30" s="163"/>
      <c r="W30" s="163"/>
      <c r="X30" s="163"/>
      <c r="Y30" s="163"/>
    </row>
    <row r="31" spans="1:25" s="141" customFormat="1" ht="19.5" customHeight="1">
      <c r="A31" s="207">
        <v>5</v>
      </c>
      <c r="B31" s="462" t="s">
        <v>524</v>
      </c>
      <c r="C31" s="462"/>
      <c r="D31" s="462"/>
      <c r="E31" s="462"/>
      <c r="F31" s="462"/>
      <c r="G31" s="462"/>
      <c r="H31" s="462"/>
      <c r="I31" s="462"/>
      <c r="J31" s="462"/>
      <c r="K31" s="462"/>
      <c r="L31" s="462"/>
      <c r="M31" s="462"/>
      <c r="N31" s="209"/>
      <c r="O31" s="209"/>
      <c r="P31" s="209"/>
      <c r="Q31" s="209"/>
      <c r="R31" s="209"/>
      <c r="S31" s="222"/>
      <c r="T31" s="135"/>
      <c r="U31" s="457" t="s">
        <v>525</v>
      </c>
      <c r="V31" s="457"/>
      <c r="W31" s="457"/>
      <c r="X31" s="457"/>
      <c r="Y31" s="457"/>
    </row>
    <row r="32" spans="1:25" s="141" customFormat="1" ht="19.5" customHeight="1">
      <c r="A32" s="207"/>
      <c r="B32" s="210"/>
      <c r="C32" s="210"/>
      <c r="D32" s="209"/>
      <c r="E32" s="209"/>
      <c r="F32" s="209"/>
      <c r="G32" s="209"/>
      <c r="H32" s="209"/>
      <c r="I32" s="210" t="s">
        <v>526</v>
      </c>
      <c r="J32" s="458">
        <f>'SP2-2'!F37</f>
        <v>0</v>
      </c>
      <c r="K32" s="459"/>
      <c r="L32" s="209" t="s">
        <v>504</v>
      </c>
      <c r="M32" s="460">
        <f>'SP2-2'!$C$40</f>
        <v>0</v>
      </c>
      <c r="N32" s="461"/>
      <c r="O32" s="209"/>
      <c r="P32" s="210" t="s">
        <v>527</v>
      </c>
      <c r="Q32" s="352">
        <f>J32*M32*1.82*365</f>
        <v>0</v>
      </c>
      <c r="R32" s="354"/>
      <c r="S32" s="222"/>
      <c r="T32" s="135"/>
      <c r="U32" s="457"/>
      <c r="V32" s="457"/>
      <c r="W32" s="457"/>
      <c r="X32" s="457"/>
      <c r="Y32" s="457"/>
    </row>
    <row r="33" spans="1:25" s="141" customFormat="1" ht="19.5" customHeight="1">
      <c r="A33" s="207"/>
      <c r="B33" s="210"/>
      <c r="C33" s="210"/>
      <c r="D33" s="209"/>
      <c r="E33" s="209"/>
      <c r="F33" s="209"/>
      <c r="G33" s="209"/>
      <c r="H33" s="209"/>
      <c r="I33" s="210" t="s">
        <v>528</v>
      </c>
      <c r="J33" s="458">
        <f>'SP2-2'!F38</f>
        <v>0</v>
      </c>
      <c r="K33" s="459"/>
      <c r="L33" s="209" t="s">
        <v>504</v>
      </c>
      <c r="M33" s="460">
        <f>'SP2-2'!$C$40</f>
        <v>0</v>
      </c>
      <c r="N33" s="461"/>
      <c r="O33" s="209"/>
      <c r="P33" s="210" t="s">
        <v>529</v>
      </c>
      <c r="Q33" s="402">
        <f>J33*M33*2.87*365</f>
        <v>0</v>
      </c>
      <c r="R33" s="403"/>
      <c r="S33" s="222"/>
      <c r="T33" s="135"/>
      <c r="U33" s="457"/>
      <c r="V33" s="457"/>
      <c r="W33" s="457"/>
      <c r="X33" s="457"/>
      <c r="Y33" s="457"/>
    </row>
    <row r="34" spans="1:25" s="141" customFormat="1" ht="19.5" customHeight="1">
      <c r="A34" s="207"/>
      <c r="B34" s="209"/>
      <c r="C34" s="209"/>
      <c r="D34" s="209"/>
      <c r="E34" s="209"/>
      <c r="F34" s="209"/>
      <c r="G34" s="209"/>
      <c r="H34" s="209"/>
      <c r="I34" s="209"/>
      <c r="J34" s="209"/>
      <c r="K34" s="209"/>
      <c r="L34" s="209"/>
      <c r="M34" s="209"/>
      <c r="N34" s="209"/>
      <c r="O34" s="209"/>
      <c r="P34" s="210" t="s">
        <v>509</v>
      </c>
      <c r="Q34" s="402">
        <f>Q33+Q32</f>
        <v>0</v>
      </c>
      <c r="R34" s="403"/>
      <c r="S34" s="207" t="s">
        <v>530</v>
      </c>
      <c r="T34" s="135"/>
      <c r="U34" s="457"/>
      <c r="V34" s="457"/>
      <c r="W34" s="457"/>
      <c r="X34" s="457"/>
      <c r="Y34" s="457"/>
    </row>
    <row r="35" spans="1:25" s="141" customFormat="1" ht="19.5" customHeight="1">
      <c r="A35" s="207"/>
      <c r="B35" s="209"/>
      <c r="C35" s="209"/>
      <c r="D35" s="209"/>
      <c r="E35" s="209"/>
      <c r="F35" s="210" t="s">
        <v>531</v>
      </c>
      <c r="G35" s="222">
        <f>'SP2-1'!I$28</f>
        <v>0</v>
      </c>
      <c r="H35" s="209"/>
      <c r="I35" s="210" t="s">
        <v>511</v>
      </c>
      <c r="J35" s="430">
        <f>Q34</f>
        <v>0</v>
      </c>
      <c r="K35" s="430"/>
      <c r="L35" s="207" t="s">
        <v>532</v>
      </c>
      <c r="M35" s="448">
        <f>G62</f>
        <v>-0.98064352657801512</v>
      </c>
      <c r="N35" s="448"/>
      <c r="O35" s="235" t="s">
        <v>513</v>
      </c>
      <c r="P35" s="210" t="s">
        <v>514</v>
      </c>
      <c r="Q35" s="449">
        <f>J35*M35</f>
        <v>0</v>
      </c>
      <c r="R35" s="449"/>
      <c r="S35" s="207" t="s">
        <v>533</v>
      </c>
      <c r="T35" s="135"/>
      <c r="U35" s="135"/>
      <c r="V35" s="135"/>
      <c r="W35" s="135"/>
      <c r="X35" s="135"/>
      <c r="Y35" s="135"/>
    </row>
    <row r="36" spans="1:25" s="141" customFormat="1" ht="19.5" customHeight="1">
      <c r="A36" s="207"/>
      <c r="B36" s="209" t="s">
        <v>534</v>
      </c>
      <c r="C36" s="209"/>
      <c r="D36" s="209"/>
      <c r="E36" s="209"/>
      <c r="F36" s="209"/>
      <c r="G36" s="209"/>
      <c r="H36" s="209"/>
      <c r="I36" s="209"/>
      <c r="J36" s="209"/>
      <c r="K36" s="209"/>
      <c r="L36" s="209"/>
      <c r="M36" s="209"/>
      <c r="N36" s="209"/>
      <c r="O36" s="209"/>
      <c r="P36" s="209"/>
      <c r="Q36" s="450"/>
      <c r="R36" s="451"/>
      <c r="S36" s="222"/>
      <c r="T36" s="135"/>
      <c r="U36" s="135"/>
      <c r="V36" s="135"/>
      <c r="W36" s="135"/>
      <c r="X36" s="135"/>
      <c r="Y36" s="135"/>
    </row>
    <row r="37" spans="1:25" s="141" customFormat="1" ht="19.5" customHeight="1">
      <c r="A37" s="207"/>
      <c r="B37" s="235" t="s">
        <v>535</v>
      </c>
      <c r="C37" s="209"/>
      <c r="D37" s="209"/>
      <c r="E37" s="209"/>
      <c r="F37" s="209"/>
      <c r="G37" s="209"/>
      <c r="H37" s="209"/>
      <c r="I37" s="209"/>
      <c r="J37" s="209"/>
      <c r="K37" s="209"/>
      <c r="L37" s="209"/>
      <c r="M37" s="209"/>
      <c r="N37" s="209"/>
      <c r="O37" s="209"/>
      <c r="P37" s="210"/>
      <c r="Q37" s="452">
        <f>Q35+Q29</f>
        <v>0</v>
      </c>
      <c r="R37" s="452"/>
      <c r="S37" s="207" t="s">
        <v>536</v>
      </c>
      <c r="T37" s="135"/>
      <c r="U37" s="135"/>
      <c r="V37" s="135"/>
      <c r="W37" s="135"/>
      <c r="X37" s="135"/>
      <c r="Y37" s="135"/>
    </row>
    <row r="38" spans="1:25" s="141" customFormat="1" ht="3" customHeight="1">
      <c r="A38" s="212"/>
      <c r="B38" s="224"/>
      <c r="C38" s="213"/>
      <c r="D38" s="213"/>
      <c r="E38" s="213"/>
      <c r="F38" s="213"/>
      <c r="G38" s="213"/>
      <c r="H38" s="213"/>
      <c r="I38" s="213"/>
      <c r="J38" s="213"/>
      <c r="K38" s="213"/>
      <c r="L38" s="213"/>
      <c r="M38" s="213"/>
      <c r="N38" s="213"/>
      <c r="O38" s="213"/>
      <c r="P38" s="214"/>
      <c r="Q38" s="214"/>
      <c r="R38" s="214"/>
      <c r="S38" s="214"/>
      <c r="T38" s="135"/>
      <c r="U38" s="135"/>
      <c r="V38" s="135"/>
      <c r="W38" s="135"/>
      <c r="X38" s="135"/>
      <c r="Y38" s="135"/>
    </row>
    <row r="39" spans="1:25" s="141" customFormat="1" ht="19.5" customHeight="1">
      <c r="A39" s="207"/>
      <c r="B39" s="351"/>
      <c r="C39" s="351"/>
      <c r="D39" s="351"/>
      <c r="E39" s="351"/>
      <c r="F39" s="351"/>
      <c r="G39" s="351"/>
      <c r="H39" s="351"/>
      <c r="I39" s="351"/>
      <c r="J39" s="351"/>
      <c r="K39" s="351"/>
      <c r="L39" s="351"/>
      <c r="M39" s="351"/>
      <c r="N39" s="351"/>
      <c r="O39" s="351"/>
      <c r="P39" s="351"/>
      <c r="Q39" s="351"/>
      <c r="R39" s="210"/>
      <c r="S39" s="209"/>
      <c r="T39" s="135"/>
      <c r="U39" s="135"/>
      <c r="V39" s="135"/>
      <c r="W39" s="135"/>
      <c r="X39" s="135"/>
      <c r="Y39" s="135"/>
    </row>
    <row r="40" spans="1:25" s="141" customFormat="1" ht="15.75" customHeight="1">
      <c r="A40" s="147"/>
      <c r="B40" s="135"/>
      <c r="C40" s="135"/>
      <c r="D40" s="135"/>
      <c r="E40" s="135"/>
      <c r="F40" s="135"/>
      <c r="G40" s="135"/>
      <c r="H40" s="135"/>
      <c r="I40" s="135"/>
      <c r="J40" s="135"/>
      <c r="K40" s="135"/>
      <c r="L40" s="135"/>
      <c r="M40" s="135"/>
      <c r="N40" s="135"/>
      <c r="O40" s="135"/>
      <c r="P40" s="135"/>
      <c r="Q40" s="135"/>
      <c r="R40" s="135"/>
      <c r="S40" s="135"/>
      <c r="T40" s="135"/>
      <c r="U40" s="135"/>
      <c r="V40" s="135"/>
      <c r="W40" s="135"/>
      <c r="X40" s="135"/>
      <c r="Y40" s="135"/>
    </row>
    <row r="41" spans="1:25" s="141" customFormat="1" ht="15.75" customHeight="1">
      <c r="A41" s="147"/>
      <c r="B41" s="453" t="s">
        <v>537</v>
      </c>
      <c r="C41" s="454"/>
      <c r="D41" s="454"/>
      <c r="E41" s="454"/>
      <c r="F41" s="454"/>
      <c r="G41" s="454"/>
      <c r="H41" s="454"/>
      <c r="I41" s="454"/>
      <c r="J41" s="454"/>
      <c r="K41" s="454"/>
      <c r="L41" s="454"/>
      <c r="M41" s="454"/>
      <c r="N41" s="454"/>
      <c r="O41" s="454"/>
      <c r="P41" s="454"/>
      <c r="Q41" s="454"/>
      <c r="R41" s="455"/>
      <c r="S41" s="135"/>
      <c r="T41" s="135"/>
      <c r="U41" s="135"/>
      <c r="V41" s="135"/>
      <c r="W41" s="135"/>
      <c r="X41" s="135"/>
      <c r="Y41" s="135"/>
    </row>
    <row r="42" spans="1:25" s="141" customFormat="1" ht="34.5" customHeight="1">
      <c r="A42" s="147"/>
      <c r="B42" s="445" t="s">
        <v>502</v>
      </c>
      <c r="C42" s="446"/>
      <c r="D42" s="447" t="s">
        <v>684</v>
      </c>
      <c r="E42" s="447"/>
      <c r="F42" s="447"/>
      <c r="G42" s="447"/>
      <c r="H42" s="447"/>
      <c r="I42" s="447"/>
      <c r="J42" s="447"/>
      <c r="K42" s="447"/>
      <c r="L42" s="447"/>
      <c r="M42" s="447"/>
      <c r="N42" s="447"/>
      <c r="O42" s="447"/>
      <c r="P42" s="447"/>
      <c r="Q42" s="447"/>
      <c r="R42" s="447"/>
      <c r="S42" s="135"/>
      <c r="T42" s="135"/>
      <c r="U42" s="135"/>
      <c r="V42" s="135"/>
      <c r="W42" s="135"/>
      <c r="X42" s="135"/>
      <c r="Y42" s="135"/>
    </row>
    <row r="43" spans="1:25" s="141" customFormat="1" ht="15.75" customHeight="1">
      <c r="A43" s="147"/>
      <c r="B43" s="445" t="s">
        <v>516</v>
      </c>
      <c r="C43" s="446"/>
      <c r="D43" s="445" t="s">
        <v>685</v>
      </c>
      <c r="E43" s="456"/>
      <c r="F43" s="456"/>
      <c r="G43" s="456"/>
      <c r="H43" s="456"/>
      <c r="I43" s="456"/>
      <c r="J43" s="456"/>
      <c r="K43" s="456"/>
      <c r="L43" s="456"/>
      <c r="M43" s="456"/>
      <c r="N43" s="456"/>
      <c r="O43" s="456"/>
      <c r="P43" s="456"/>
      <c r="Q43" s="456"/>
      <c r="R43" s="446"/>
      <c r="S43" s="135"/>
      <c r="T43" s="135"/>
      <c r="U43" s="135"/>
      <c r="V43" s="135"/>
      <c r="W43" s="135"/>
      <c r="X43" s="135"/>
      <c r="Y43" s="135"/>
    </row>
    <row r="44" spans="1:25" s="141" customFormat="1" ht="24.75" customHeight="1">
      <c r="A44" s="147"/>
      <c r="B44" s="445" t="s">
        <v>526</v>
      </c>
      <c r="C44" s="446"/>
      <c r="D44" s="447" t="s">
        <v>686</v>
      </c>
      <c r="E44" s="447"/>
      <c r="F44" s="447"/>
      <c r="G44" s="447"/>
      <c r="H44" s="447"/>
      <c r="I44" s="447"/>
      <c r="J44" s="447"/>
      <c r="K44" s="447"/>
      <c r="L44" s="447"/>
      <c r="M44" s="447"/>
      <c r="N44" s="447"/>
      <c r="O44" s="447"/>
      <c r="P44" s="447"/>
      <c r="Q44" s="447"/>
      <c r="R44" s="447"/>
      <c r="S44" s="135"/>
      <c r="T44" s="135"/>
      <c r="U44" s="135"/>
      <c r="V44" s="135"/>
      <c r="W44" s="135"/>
      <c r="X44" s="135"/>
      <c r="Y44" s="135"/>
    </row>
    <row r="45" spans="1:25" s="141" customFormat="1" ht="24.75" customHeight="1">
      <c r="A45" s="147"/>
      <c r="B45" s="445" t="s">
        <v>528</v>
      </c>
      <c r="C45" s="446"/>
      <c r="D45" s="447" t="s">
        <v>687</v>
      </c>
      <c r="E45" s="447"/>
      <c r="F45" s="447"/>
      <c r="G45" s="447"/>
      <c r="H45" s="447"/>
      <c r="I45" s="447"/>
      <c r="J45" s="447"/>
      <c r="K45" s="447"/>
      <c r="L45" s="447"/>
      <c r="M45" s="447"/>
      <c r="N45" s="447"/>
      <c r="O45" s="447"/>
      <c r="P45" s="447"/>
      <c r="Q45" s="447"/>
      <c r="R45" s="447"/>
      <c r="S45" s="143"/>
      <c r="T45" s="135"/>
      <c r="U45" s="135"/>
      <c r="V45" s="135"/>
      <c r="W45" s="135"/>
      <c r="X45" s="135"/>
      <c r="Y45" s="135"/>
    </row>
    <row r="46" spans="1:25" ht="12.75" customHeight="1">
      <c r="A46" s="135"/>
      <c r="B46" s="445" t="s">
        <v>538</v>
      </c>
      <c r="C46" s="446"/>
      <c r="D46" s="447" t="s">
        <v>409</v>
      </c>
      <c r="E46" s="447"/>
      <c r="F46" s="447"/>
      <c r="G46" s="447"/>
      <c r="H46" s="447"/>
      <c r="I46" s="447"/>
      <c r="J46" s="447"/>
      <c r="K46" s="447"/>
      <c r="L46" s="447"/>
      <c r="M46" s="447"/>
      <c r="N46" s="447"/>
      <c r="O46" s="447"/>
      <c r="P46" s="447"/>
      <c r="Q46" s="447"/>
      <c r="R46" s="447"/>
      <c r="S46" s="143"/>
      <c r="T46" s="135"/>
      <c r="U46" s="135"/>
      <c r="V46" s="135"/>
      <c r="W46" s="135"/>
      <c r="X46" s="135"/>
      <c r="Y46" s="135"/>
    </row>
    <row r="47" spans="1:25" ht="24.75" customHeight="1">
      <c r="A47" s="135"/>
      <c r="B47" s="445" t="s">
        <v>539</v>
      </c>
      <c r="C47" s="446"/>
      <c r="D47" s="447" t="s">
        <v>688</v>
      </c>
      <c r="E47" s="447"/>
      <c r="F47" s="447"/>
      <c r="G47" s="447"/>
      <c r="H47" s="447"/>
      <c r="I47" s="447"/>
      <c r="J47" s="447"/>
      <c r="K47" s="447"/>
      <c r="L47" s="447"/>
      <c r="M47" s="447"/>
      <c r="N47" s="447"/>
      <c r="O47" s="447"/>
      <c r="P47" s="447"/>
      <c r="Q47" s="447"/>
      <c r="R47" s="447"/>
      <c r="S47" s="143"/>
      <c r="T47" s="135"/>
      <c r="U47" s="135"/>
      <c r="V47" s="135"/>
      <c r="W47" s="135"/>
      <c r="X47" s="135"/>
      <c r="Y47" s="135"/>
    </row>
    <row r="48" spans="1:25">
      <c r="A48" s="135"/>
      <c r="B48" s="135"/>
      <c r="C48" s="135"/>
      <c r="D48" s="135"/>
      <c r="E48" s="135"/>
      <c r="F48" s="135"/>
      <c r="G48" s="135"/>
      <c r="H48" s="135"/>
      <c r="I48" s="135"/>
      <c r="J48" s="135"/>
      <c r="K48" s="135"/>
      <c r="L48" s="135"/>
      <c r="M48" s="135"/>
      <c r="N48" s="135"/>
      <c r="O48" s="135"/>
      <c r="P48" s="135"/>
      <c r="Q48" s="135"/>
      <c r="R48" s="135"/>
      <c r="S48" s="143"/>
      <c r="T48" s="135"/>
      <c r="U48" s="135"/>
      <c r="V48" s="135"/>
      <c r="W48" s="135"/>
      <c r="X48" s="135"/>
      <c r="Y48" s="135"/>
    </row>
    <row r="49" spans="1:25" hidden="1">
      <c r="A49" s="135"/>
      <c r="B49" s="135"/>
      <c r="C49" s="135"/>
      <c r="D49" s="135"/>
      <c r="E49" s="135"/>
      <c r="F49" s="135"/>
      <c r="G49" s="135"/>
      <c r="H49" s="135"/>
      <c r="I49" s="135"/>
      <c r="J49" s="135"/>
      <c r="K49" s="135"/>
      <c r="L49" s="135"/>
      <c r="M49" s="135"/>
      <c r="N49" s="135"/>
      <c r="O49" s="135"/>
      <c r="P49" s="135"/>
      <c r="Q49" s="135"/>
      <c r="R49" s="135"/>
      <c r="S49" s="143"/>
      <c r="T49" s="135"/>
      <c r="U49" s="135"/>
      <c r="V49" s="135"/>
      <c r="W49" s="135"/>
      <c r="X49" s="135"/>
      <c r="Y49" s="135"/>
    </row>
    <row r="50" spans="1:25" hidden="1">
      <c r="A50" s="135"/>
      <c r="B50" s="135"/>
      <c r="C50" s="135"/>
      <c r="D50" s="135"/>
      <c r="E50" s="135"/>
      <c r="F50" s="135"/>
      <c r="G50" s="135"/>
      <c r="H50" s="135"/>
      <c r="I50" s="135"/>
      <c r="J50" s="135"/>
      <c r="K50" s="135"/>
      <c r="L50" s="135"/>
      <c r="M50" s="135"/>
      <c r="N50" s="135"/>
      <c r="O50" s="135"/>
      <c r="P50" s="135"/>
      <c r="Q50" s="135"/>
      <c r="R50" s="135"/>
      <c r="S50" s="143"/>
      <c r="T50" s="135"/>
      <c r="U50" s="135"/>
      <c r="V50" s="135"/>
      <c r="W50" s="135"/>
      <c r="X50" s="135"/>
      <c r="Y50" s="135"/>
    </row>
    <row r="51" spans="1:25" hidden="1">
      <c r="A51" s="135"/>
      <c r="B51" s="135"/>
      <c r="C51" s="135"/>
      <c r="D51" s="135"/>
      <c r="E51" s="135"/>
      <c r="F51" s="135"/>
      <c r="G51" s="135"/>
      <c r="H51" s="135"/>
      <c r="I51" s="135"/>
      <c r="J51" s="135"/>
      <c r="K51" s="135"/>
      <c r="L51" s="135"/>
      <c r="M51" s="135"/>
      <c r="N51" s="135"/>
      <c r="O51" s="135"/>
      <c r="P51" s="135"/>
      <c r="Q51" s="135"/>
      <c r="R51" s="135"/>
      <c r="S51" s="143"/>
      <c r="T51" s="135"/>
      <c r="U51" s="135"/>
      <c r="V51" s="135"/>
      <c r="W51" s="135"/>
      <c r="X51" s="135"/>
      <c r="Y51" s="135"/>
    </row>
    <row r="52" spans="1:25" hidden="1">
      <c r="A52" s="135"/>
      <c r="B52" s="135"/>
      <c r="C52" s="135"/>
      <c r="D52" s="135"/>
      <c r="E52" s="135"/>
      <c r="F52" s="135"/>
      <c r="G52" s="135"/>
      <c r="H52" s="135"/>
      <c r="I52" s="135"/>
      <c r="J52" s="135"/>
      <c r="K52" s="135"/>
      <c r="L52" s="135"/>
      <c r="M52" s="135"/>
      <c r="N52" s="135"/>
      <c r="O52" s="135"/>
      <c r="P52" s="135"/>
      <c r="Q52" s="135"/>
      <c r="R52" s="135"/>
      <c r="S52" s="143"/>
      <c r="T52" s="135"/>
      <c r="U52" s="135"/>
      <c r="V52" s="135"/>
      <c r="W52" s="135"/>
      <c r="X52" s="135"/>
      <c r="Y52" s="135"/>
    </row>
    <row r="53" spans="1:25" hidden="1">
      <c r="A53" s="135" t="s">
        <v>540</v>
      </c>
      <c r="B53" s="135"/>
      <c r="C53" s="135"/>
      <c r="D53" s="135"/>
      <c r="E53" s="135"/>
      <c r="F53" s="135"/>
      <c r="G53" s="135"/>
      <c r="H53" s="135">
        <v>50</v>
      </c>
      <c r="I53" s="135"/>
      <c r="J53" s="135"/>
      <c r="K53" s="135"/>
      <c r="L53" s="135"/>
      <c r="M53" s="135"/>
      <c r="N53" s="135"/>
      <c r="O53" s="135"/>
      <c r="P53" s="135"/>
      <c r="Q53" s="135"/>
      <c r="R53" s="135"/>
      <c r="S53" s="143"/>
      <c r="T53" s="135"/>
      <c r="U53" s="135"/>
      <c r="V53" s="135"/>
      <c r="W53" s="135"/>
      <c r="X53" s="135"/>
      <c r="Y53" s="135"/>
    </row>
    <row r="54" spans="1:25" hidden="1">
      <c r="A54" s="135" t="s">
        <v>541</v>
      </c>
      <c r="B54" s="135"/>
      <c r="C54" s="135"/>
      <c r="D54" s="135"/>
      <c r="E54" s="135"/>
      <c r="F54" s="135"/>
      <c r="G54" s="135"/>
      <c r="H54" s="135">
        <v>60</v>
      </c>
      <c r="I54" s="135"/>
      <c r="J54" s="135"/>
      <c r="K54" s="135"/>
      <c r="L54" s="135"/>
      <c r="M54" s="135"/>
      <c r="N54" s="135"/>
      <c r="O54" s="135"/>
      <c r="P54" s="135"/>
      <c r="Q54" s="135"/>
      <c r="R54" s="135"/>
      <c r="S54" s="143"/>
      <c r="T54" s="135"/>
      <c r="U54" s="135"/>
      <c r="V54" s="135"/>
      <c r="W54" s="135"/>
      <c r="X54" s="135"/>
      <c r="Y54" s="135"/>
    </row>
    <row r="55" spans="1:25" hidden="1">
      <c r="A55" s="135" t="s">
        <v>542</v>
      </c>
      <c r="B55" s="135"/>
      <c r="C55" s="135"/>
      <c r="D55" s="135"/>
      <c r="E55" s="135"/>
      <c r="F55" s="135"/>
      <c r="G55" s="135"/>
      <c r="H55" s="135">
        <v>70</v>
      </c>
      <c r="I55" s="135"/>
      <c r="J55" s="135"/>
      <c r="K55" s="135"/>
      <c r="L55" s="135"/>
      <c r="M55" s="135"/>
      <c r="N55" s="135"/>
      <c r="O55" s="135"/>
      <c r="P55" s="135"/>
      <c r="Q55" s="135"/>
      <c r="R55" s="135"/>
      <c r="S55" s="143"/>
      <c r="T55" s="135"/>
      <c r="U55" s="135"/>
      <c r="V55" s="135"/>
      <c r="W55" s="135"/>
      <c r="X55" s="135"/>
      <c r="Y55" s="135"/>
    </row>
    <row r="56" spans="1:25" hidden="1">
      <c r="A56" s="135" t="s">
        <v>543</v>
      </c>
      <c r="B56" s="135"/>
      <c r="C56" s="135"/>
      <c r="D56" s="135"/>
      <c r="E56" s="135"/>
      <c r="F56" s="135"/>
      <c r="G56" s="135"/>
      <c r="H56" s="135">
        <v>80</v>
      </c>
      <c r="I56" s="135"/>
      <c r="J56" s="135"/>
      <c r="K56" s="135"/>
      <c r="L56" s="135"/>
      <c r="M56" s="135"/>
      <c r="N56" s="135"/>
      <c r="O56" s="135"/>
      <c r="P56" s="135"/>
      <c r="Q56" s="135"/>
      <c r="R56" s="135"/>
      <c r="S56" s="143"/>
      <c r="T56" s="135"/>
      <c r="U56" s="135"/>
      <c r="V56" s="135"/>
      <c r="W56" s="135"/>
      <c r="X56" s="135"/>
      <c r="Y56" s="135"/>
    </row>
    <row r="57" spans="1:25" hidden="1">
      <c r="A57" s="135" t="s">
        <v>544</v>
      </c>
      <c r="B57" s="135"/>
      <c r="C57" s="135"/>
      <c r="D57" s="135"/>
      <c r="E57" s="135"/>
      <c r="F57" s="135"/>
      <c r="G57" s="135"/>
      <c r="H57" s="135">
        <v>90</v>
      </c>
      <c r="I57" s="135"/>
      <c r="J57" s="135"/>
      <c r="K57" s="135"/>
      <c r="L57" s="135"/>
      <c r="M57" s="135"/>
      <c r="N57" s="135"/>
      <c r="O57" s="135"/>
      <c r="P57" s="135"/>
      <c r="Q57" s="135"/>
      <c r="R57" s="135"/>
      <c r="S57" s="143"/>
      <c r="T57" s="135"/>
      <c r="U57" s="135"/>
      <c r="V57" s="135"/>
      <c r="W57" s="135"/>
      <c r="X57" s="135"/>
      <c r="Y57" s="135"/>
    </row>
    <row r="58" spans="1:25" hidden="1">
      <c r="A58" s="135" t="s">
        <v>545</v>
      </c>
      <c r="B58" s="135"/>
      <c r="C58" s="135"/>
      <c r="D58" s="135"/>
      <c r="E58" s="135"/>
      <c r="F58" s="135"/>
      <c r="G58" s="135"/>
      <c r="H58" s="135">
        <v>100</v>
      </c>
      <c r="I58" s="135"/>
      <c r="J58" s="135"/>
      <c r="K58" s="135"/>
      <c r="L58" s="135"/>
      <c r="M58" s="135"/>
      <c r="N58" s="135"/>
      <c r="O58" s="135"/>
      <c r="P58" s="135"/>
      <c r="Q58" s="135"/>
      <c r="R58" s="135"/>
      <c r="S58" s="143"/>
      <c r="T58" s="135"/>
      <c r="U58" s="135"/>
      <c r="V58" s="135"/>
      <c r="W58" s="135"/>
      <c r="X58" s="135"/>
      <c r="Y58" s="135"/>
    </row>
    <row r="59" spans="1:25" hidden="1">
      <c r="A59" s="135" t="s">
        <v>546</v>
      </c>
      <c r="B59" s="135"/>
      <c r="C59" s="135"/>
      <c r="D59" s="135"/>
      <c r="E59" s="135"/>
      <c r="F59" s="135"/>
      <c r="G59" s="135"/>
      <c r="H59" s="135"/>
      <c r="I59" s="135"/>
      <c r="J59" s="135"/>
      <c r="K59" s="135"/>
      <c r="L59" s="135"/>
      <c r="M59" s="135"/>
      <c r="N59" s="135"/>
      <c r="O59" s="135"/>
      <c r="P59" s="135"/>
      <c r="Q59" s="135"/>
      <c r="R59" s="135"/>
      <c r="S59" s="143"/>
      <c r="T59" s="135"/>
      <c r="U59" s="135"/>
      <c r="V59" s="135"/>
      <c r="W59" s="135"/>
      <c r="X59" s="135"/>
      <c r="Y59" s="135"/>
    </row>
    <row r="60" spans="1:25" hidden="1">
      <c r="A60" s="135" t="s">
        <v>547</v>
      </c>
      <c r="B60" s="135"/>
      <c r="C60" s="135"/>
      <c r="D60" s="135"/>
      <c r="E60" s="135"/>
      <c r="F60" s="135"/>
      <c r="G60" s="135"/>
      <c r="H60" s="135"/>
      <c r="I60" s="135"/>
      <c r="J60" s="135"/>
      <c r="K60" s="135"/>
      <c r="L60" s="135"/>
      <c r="M60" s="135"/>
      <c r="N60" s="135"/>
      <c r="O60" s="135"/>
      <c r="P60" s="135"/>
      <c r="Q60" s="135"/>
      <c r="R60" s="135"/>
      <c r="S60" s="143"/>
      <c r="T60" s="135"/>
      <c r="U60" s="135"/>
      <c r="V60" s="135"/>
      <c r="W60" s="135"/>
      <c r="X60" s="135"/>
      <c r="Y60" s="135"/>
    </row>
    <row r="61" spans="1:25" ht="13.2" hidden="1">
      <c r="B61" s="178" t="s">
        <v>598</v>
      </c>
      <c r="C61" s="179" t="s">
        <v>601</v>
      </c>
      <c r="D61" s="178" t="s">
        <v>609</v>
      </c>
      <c r="E61" s="178" t="s">
        <v>607</v>
      </c>
      <c r="F61" s="135"/>
      <c r="G61" s="135" t="s">
        <v>513</v>
      </c>
      <c r="L61" s="135"/>
      <c r="M61" s="135"/>
      <c r="N61" s="135"/>
      <c r="O61" s="135"/>
      <c r="P61" s="135"/>
      <c r="Q61" s="135"/>
      <c r="R61" s="135"/>
      <c r="S61" s="143"/>
      <c r="T61" s="135"/>
      <c r="U61" s="135"/>
      <c r="V61" s="135"/>
      <c r="W61" s="135"/>
      <c r="X61" s="135"/>
      <c r="Y61" s="135"/>
    </row>
    <row r="62" spans="1:25" hidden="1">
      <c r="A62" s="135" t="s">
        <v>513</v>
      </c>
      <c r="B62" s="270">
        <f>Tables!K2</f>
        <v>0.98064352657801512</v>
      </c>
      <c r="C62" s="171">
        <f>Tables!K3</f>
        <v>0</v>
      </c>
      <c r="D62" s="270">
        <f>Tables!K6</f>
        <v>0.48711671725311589</v>
      </c>
      <c r="E62" s="171">
        <f>Tables!K5</f>
        <v>0</v>
      </c>
      <c r="F62" s="135"/>
      <c r="G62" s="269">
        <f>(C62-B62+G10*(E62-D62))</f>
        <v>-0.98064352657801512</v>
      </c>
      <c r="H62" s="135"/>
      <c r="I62" s="135"/>
      <c r="J62" s="135"/>
      <c r="K62" s="135"/>
      <c r="L62" s="135"/>
      <c r="M62" s="135"/>
      <c r="N62" s="135"/>
      <c r="O62" s="135"/>
      <c r="P62" s="135"/>
      <c r="Q62" s="135"/>
      <c r="R62" s="135"/>
      <c r="S62" s="143"/>
      <c r="T62" s="135"/>
      <c r="U62" s="135"/>
      <c r="V62" s="135"/>
      <c r="W62" s="135"/>
      <c r="X62" s="135"/>
      <c r="Y62" s="135"/>
    </row>
    <row r="63" spans="1:25">
      <c r="A63" s="135"/>
      <c r="B63" s="135"/>
      <c r="C63" s="135"/>
      <c r="D63" s="135"/>
      <c r="E63" s="135"/>
      <c r="F63" s="135"/>
      <c r="G63" s="135"/>
      <c r="H63" s="135"/>
      <c r="I63" s="135"/>
      <c r="J63" s="135"/>
      <c r="K63" s="135"/>
      <c r="L63" s="135"/>
      <c r="M63" s="135"/>
      <c r="N63" s="135"/>
      <c r="O63" s="135"/>
      <c r="P63" s="135"/>
      <c r="Q63" s="135"/>
      <c r="R63" s="135"/>
      <c r="S63" s="143"/>
      <c r="T63" s="135"/>
      <c r="U63" s="135"/>
      <c r="V63" s="135"/>
      <c r="W63" s="135"/>
      <c r="X63" s="135"/>
      <c r="Y63" s="135"/>
    </row>
    <row r="64" spans="1:25">
      <c r="A64" s="135"/>
      <c r="B64" s="135"/>
      <c r="C64" s="135"/>
      <c r="E64" s="135"/>
      <c r="F64" s="135"/>
      <c r="G64" s="135"/>
      <c r="H64" s="135"/>
      <c r="I64" s="135"/>
      <c r="J64" s="135"/>
      <c r="K64" s="135"/>
      <c r="L64" s="135"/>
      <c r="M64" s="135"/>
      <c r="N64" s="135"/>
      <c r="O64" s="135"/>
      <c r="P64" s="135"/>
      <c r="Q64" s="135"/>
      <c r="R64" s="135"/>
      <c r="S64" s="143"/>
      <c r="T64" s="135"/>
      <c r="U64" s="135"/>
      <c r="V64" s="135"/>
      <c r="W64" s="135"/>
      <c r="X64" s="135"/>
      <c r="Y64" s="135"/>
    </row>
    <row r="65" spans="1:25">
      <c r="A65" s="135"/>
      <c r="B65" s="135"/>
      <c r="C65" s="135"/>
      <c r="D65" s="135"/>
      <c r="E65" s="135"/>
      <c r="F65" s="135"/>
      <c r="G65" s="135"/>
      <c r="H65" s="135"/>
      <c r="I65" s="135"/>
      <c r="J65" s="135"/>
      <c r="K65" s="135"/>
      <c r="L65" s="135"/>
      <c r="M65" s="135"/>
      <c r="N65" s="135"/>
      <c r="O65" s="135"/>
      <c r="P65" s="135"/>
      <c r="Q65" s="135"/>
      <c r="R65" s="135"/>
      <c r="S65" s="143"/>
      <c r="T65" s="135"/>
      <c r="U65" s="135"/>
      <c r="V65" s="135"/>
      <c r="W65" s="135"/>
      <c r="X65" s="135"/>
      <c r="Y65" s="135"/>
    </row>
    <row r="66" spans="1:25">
      <c r="A66" s="135"/>
      <c r="B66" s="135"/>
      <c r="C66" s="135"/>
      <c r="D66" s="135"/>
      <c r="E66" s="135"/>
      <c r="F66" s="135"/>
      <c r="G66" s="135"/>
      <c r="H66" s="135"/>
      <c r="I66" s="135"/>
      <c r="J66" s="135"/>
      <c r="K66" s="135"/>
      <c r="L66" s="135"/>
      <c r="M66" s="135"/>
      <c r="N66" s="135"/>
      <c r="O66" s="135"/>
      <c r="P66" s="135"/>
      <c r="Q66" s="135"/>
      <c r="R66" s="135"/>
      <c r="S66" s="143"/>
      <c r="T66" s="135"/>
      <c r="U66" s="135"/>
      <c r="V66" s="135"/>
      <c r="W66" s="135"/>
      <c r="X66" s="135"/>
      <c r="Y66" s="135"/>
    </row>
    <row r="67" spans="1:25">
      <c r="A67" s="135"/>
      <c r="B67" s="135"/>
      <c r="C67" s="135"/>
      <c r="D67" s="135"/>
      <c r="E67" s="135"/>
      <c r="F67" s="135"/>
      <c r="G67" s="135"/>
      <c r="H67" s="135"/>
      <c r="I67" s="135"/>
      <c r="J67" s="135"/>
      <c r="K67" s="135"/>
      <c r="L67" s="135"/>
      <c r="M67" s="135"/>
      <c r="N67" s="135"/>
      <c r="O67" s="135"/>
      <c r="P67" s="135"/>
      <c r="Q67" s="135"/>
      <c r="R67" s="135"/>
      <c r="S67" s="143"/>
      <c r="T67" s="135"/>
      <c r="U67" s="135"/>
      <c r="V67" s="135"/>
      <c r="W67" s="135"/>
      <c r="X67" s="135"/>
      <c r="Y67" s="135"/>
    </row>
    <row r="68" spans="1:25">
      <c r="A68" s="135"/>
      <c r="B68" s="135"/>
      <c r="C68" s="135"/>
      <c r="D68" s="135"/>
      <c r="E68" s="135"/>
      <c r="F68" s="135"/>
      <c r="G68" s="135"/>
      <c r="H68" s="135"/>
      <c r="I68" s="135"/>
      <c r="J68" s="135"/>
      <c r="K68" s="135"/>
      <c r="L68" s="135"/>
      <c r="M68" s="135"/>
      <c r="N68" s="135"/>
      <c r="O68" s="135"/>
      <c r="P68" s="135"/>
      <c r="Q68" s="135"/>
      <c r="R68" s="135"/>
      <c r="S68" s="143"/>
      <c r="T68" s="135"/>
      <c r="U68" s="135"/>
      <c r="V68" s="135"/>
      <c r="W68" s="135"/>
      <c r="X68" s="135"/>
      <c r="Y68" s="135"/>
    </row>
    <row r="69" spans="1:25">
      <c r="A69" s="135"/>
      <c r="B69" s="135"/>
      <c r="C69" s="135"/>
      <c r="D69" s="135"/>
      <c r="E69" s="135"/>
      <c r="F69" s="135"/>
      <c r="G69" s="135"/>
      <c r="H69" s="135"/>
      <c r="I69" s="135"/>
      <c r="J69" s="135"/>
      <c r="K69" s="135"/>
      <c r="L69" s="135"/>
      <c r="M69" s="135"/>
      <c r="N69" s="135"/>
      <c r="O69" s="135"/>
      <c r="P69" s="135"/>
      <c r="Q69" s="135"/>
      <c r="R69" s="135"/>
      <c r="S69" s="143"/>
      <c r="T69" s="135"/>
      <c r="U69" s="135"/>
      <c r="V69" s="135"/>
      <c r="W69" s="135"/>
      <c r="X69" s="135"/>
      <c r="Y69" s="135"/>
    </row>
    <row r="70" spans="1:25">
      <c r="A70" s="135"/>
      <c r="B70" s="135"/>
      <c r="C70" s="135"/>
      <c r="D70" s="135"/>
      <c r="E70" s="135"/>
      <c r="F70" s="135"/>
      <c r="G70" s="135"/>
      <c r="H70" s="135"/>
      <c r="I70" s="135"/>
      <c r="J70" s="135"/>
      <c r="K70" s="135"/>
      <c r="L70" s="135"/>
      <c r="M70" s="135"/>
      <c r="N70" s="135"/>
      <c r="O70" s="135"/>
      <c r="P70" s="135"/>
      <c r="Q70" s="135"/>
      <c r="R70" s="135"/>
      <c r="S70" s="143"/>
      <c r="T70" s="135"/>
      <c r="U70" s="135"/>
      <c r="V70" s="135"/>
      <c r="W70" s="135"/>
      <c r="X70" s="135"/>
      <c r="Y70" s="135"/>
    </row>
    <row r="71" spans="1:25">
      <c r="A71" s="135"/>
      <c r="B71" s="135"/>
      <c r="C71" s="135"/>
      <c r="D71" s="135"/>
      <c r="E71" s="135"/>
      <c r="F71" s="135"/>
      <c r="G71" s="135"/>
      <c r="H71" s="135"/>
      <c r="I71" s="135"/>
      <c r="J71" s="135"/>
      <c r="K71" s="135"/>
      <c r="L71" s="135"/>
      <c r="M71" s="135"/>
      <c r="N71" s="135"/>
      <c r="O71" s="135"/>
      <c r="P71" s="135"/>
      <c r="Q71" s="135"/>
      <c r="R71" s="135"/>
      <c r="S71" s="143"/>
      <c r="T71" s="135"/>
      <c r="U71" s="135"/>
      <c r="V71" s="135"/>
      <c r="W71" s="135"/>
      <c r="X71" s="135"/>
      <c r="Y71" s="135"/>
    </row>
    <row r="72" spans="1:25">
      <c r="A72" s="135"/>
      <c r="B72" s="135"/>
      <c r="C72" s="135"/>
      <c r="D72" s="135"/>
      <c r="E72" s="135"/>
      <c r="F72" s="135"/>
      <c r="G72" s="135"/>
      <c r="H72" s="135"/>
      <c r="I72" s="135"/>
      <c r="J72" s="135"/>
      <c r="K72" s="135"/>
      <c r="L72" s="135"/>
      <c r="M72" s="135"/>
      <c r="N72" s="135"/>
      <c r="O72" s="135"/>
      <c r="P72" s="135"/>
      <c r="Q72" s="135"/>
      <c r="R72" s="135"/>
      <c r="S72" s="143"/>
      <c r="T72" s="135"/>
      <c r="U72" s="135"/>
      <c r="V72" s="135"/>
      <c r="W72" s="135"/>
      <c r="X72" s="135"/>
      <c r="Y72" s="135"/>
    </row>
    <row r="73" spans="1:25">
      <c r="A73" s="135"/>
      <c r="B73" s="135"/>
      <c r="C73" s="135"/>
      <c r="D73" s="135"/>
      <c r="E73" s="135"/>
      <c r="F73" s="135"/>
      <c r="G73" s="135"/>
      <c r="H73" s="135"/>
      <c r="I73" s="135"/>
      <c r="J73" s="135"/>
      <c r="K73" s="135"/>
      <c r="L73" s="135"/>
      <c r="M73" s="135"/>
      <c r="N73" s="135"/>
      <c r="O73" s="135"/>
      <c r="P73" s="135"/>
      <c r="Q73" s="135"/>
      <c r="R73" s="135"/>
      <c r="S73" s="143"/>
      <c r="T73" s="135"/>
      <c r="U73" s="135"/>
      <c r="V73" s="135"/>
      <c r="W73" s="135"/>
      <c r="X73" s="135"/>
      <c r="Y73" s="135"/>
    </row>
    <row r="74" spans="1:25">
      <c r="A74" s="135"/>
      <c r="B74" s="135"/>
      <c r="C74" s="135"/>
      <c r="D74" s="135"/>
      <c r="E74" s="135"/>
      <c r="F74" s="135"/>
      <c r="G74" s="135"/>
      <c r="H74" s="135"/>
      <c r="I74" s="135"/>
      <c r="J74" s="135"/>
      <c r="K74" s="135"/>
      <c r="L74" s="135"/>
      <c r="M74" s="135"/>
      <c r="N74" s="135"/>
      <c r="O74" s="135"/>
      <c r="P74" s="135"/>
      <c r="Q74" s="135"/>
      <c r="R74" s="135"/>
      <c r="S74" s="143"/>
      <c r="T74" s="135"/>
      <c r="U74" s="135"/>
      <c r="V74" s="135"/>
      <c r="W74" s="135"/>
      <c r="X74" s="135"/>
      <c r="Y74" s="135"/>
    </row>
    <row r="75" spans="1:25">
      <c r="A75" s="135"/>
      <c r="B75" s="135"/>
      <c r="C75" s="135"/>
      <c r="D75" s="135"/>
      <c r="E75" s="135"/>
      <c r="F75" s="135"/>
      <c r="G75" s="135"/>
      <c r="H75" s="135"/>
      <c r="I75" s="135"/>
      <c r="J75" s="135"/>
      <c r="K75" s="135"/>
      <c r="L75" s="135"/>
      <c r="M75" s="135"/>
      <c r="N75" s="135"/>
      <c r="O75" s="135"/>
      <c r="P75" s="135"/>
      <c r="Q75" s="135"/>
      <c r="R75" s="135"/>
      <c r="S75" s="143"/>
      <c r="T75" s="135"/>
      <c r="U75" s="135"/>
      <c r="V75" s="135"/>
      <c r="W75" s="135"/>
      <c r="X75" s="135"/>
      <c r="Y75" s="135"/>
    </row>
    <row r="76" spans="1:25">
      <c r="A76" s="135"/>
      <c r="B76" s="135"/>
      <c r="C76" s="135"/>
      <c r="D76" s="135"/>
      <c r="E76" s="135"/>
      <c r="F76" s="135"/>
      <c r="G76" s="135"/>
      <c r="H76" s="135"/>
      <c r="I76" s="135"/>
      <c r="J76" s="135"/>
      <c r="K76" s="135"/>
      <c r="L76" s="135"/>
      <c r="M76" s="135"/>
      <c r="N76" s="135"/>
      <c r="O76" s="135"/>
      <c r="P76" s="135"/>
      <c r="Q76" s="135"/>
      <c r="R76" s="135"/>
      <c r="S76" s="143"/>
      <c r="T76" s="135"/>
      <c r="U76" s="135"/>
      <c r="V76" s="135"/>
      <c r="W76" s="135"/>
      <c r="X76" s="135"/>
      <c r="Y76" s="135"/>
    </row>
    <row r="77" spans="1:25">
      <c r="A77" s="135"/>
      <c r="B77" s="135"/>
      <c r="C77" s="135"/>
      <c r="D77" s="135"/>
      <c r="E77" s="135"/>
      <c r="F77" s="135"/>
      <c r="G77" s="135"/>
      <c r="H77" s="135"/>
      <c r="I77" s="135"/>
      <c r="J77" s="135"/>
      <c r="K77" s="135"/>
      <c r="L77" s="135"/>
      <c r="M77" s="135"/>
      <c r="N77" s="135"/>
      <c r="O77" s="135"/>
      <c r="P77" s="135"/>
      <c r="Q77" s="135"/>
      <c r="R77" s="135"/>
      <c r="S77" s="143"/>
      <c r="T77" s="135"/>
      <c r="U77" s="135"/>
      <c r="V77" s="135"/>
      <c r="W77" s="135"/>
      <c r="X77" s="135"/>
      <c r="Y77" s="135"/>
    </row>
    <row r="78" spans="1:25">
      <c r="A78" s="135"/>
      <c r="B78" s="135"/>
      <c r="C78" s="135"/>
      <c r="D78" s="135"/>
      <c r="E78" s="135"/>
      <c r="F78" s="135"/>
      <c r="G78" s="135"/>
      <c r="H78" s="135"/>
      <c r="I78" s="135"/>
      <c r="J78" s="135"/>
      <c r="K78" s="135"/>
      <c r="L78" s="135"/>
      <c r="M78" s="135"/>
      <c r="N78" s="135"/>
      <c r="O78" s="135"/>
      <c r="P78" s="135"/>
      <c r="Q78" s="135"/>
      <c r="R78" s="135"/>
      <c r="S78" s="143"/>
      <c r="T78" s="135"/>
      <c r="U78" s="135"/>
      <c r="V78" s="135"/>
      <c r="W78" s="135"/>
      <c r="X78" s="135"/>
      <c r="Y78" s="135"/>
    </row>
    <row r="79" spans="1:25">
      <c r="A79" s="135"/>
      <c r="B79" s="135"/>
      <c r="C79" s="135"/>
      <c r="D79" s="135"/>
      <c r="E79" s="135"/>
      <c r="F79" s="135"/>
      <c r="G79" s="135"/>
      <c r="H79" s="135"/>
      <c r="I79" s="135"/>
      <c r="J79" s="135"/>
      <c r="K79" s="135"/>
      <c r="L79" s="135"/>
      <c r="M79" s="135"/>
      <c r="N79" s="135"/>
      <c r="O79" s="135"/>
      <c r="P79" s="135"/>
      <c r="Q79" s="135"/>
      <c r="R79" s="135"/>
      <c r="S79" s="143"/>
      <c r="T79" s="135"/>
      <c r="U79" s="135"/>
      <c r="V79" s="135"/>
      <c r="W79" s="135"/>
      <c r="X79" s="135"/>
      <c r="Y79" s="135"/>
    </row>
    <row r="80" spans="1:25">
      <c r="A80" s="135"/>
      <c r="B80" s="135"/>
      <c r="C80" s="135"/>
      <c r="D80" s="135"/>
      <c r="E80" s="135"/>
      <c r="F80" s="135"/>
      <c r="G80" s="135"/>
      <c r="H80" s="135"/>
      <c r="I80" s="135"/>
      <c r="J80" s="135"/>
      <c r="K80" s="135"/>
      <c r="L80" s="135"/>
      <c r="M80" s="135"/>
      <c r="N80" s="135"/>
      <c r="O80" s="135"/>
      <c r="P80" s="135"/>
      <c r="Q80" s="135"/>
      <c r="R80" s="135"/>
      <c r="S80" s="143"/>
      <c r="T80" s="135"/>
      <c r="U80" s="135"/>
      <c r="V80" s="135"/>
      <c r="W80" s="135"/>
      <c r="X80" s="135"/>
      <c r="Y80" s="135"/>
    </row>
    <row r="81" spans="1:25">
      <c r="A81" s="135"/>
      <c r="B81" s="135"/>
      <c r="C81" s="135"/>
      <c r="D81" s="135"/>
      <c r="E81" s="135"/>
      <c r="F81" s="135"/>
      <c r="G81" s="135"/>
      <c r="H81" s="135"/>
      <c r="I81" s="135"/>
      <c r="J81" s="135"/>
      <c r="K81" s="135"/>
      <c r="L81" s="135"/>
      <c r="M81" s="135"/>
      <c r="N81" s="135"/>
      <c r="O81" s="135"/>
      <c r="P81" s="135"/>
      <c r="Q81" s="135"/>
      <c r="R81" s="135"/>
      <c r="S81" s="143"/>
      <c r="T81" s="135"/>
      <c r="U81" s="135"/>
      <c r="V81" s="135"/>
      <c r="W81" s="135"/>
      <c r="X81" s="135"/>
      <c r="Y81" s="135"/>
    </row>
    <row r="82" spans="1:25">
      <c r="A82" s="135"/>
      <c r="B82" s="135"/>
      <c r="C82" s="135"/>
      <c r="D82" s="135"/>
      <c r="E82" s="135"/>
      <c r="F82" s="135"/>
      <c r="G82" s="135"/>
      <c r="H82" s="135"/>
      <c r="I82" s="135"/>
      <c r="J82" s="135"/>
      <c r="K82" s="135"/>
      <c r="L82" s="135"/>
      <c r="M82" s="135"/>
      <c r="N82" s="135"/>
      <c r="O82" s="135"/>
      <c r="P82" s="135"/>
      <c r="Q82" s="135"/>
      <c r="R82" s="135"/>
      <c r="S82" s="143"/>
      <c r="T82" s="135"/>
      <c r="U82" s="135"/>
      <c r="V82" s="135"/>
      <c r="W82" s="135"/>
      <c r="X82" s="135"/>
      <c r="Y82" s="135"/>
    </row>
    <row r="83" spans="1:25">
      <c r="A83" s="135"/>
      <c r="B83" s="135"/>
      <c r="C83" s="135"/>
      <c r="D83" s="135"/>
      <c r="E83" s="135"/>
      <c r="F83" s="135"/>
      <c r="G83" s="135"/>
      <c r="H83" s="135"/>
      <c r="I83" s="135"/>
      <c r="J83" s="135"/>
      <c r="K83" s="135"/>
      <c r="L83" s="135"/>
      <c r="M83" s="135"/>
      <c r="N83" s="135"/>
      <c r="O83" s="135"/>
      <c r="P83" s="135"/>
      <c r="Q83" s="135"/>
      <c r="R83" s="135"/>
      <c r="S83" s="143"/>
      <c r="T83" s="135"/>
      <c r="U83" s="135"/>
      <c r="V83" s="135"/>
      <c r="W83" s="135"/>
      <c r="X83" s="135"/>
      <c r="Y83" s="135"/>
    </row>
    <row r="84" spans="1:25">
      <c r="A84" s="135"/>
      <c r="B84" s="135"/>
      <c r="C84" s="135"/>
      <c r="D84" s="135"/>
      <c r="E84" s="135"/>
      <c r="F84" s="135"/>
      <c r="G84" s="135"/>
      <c r="H84" s="135"/>
      <c r="I84" s="135"/>
      <c r="J84" s="135"/>
      <c r="K84" s="135"/>
      <c r="L84" s="135"/>
      <c r="M84" s="135"/>
      <c r="N84" s="135"/>
      <c r="O84" s="135"/>
      <c r="P84" s="135"/>
      <c r="Q84" s="135"/>
      <c r="R84" s="135"/>
      <c r="S84" s="143"/>
      <c r="T84" s="135"/>
      <c r="U84" s="135"/>
      <c r="V84" s="135"/>
      <c r="W84" s="135"/>
      <c r="X84" s="135"/>
      <c r="Y84" s="135"/>
    </row>
    <row r="85" spans="1:25">
      <c r="A85" s="135"/>
      <c r="B85" s="135"/>
      <c r="C85" s="135"/>
      <c r="D85" s="135"/>
      <c r="E85" s="135"/>
      <c r="F85" s="135"/>
      <c r="G85" s="135"/>
      <c r="H85" s="135"/>
      <c r="I85" s="135"/>
      <c r="J85" s="135"/>
      <c r="K85" s="135"/>
      <c r="L85" s="135"/>
      <c r="M85" s="135"/>
      <c r="N85" s="135"/>
      <c r="O85" s="135"/>
      <c r="P85" s="135"/>
      <c r="Q85" s="135"/>
      <c r="R85" s="135"/>
      <c r="S85" s="143"/>
      <c r="T85" s="135"/>
      <c r="U85" s="135"/>
      <c r="V85" s="135"/>
      <c r="W85" s="135"/>
      <c r="X85" s="135"/>
      <c r="Y85" s="135"/>
    </row>
  </sheetData>
  <sheetProtection algorithmName="SHA-512" hashValue="MKvUABuLi+9r2WOXEEqFBaM+U0TrhlIyG1jjUXP2i9AziEbFjrnQbK9euaj/B9OpDjVYey1JmJMbipXx3T7Fag==" saltValue="/nUT2Mp/VrHxYkRWcdcJow==" spinCount="100000" sheet="1"/>
  <protectedRanges>
    <protectedRange sqref="A53" name="Range1_1"/>
  </protectedRanges>
  <mergeCells count="85">
    <mergeCell ref="G9:H9"/>
    <mergeCell ref="U9:Y9"/>
    <mergeCell ref="V2:Z5"/>
    <mergeCell ref="B4:R5"/>
    <mergeCell ref="B8:D8"/>
    <mergeCell ref="G8:R8"/>
    <mergeCell ref="U8:Y8"/>
    <mergeCell ref="U13:Y15"/>
    <mergeCell ref="C14:D14"/>
    <mergeCell ref="G14:H14"/>
    <mergeCell ref="J14:K14"/>
    <mergeCell ref="M14:N14"/>
    <mergeCell ref="Q14:R14"/>
    <mergeCell ref="C15:D15"/>
    <mergeCell ref="J17:K17"/>
    <mergeCell ref="M17:N17"/>
    <mergeCell ref="Q17:R17"/>
    <mergeCell ref="G10:H10"/>
    <mergeCell ref="B13:E13"/>
    <mergeCell ref="G13:H13"/>
    <mergeCell ref="G15:H15"/>
    <mergeCell ref="J15:K15"/>
    <mergeCell ref="M15:N15"/>
    <mergeCell ref="Q15:R15"/>
    <mergeCell ref="Q16:R16"/>
    <mergeCell ref="B19:F19"/>
    <mergeCell ref="U19:Y22"/>
    <mergeCell ref="C20:D20"/>
    <mergeCell ref="G20:H20"/>
    <mergeCell ref="J20:K20"/>
    <mergeCell ref="M20:N20"/>
    <mergeCell ref="Q20:R20"/>
    <mergeCell ref="C21:D21"/>
    <mergeCell ref="G21:H21"/>
    <mergeCell ref="J21:K21"/>
    <mergeCell ref="M21:N21"/>
    <mergeCell ref="Q21:R21"/>
    <mergeCell ref="Q22:R22"/>
    <mergeCell ref="J23:K23"/>
    <mergeCell ref="M23:N23"/>
    <mergeCell ref="Q23:R23"/>
    <mergeCell ref="B25:K25"/>
    <mergeCell ref="U25:Y27"/>
    <mergeCell ref="C26:D26"/>
    <mergeCell ref="G26:H26"/>
    <mergeCell ref="J26:K26"/>
    <mergeCell ref="M26:N26"/>
    <mergeCell ref="Q26:R26"/>
    <mergeCell ref="C27:D27"/>
    <mergeCell ref="G27:H27"/>
    <mergeCell ref="J27:K27"/>
    <mergeCell ref="M27:N27"/>
    <mergeCell ref="Q27:R27"/>
    <mergeCell ref="Q28:R28"/>
    <mergeCell ref="J29:K29"/>
    <mergeCell ref="M29:N29"/>
    <mergeCell ref="Q29:R29"/>
    <mergeCell ref="B31:M31"/>
    <mergeCell ref="U31:Y34"/>
    <mergeCell ref="J32:K32"/>
    <mergeCell ref="M32:N32"/>
    <mergeCell ref="Q32:R32"/>
    <mergeCell ref="J33:K33"/>
    <mergeCell ref="M33:N33"/>
    <mergeCell ref="Q33:R33"/>
    <mergeCell ref="Q34:R34"/>
    <mergeCell ref="B44:C44"/>
    <mergeCell ref="D44:R44"/>
    <mergeCell ref="J35:K35"/>
    <mergeCell ref="M35:N35"/>
    <mergeCell ref="Q35:R35"/>
    <mergeCell ref="Q36:R36"/>
    <mergeCell ref="Q37:R37"/>
    <mergeCell ref="B39:Q39"/>
    <mergeCell ref="B41:R41"/>
    <mergeCell ref="B42:C42"/>
    <mergeCell ref="D42:R42"/>
    <mergeCell ref="B43:C43"/>
    <mergeCell ref="D43:R43"/>
    <mergeCell ref="B45:C45"/>
    <mergeCell ref="D45:R45"/>
    <mergeCell ref="B46:C46"/>
    <mergeCell ref="D46:R46"/>
    <mergeCell ref="B47:C47"/>
    <mergeCell ref="D47:R47"/>
  </mergeCells>
  <dataValidations count="2">
    <dataValidation type="list" allowBlank="1" showInputMessage="1" showErrorMessage="1" sqref="G9:H9 JC9:JD9 SY9:SZ9 ACU9:ACV9 AMQ9:AMR9 AWM9:AWN9 BGI9:BGJ9 BQE9:BQF9 CAA9:CAB9 CJW9:CJX9 CTS9:CTT9 DDO9:DDP9 DNK9:DNL9 DXG9:DXH9 EHC9:EHD9 EQY9:EQZ9 FAU9:FAV9 FKQ9:FKR9 FUM9:FUN9 GEI9:GEJ9 GOE9:GOF9 GYA9:GYB9 HHW9:HHX9 HRS9:HRT9 IBO9:IBP9 ILK9:ILL9 IVG9:IVH9 JFC9:JFD9 JOY9:JOZ9 JYU9:JYV9 KIQ9:KIR9 KSM9:KSN9 LCI9:LCJ9 LME9:LMF9 LWA9:LWB9 MFW9:MFX9 MPS9:MPT9 MZO9:MZP9 NJK9:NJL9 NTG9:NTH9 ODC9:ODD9 OMY9:OMZ9 OWU9:OWV9 PGQ9:PGR9 PQM9:PQN9 QAI9:QAJ9 QKE9:QKF9 QUA9:QUB9 RDW9:RDX9 RNS9:RNT9 RXO9:RXP9 SHK9:SHL9 SRG9:SRH9 TBC9:TBD9 TKY9:TKZ9 TUU9:TUV9 UEQ9:UER9 UOM9:UON9 UYI9:UYJ9 VIE9:VIF9 VSA9:VSB9 WBW9:WBX9 WLS9:WLT9 WVO9:WVP9 G65545:H65545 JC65545:JD65545 SY65545:SZ65545 ACU65545:ACV65545 AMQ65545:AMR65545 AWM65545:AWN65545 BGI65545:BGJ65545 BQE65545:BQF65545 CAA65545:CAB65545 CJW65545:CJX65545 CTS65545:CTT65545 DDO65545:DDP65545 DNK65545:DNL65545 DXG65545:DXH65545 EHC65545:EHD65545 EQY65545:EQZ65545 FAU65545:FAV65545 FKQ65545:FKR65545 FUM65545:FUN65545 GEI65545:GEJ65545 GOE65545:GOF65545 GYA65545:GYB65545 HHW65545:HHX65545 HRS65545:HRT65545 IBO65545:IBP65545 ILK65545:ILL65545 IVG65545:IVH65545 JFC65545:JFD65545 JOY65545:JOZ65545 JYU65545:JYV65545 KIQ65545:KIR65545 KSM65545:KSN65545 LCI65545:LCJ65545 LME65545:LMF65545 LWA65545:LWB65545 MFW65545:MFX65545 MPS65545:MPT65545 MZO65545:MZP65545 NJK65545:NJL65545 NTG65545:NTH65545 ODC65545:ODD65545 OMY65545:OMZ65545 OWU65545:OWV65545 PGQ65545:PGR65545 PQM65545:PQN65545 QAI65545:QAJ65545 QKE65545:QKF65545 QUA65545:QUB65545 RDW65545:RDX65545 RNS65545:RNT65545 RXO65545:RXP65545 SHK65545:SHL65545 SRG65545:SRH65545 TBC65545:TBD65545 TKY65545:TKZ65545 TUU65545:TUV65545 UEQ65545:UER65545 UOM65545:UON65545 UYI65545:UYJ65545 VIE65545:VIF65545 VSA65545:VSB65545 WBW65545:WBX65545 WLS65545:WLT65545 WVO65545:WVP65545 G131081:H131081 JC131081:JD131081 SY131081:SZ131081 ACU131081:ACV131081 AMQ131081:AMR131081 AWM131081:AWN131081 BGI131081:BGJ131081 BQE131081:BQF131081 CAA131081:CAB131081 CJW131081:CJX131081 CTS131081:CTT131081 DDO131081:DDP131081 DNK131081:DNL131081 DXG131081:DXH131081 EHC131081:EHD131081 EQY131081:EQZ131081 FAU131081:FAV131081 FKQ131081:FKR131081 FUM131081:FUN131081 GEI131081:GEJ131081 GOE131081:GOF131081 GYA131081:GYB131081 HHW131081:HHX131081 HRS131081:HRT131081 IBO131081:IBP131081 ILK131081:ILL131081 IVG131081:IVH131081 JFC131081:JFD131081 JOY131081:JOZ131081 JYU131081:JYV131081 KIQ131081:KIR131081 KSM131081:KSN131081 LCI131081:LCJ131081 LME131081:LMF131081 LWA131081:LWB131081 MFW131081:MFX131081 MPS131081:MPT131081 MZO131081:MZP131081 NJK131081:NJL131081 NTG131081:NTH131081 ODC131081:ODD131081 OMY131081:OMZ131081 OWU131081:OWV131081 PGQ131081:PGR131081 PQM131081:PQN131081 QAI131081:QAJ131081 QKE131081:QKF131081 QUA131081:QUB131081 RDW131081:RDX131081 RNS131081:RNT131081 RXO131081:RXP131081 SHK131081:SHL131081 SRG131081:SRH131081 TBC131081:TBD131081 TKY131081:TKZ131081 TUU131081:TUV131081 UEQ131081:UER131081 UOM131081:UON131081 UYI131081:UYJ131081 VIE131081:VIF131081 VSA131081:VSB131081 WBW131081:WBX131081 WLS131081:WLT131081 WVO131081:WVP131081 G196617:H196617 JC196617:JD196617 SY196617:SZ196617 ACU196617:ACV196617 AMQ196617:AMR196617 AWM196617:AWN196617 BGI196617:BGJ196617 BQE196617:BQF196617 CAA196617:CAB196617 CJW196617:CJX196617 CTS196617:CTT196617 DDO196617:DDP196617 DNK196617:DNL196617 DXG196617:DXH196617 EHC196617:EHD196617 EQY196617:EQZ196617 FAU196617:FAV196617 FKQ196617:FKR196617 FUM196617:FUN196617 GEI196617:GEJ196617 GOE196617:GOF196617 GYA196617:GYB196617 HHW196617:HHX196617 HRS196617:HRT196617 IBO196617:IBP196617 ILK196617:ILL196617 IVG196617:IVH196617 JFC196617:JFD196617 JOY196617:JOZ196617 JYU196617:JYV196617 KIQ196617:KIR196617 KSM196617:KSN196617 LCI196617:LCJ196617 LME196617:LMF196617 LWA196617:LWB196617 MFW196617:MFX196617 MPS196617:MPT196617 MZO196617:MZP196617 NJK196617:NJL196617 NTG196617:NTH196617 ODC196617:ODD196617 OMY196617:OMZ196617 OWU196617:OWV196617 PGQ196617:PGR196617 PQM196617:PQN196617 QAI196617:QAJ196617 QKE196617:QKF196617 QUA196617:QUB196617 RDW196617:RDX196617 RNS196617:RNT196617 RXO196617:RXP196617 SHK196617:SHL196617 SRG196617:SRH196617 TBC196617:TBD196617 TKY196617:TKZ196617 TUU196617:TUV196617 UEQ196617:UER196617 UOM196617:UON196617 UYI196617:UYJ196617 VIE196617:VIF196617 VSA196617:VSB196617 WBW196617:WBX196617 WLS196617:WLT196617 WVO196617:WVP196617 G262153:H262153 JC262153:JD262153 SY262153:SZ262153 ACU262153:ACV262153 AMQ262153:AMR262153 AWM262153:AWN262153 BGI262153:BGJ262153 BQE262153:BQF262153 CAA262153:CAB262153 CJW262153:CJX262153 CTS262153:CTT262153 DDO262153:DDP262153 DNK262153:DNL262153 DXG262153:DXH262153 EHC262153:EHD262153 EQY262153:EQZ262153 FAU262153:FAV262153 FKQ262153:FKR262153 FUM262153:FUN262153 GEI262153:GEJ262153 GOE262153:GOF262153 GYA262153:GYB262153 HHW262153:HHX262153 HRS262153:HRT262153 IBO262153:IBP262153 ILK262153:ILL262153 IVG262153:IVH262153 JFC262153:JFD262153 JOY262153:JOZ262153 JYU262153:JYV262153 KIQ262153:KIR262153 KSM262153:KSN262153 LCI262153:LCJ262153 LME262153:LMF262153 LWA262153:LWB262153 MFW262153:MFX262153 MPS262153:MPT262153 MZO262153:MZP262153 NJK262153:NJL262153 NTG262153:NTH262153 ODC262153:ODD262153 OMY262153:OMZ262153 OWU262153:OWV262153 PGQ262153:PGR262153 PQM262153:PQN262153 QAI262153:QAJ262153 QKE262153:QKF262153 QUA262153:QUB262153 RDW262153:RDX262153 RNS262153:RNT262153 RXO262153:RXP262153 SHK262153:SHL262153 SRG262153:SRH262153 TBC262153:TBD262153 TKY262153:TKZ262153 TUU262153:TUV262153 UEQ262153:UER262153 UOM262153:UON262153 UYI262153:UYJ262153 VIE262153:VIF262153 VSA262153:VSB262153 WBW262153:WBX262153 WLS262153:WLT262153 WVO262153:WVP262153 G327689:H327689 JC327689:JD327689 SY327689:SZ327689 ACU327689:ACV327689 AMQ327689:AMR327689 AWM327689:AWN327689 BGI327689:BGJ327689 BQE327689:BQF327689 CAA327689:CAB327689 CJW327689:CJX327689 CTS327689:CTT327689 DDO327689:DDP327689 DNK327689:DNL327689 DXG327689:DXH327689 EHC327689:EHD327689 EQY327689:EQZ327689 FAU327689:FAV327689 FKQ327689:FKR327689 FUM327689:FUN327689 GEI327689:GEJ327689 GOE327689:GOF327689 GYA327689:GYB327689 HHW327689:HHX327689 HRS327689:HRT327689 IBO327689:IBP327689 ILK327689:ILL327689 IVG327689:IVH327689 JFC327689:JFD327689 JOY327689:JOZ327689 JYU327689:JYV327689 KIQ327689:KIR327689 KSM327689:KSN327689 LCI327689:LCJ327689 LME327689:LMF327689 LWA327689:LWB327689 MFW327689:MFX327689 MPS327689:MPT327689 MZO327689:MZP327689 NJK327689:NJL327689 NTG327689:NTH327689 ODC327689:ODD327689 OMY327689:OMZ327689 OWU327689:OWV327689 PGQ327689:PGR327689 PQM327689:PQN327689 QAI327689:QAJ327689 QKE327689:QKF327689 QUA327689:QUB327689 RDW327689:RDX327689 RNS327689:RNT327689 RXO327689:RXP327689 SHK327689:SHL327689 SRG327689:SRH327689 TBC327689:TBD327689 TKY327689:TKZ327689 TUU327689:TUV327689 UEQ327689:UER327689 UOM327689:UON327689 UYI327689:UYJ327689 VIE327689:VIF327689 VSA327689:VSB327689 WBW327689:WBX327689 WLS327689:WLT327689 WVO327689:WVP327689 G393225:H393225 JC393225:JD393225 SY393225:SZ393225 ACU393225:ACV393225 AMQ393225:AMR393225 AWM393225:AWN393225 BGI393225:BGJ393225 BQE393225:BQF393225 CAA393225:CAB393225 CJW393225:CJX393225 CTS393225:CTT393225 DDO393225:DDP393225 DNK393225:DNL393225 DXG393225:DXH393225 EHC393225:EHD393225 EQY393225:EQZ393225 FAU393225:FAV393225 FKQ393225:FKR393225 FUM393225:FUN393225 GEI393225:GEJ393225 GOE393225:GOF393225 GYA393225:GYB393225 HHW393225:HHX393225 HRS393225:HRT393225 IBO393225:IBP393225 ILK393225:ILL393225 IVG393225:IVH393225 JFC393225:JFD393225 JOY393225:JOZ393225 JYU393225:JYV393225 KIQ393225:KIR393225 KSM393225:KSN393225 LCI393225:LCJ393225 LME393225:LMF393225 LWA393225:LWB393225 MFW393225:MFX393225 MPS393225:MPT393225 MZO393225:MZP393225 NJK393225:NJL393225 NTG393225:NTH393225 ODC393225:ODD393225 OMY393225:OMZ393225 OWU393225:OWV393225 PGQ393225:PGR393225 PQM393225:PQN393225 QAI393225:QAJ393225 QKE393225:QKF393225 QUA393225:QUB393225 RDW393225:RDX393225 RNS393225:RNT393225 RXO393225:RXP393225 SHK393225:SHL393225 SRG393225:SRH393225 TBC393225:TBD393225 TKY393225:TKZ393225 TUU393225:TUV393225 UEQ393225:UER393225 UOM393225:UON393225 UYI393225:UYJ393225 VIE393225:VIF393225 VSA393225:VSB393225 WBW393225:WBX393225 WLS393225:WLT393225 WVO393225:WVP393225 G458761:H458761 JC458761:JD458761 SY458761:SZ458761 ACU458761:ACV458761 AMQ458761:AMR458761 AWM458761:AWN458761 BGI458761:BGJ458761 BQE458761:BQF458761 CAA458761:CAB458761 CJW458761:CJX458761 CTS458761:CTT458761 DDO458761:DDP458761 DNK458761:DNL458761 DXG458761:DXH458761 EHC458761:EHD458761 EQY458761:EQZ458761 FAU458761:FAV458761 FKQ458761:FKR458761 FUM458761:FUN458761 GEI458761:GEJ458761 GOE458761:GOF458761 GYA458761:GYB458761 HHW458761:HHX458761 HRS458761:HRT458761 IBO458761:IBP458761 ILK458761:ILL458761 IVG458761:IVH458761 JFC458761:JFD458761 JOY458761:JOZ458761 JYU458761:JYV458761 KIQ458761:KIR458761 KSM458761:KSN458761 LCI458761:LCJ458761 LME458761:LMF458761 LWA458761:LWB458761 MFW458761:MFX458761 MPS458761:MPT458761 MZO458761:MZP458761 NJK458761:NJL458761 NTG458761:NTH458761 ODC458761:ODD458761 OMY458761:OMZ458761 OWU458761:OWV458761 PGQ458761:PGR458761 PQM458761:PQN458761 QAI458761:QAJ458761 QKE458761:QKF458761 QUA458761:QUB458761 RDW458761:RDX458761 RNS458761:RNT458761 RXO458761:RXP458761 SHK458761:SHL458761 SRG458761:SRH458761 TBC458761:TBD458761 TKY458761:TKZ458761 TUU458761:TUV458761 UEQ458761:UER458761 UOM458761:UON458761 UYI458761:UYJ458761 VIE458761:VIF458761 VSA458761:VSB458761 WBW458761:WBX458761 WLS458761:WLT458761 WVO458761:WVP458761 G524297:H524297 JC524297:JD524297 SY524297:SZ524297 ACU524297:ACV524297 AMQ524297:AMR524297 AWM524297:AWN524297 BGI524297:BGJ524297 BQE524297:BQF524297 CAA524297:CAB524297 CJW524297:CJX524297 CTS524297:CTT524297 DDO524297:DDP524297 DNK524297:DNL524297 DXG524297:DXH524297 EHC524297:EHD524297 EQY524297:EQZ524297 FAU524297:FAV524297 FKQ524297:FKR524297 FUM524297:FUN524297 GEI524297:GEJ524297 GOE524297:GOF524297 GYA524297:GYB524297 HHW524297:HHX524297 HRS524297:HRT524297 IBO524297:IBP524297 ILK524297:ILL524297 IVG524297:IVH524297 JFC524297:JFD524297 JOY524297:JOZ524297 JYU524297:JYV524297 KIQ524297:KIR524297 KSM524297:KSN524297 LCI524297:LCJ524297 LME524297:LMF524297 LWA524297:LWB524297 MFW524297:MFX524297 MPS524297:MPT524297 MZO524297:MZP524297 NJK524297:NJL524297 NTG524297:NTH524297 ODC524297:ODD524297 OMY524297:OMZ524297 OWU524297:OWV524297 PGQ524297:PGR524297 PQM524297:PQN524297 QAI524297:QAJ524297 QKE524297:QKF524297 QUA524297:QUB524297 RDW524297:RDX524297 RNS524297:RNT524297 RXO524297:RXP524297 SHK524297:SHL524297 SRG524297:SRH524297 TBC524297:TBD524297 TKY524297:TKZ524297 TUU524297:TUV524297 UEQ524297:UER524297 UOM524297:UON524297 UYI524297:UYJ524297 VIE524297:VIF524297 VSA524297:VSB524297 WBW524297:WBX524297 WLS524297:WLT524297 WVO524297:WVP524297 G589833:H589833 JC589833:JD589833 SY589833:SZ589833 ACU589833:ACV589833 AMQ589833:AMR589833 AWM589833:AWN589833 BGI589833:BGJ589833 BQE589833:BQF589833 CAA589833:CAB589833 CJW589833:CJX589833 CTS589833:CTT589833 DDO589833:DDP589833 DNK589833:DNL589833 DXG589833:DXH589833 EHC589833:EHD589833 EQY589833:EQZ589833 FAU589833:FAV589833 FKQ589833:FKR589833 FUM589833:FUN589833 GEI589833:GEJ589833 GOE589833:GOF589833 GYA589833:GYB589833 HHW589833:HHX589833 HRS589833:HRT589833 IBO589833:IBP589833 ILK589833:ILL589833 IVG589833:IVH589833 JFC589833:JFD589833 JOY589833:JOZ589833 JYU589833:JYV589833 KIQ589833:KIR589833 KSM589833:KSN589833 LCI589833:LCJ589833 LME589833:LMF589833 LWA589833:LWB589833 MFW589833:MFX589833 MPS589833:MPT589833 MZO589833:MZP589833 NJK589833:NJL589833 NTG589833:NTH589833 ODC589833:ODD589833 OMY589833:OMZ589833 OWU589833:OWV589833 PGQ589833:PGR589833 PQM589833:PQN589833 QAI589833:QAJ589833 QKE589833:QKF589833 QUA589833:QUB589833 RDW589833:RDX589833 RNS589833:RNT589833 RXO589833:RXP589833 SHK589833:SHL589833 SRG589833:SRH589833 TBC589833:TBD589833 TKY589833:TKZ589833 TUU589833:TUV589833 UEQ589833:UER589833 UOM589833:UON589833 UYI589833:UYJ589833 VIE589833:VIF589833 VSA589833:VSB589833 WBW589833:WBX589833 WLS589833:WLT589833 WVO589833:WVP589833 G655369:H655369 JC655369:JD655369 SY655369:SZ655369 ACU655369:ACV655369 AMQ655369:AMR655369 AWM655369:AWN655369 BGI655369:BGJ655369 BQE655369:BQF655369 CAA655369:CAB655369 CJW655369:CJX655369 CTS655369:CTT655369 DDO655369:DDP655369 DNK655369:DNL655369 DXG655369:DXH655369 EHC655369:EHD655369 EQY655369:EQZ655369 FAU655369:FAV655369 FKQ655369:FKR655369 FUM655369:FUN655369 GEI655369:GEJ655369 GOE655369:GOF655369 GYA655369:GYB655369 HHW655369:HHX655369 HRS655369:HRT655369 IBO655369:IBP655369 ILK655369:ILL655369 IVG655369:IVH655369 JFC655369:JFD655369 JOY655369:JOZ655369 JYU655369:JYV655369 KIQ655369:KIR655369 KSM655369:KSN655369 LCI655369:LCJ655369 LME655369:LMF655369 LWA655369:LWB655369 MFW655369:MFX655369 MPS655369:MPT655369 MZO655369:MZP655369 NJK655369:NJL655369 NTG655369:NTH655369 ODC655369:ODD655369 OMY655369:OMZ655369 OWU655369:OWV655369 PGQ655369:PGR655369 PQM655369:PQN655369 QAI655369:QAJ655369 QKE655369:QKF655369 QUA655369:QUB655369 RDW655369:RDX655369 RNS655369:RNT655369 RXO655369:RXP655369 SHK655369:SHL655369 SRG655369:SRH655369 TBC655369:TBD655369 TKY655369:TKZ655369 TUU655369:TUV655369 UEQ655369:UER655369 UOM655369:UON655369 UYI655369:UYJ655369 VIE655369:VIF655369 VSA655369:VSB655369 WBW655369:WBX655369 WLS655369:WLT655369 WVO655369:WVP655369 G720905:H720905 JC720905:JD720905 SY720905:SZ720905 ACU720905:ACV720905 AMQ720905:AMR720905 AWM720905:AWN720905 BGI720905:BGJ720905 BQE720905:BQF720905 CAA720905:CAB720905 CJW720905:CJX720905 CTS720905:CTT720905 DDO720905:DDP720905 DNK720905:DNL720905 DXG720905:DXH720905 EHC720905:EHD720905 EQY720905:EQZ720905 FAU720905:FAV720905 FKQ720905:FKR720905 FUM720905:FUN720905 GEI720905:GEJ720905 GOE720905:GOF720905 GYA720905:GYB720905 HHW720905:HHX720905 HRS720905:HRT720905 IBO720905:IBP720905 ILK720905:ILL720905 IVG720905:IVH720905 JFC720905:JFD720905 JOY720905:JOZ720905 JYU720905:JYV720905 KIQ720905:KIR720905 KSM720905:KSN720905 LCI720905:LCJ720905 LME720905:LMF720905 LWA720905:LWB720905 MFW720905:MFX720905 MPS720905:MPT720905 MZO720905:MZP720905 NJK720905:NJL720905 NTG720905:NTH720905 ODC720905:ODD720905 OMY720905:OMZ720905 OWU720905:OWV720905 PGQ720905:PGR720905 PQM720905:PQN720905 QAI720905:QAJ720905 QKE720905:QKF720905 QUA720905:QUB720905 RDW720905:RDX720905 RNS720905:RNT720905 RXO720905:RXP720905 SHK720905:SHL720905 SRG720905:SRH720905 TBC720905:TBD720905 TKY720905:TKZ720905 TUU720905:TUV720905 UEQ720905:UER720905 UOM720905:UON720905 UYI720905:UYJ720905 VIE720905:VIF720905 VSA720905:VSB720905 WBW720905:WBX720905 WLS720905:WLT720905 WVO720905:WVP720905 G786441:H786441 JC786441:JD786441 SY786441:SZ786441 ACU786441:ACV786441 AMQ786441:AMR786441 AWM786441:AWN786441 BGI786441:BGJ786441 BQE786441:BQF786441 CAA786441:CAB786441 CJW786441:CJX786441 CTS786441:CTT786441 DDO786441:DDP786441 DNK786441:DNL786441 DXG786441:DXH786441 EHC786441:EHD786441 EQY786441:EQZ786441 FAU786441:FAV786441 FKQ786441:FKR786441 FUM786441:FUN786441 GEI786441:GEJ786441 GOE786441:GOF786441 GYA786441:GYB786441 HHW786441:HHX786441 HRS786441:HRT786441 IBO786441:IBP786441 ILK786441:ILL786441 IVG786441:IVH786441 JFC786441:JFD786441 JOY786441:JOZ786441 JYU786441:JYV786441 KIQ786441:KIR786441 KSM786441:KSN786441 LCI786441:LCJ786441 LME786441:LMF786441 LWA786441:LWB786441 MFW786441:MFX786441 MPS786441:MPT786441 MZO786441:MZP786441 NJK786441:NJL786441 NTG786441:NTH786441 ODC786441:ODD786441 OMY786441:OMZ786441 OWU786441:OWV786441 PGQ786441:PGR786441 PQM786441:PQN786441 QAI786441:QAJ786441 QKE786441:QKF786441 QUA786441:QUB786441 RDW786441:RDX786441 RNS786441:RNT786441 RXO786441:RXP786441 SHK786441:SHL786441 SRG786441:SRH786441 TBC786441:TBD786441 TKY786441:TKZ786441 TUU786441:TUV786441 UEQ786441:UER786441 UOM786441:UON786441 UYI786441:UYJ786441 VIE786441:VIF786441 VSA786441:VSB786441 WBW786441:WBX786441 WLS786441:WLT786441 WVO786441:WVP786441 G851977:H851977 JC851977:JD851977 SY851977:SZ851977 ACU851977:ACV851977 AMQ851977:AMR851977 AWM851977:AWN851977 BGI851977:BGJ851977 BQE851977:BQF851977 CAA851977:CAB851977 CJW851977:CJX851977 CTS851977:CTT851977 DDO851977:DDP851977 DNK851977:DNL851977 DXG851977:DXH851977 EHC851977:EHD851977 EQY851977:EQZ851977 FAU851977:FAV851977 FKQ851977:FKR851977 FUM851977:FUN851977 GEI851977:GEJ851977 GOE851977:GOF851977 GYA851977:GYB851977 HHW851977:HHX851977 HRS851977:HRT851977 IBO851977:IBP851977 ILK851977:ILL851977 IVG851977:IVH851977 JFC851977:JFD851977 JOY851977:JOZ851977 JYU851977:JYV851977 KIQ851977:KIR851977 KSM851977:KSN851977 LCI851977:LCJ851977 LME851977:LMF851977 LWA851977:LWB851977 MFW851977:MFX851977 MPS851977:MPT851977 MZO851977:MZP851977 NJK851977:NJL851977 NTG851977:NTH851977 ODC851977:ODD851977 OMY851977:OMZ851977 OWU851977:OWV851977 PGQ851977:PGR851977 PQM851977:PQN851977 QAI851977:QAJ851977 QKE851977:QKF851977 QUA851977:QUB851977 RDW851977:RDX851977 RNS851977:RNT851977 RXO851977:RXP851977 SHK851977:SHL851977 SRG851977:SRH851977 TBC851977:TBD851977 TKY851977:TKZ851977 TUU851977:TUV851977 UEQ851977:UER851977 UOM851977:UON851977 UYI851977:UYJ851977 VIE851977:VIF851977 VSA851977:VSB851977 WBW851977:WBX851977 WLS851977:WLT851977 WVO851977:WVP851977 G917513:H917513 JC917513:JD917513 SY917513:SZ917513 ACU917513:ACV917513 AMQ917513:AMR917513 AWM917513:AWN917513 BGI917513:BGJ917513 BQE917513:BQF917513 CAA917513:CAB917513 CJW917513:CJX917513 CTS917513:CTT917513 DDO917513:DDP917513 DNK917513:DNL917513 DXG917513:DXH917513 EHC917513:EHD917513 EQY917513:EQZ917513 FAU917513:FAV917513 FKQ917513:FKR917513 FUM917513:FUN917513 GEI917513:GEJ917513 GOE917513:GOF917513 GYA917513:GYB917513 HHW917513:HHX917513 HRS917513:HRT917513 IBO917513:IBP917513 ILK917513:ILL917513 IVG917513:IVH917513 JFC917513:JFD917513 JOY917513:JOZ917513 JYU917513:JYV917513 KIQ917513:KIR917513 KSM917513:KSN917513 LCI917513:LCJ917513 LME917513:LMF917513 LWA917513:LWB917513 MFW917513:MFX917513 MPS917513:MPT917513 MZO917513:MZP917513 NJK917513:NJL917513 NTG917513:NTH917513 ODC917513:ODD917513 OMY917513:OMZ917513 OWU917513:OWV917513 PGQ917513:PGR917513 PQM917513:PQN917513 QAI917513:QAJ917513 QKE917513:QKF917513 QUA917513:QUB917513 RDW917513:RDX917513 RNS917513:RNT917513 RXO917513:RXP917513 SHK917513:SHL917513 SRG917513:SRH917513 TBC917513:TBD917513 TKY917513:TKZ917513 TUU917513:TUV917513 UEQ917513:UER917513 UOM917513:UON917513 UYI917513:UYJ917513 VIE917513:VIF917513 VSA917513:VSB917513 WBW917513:WBX917513 WLS917513:WLT917513 WVO917513:WVP917513 G983049:H983049 JC983049:JD983049 SY983049:SZ983049 ACU983049:ACV983049 AMQ983049:AMR983049 AWM983049:AWN983049 BGI983049:BGJ983049 BQE983049:BQF983049 CAA983049:CAB983049 CJW983049:CJX983049 CTS983049:CTT983049 DDO983049:DDP983049 DNK983049:DNL983049 DXG983049:DXH983049 EHC983049:EHD983049 EQY983049:EQZ983049 FAU983049:FAV983049 FKQ983049:FKR983049 FUM983049:FUN983049 GEI983049:GEJ983049 GOE983049:GOF983049 GYA983049:GYB983049 HHW983049:HHX983049 HRS983049:HRT983049 IBO983049:IBP983049 ILK983049:ILL983049 IVG983049:IVH983049 JFC983049:JFD983049 JOY983049:JOZ983049 JYU983049:JYV983049 KIQ983049:KIR983049 KSM983049:KSN983049 LCI983049:LCJ983049 LME983049:LMF983049 LWA983049:LWB983049 MFW983049:MFX983049 MPS983049:MPT983049 MZO983049:MZP983049 NJK983049:NJL983049 NTG983049:NTH983049 ODC983049:ODD983049 OMY983049:OMZ983049 OWU983049:OWV983049 PGQ983049:PGR983049 PQM983049:PQN983049 QAI983049:QAJ983049 QKE983049:QKF983049 QUA983049:QUB983049 RDW983049:RDX983049 RNS983049:RNT983049 RXO983049:RXP983049 SHK983049:SHL983049 SRG983049:SRH983049 TBC983049:TBD983049 TKY983049:TKZ983049 TUU983049:TUV983049 UEQ983049:UER983049 UOM983049:UON983049 UYI983049:UYJ983049 VIE983049:VIF983049 VSA983049:VSB983049 WBW983049:WBX983049 WLS983049:WLT983049 WVO983049:WVP983049 G13:H13 JC13:JD13 SY13:SZ13 ACU13:ACV13 AMQ13:AMR13 AWM13:AWN13 BGI13:BGJ13 BQE13:BQF13 CAA13:CAB13 CJW13:CJX13 CTS13:CTT13 DDO13:DDP13 DNK13:DNL13 DXG13:DXH13 EHC13:EHD13 EQY13:EQZ13 FAU13:FAV13 FKQ13:FKR13 FUM13:FUN13 GEI13:GEJ13 GOE13:GOF13 GYA13:GYB13 HHW13:HHX13 HRS13:HRT13 IBO13:IBP13 ILK13:ILL13 IVG13:IVH13 JFC13:JFD13 JOY13:JOZ13 JYU13:JYV13 KIQ13:KIR13 KSM13:KSN13 LCI13:LCJ13 LME13:LMF13 LWA13:LWB13 MFW13:MFX13 MPS13:MPT13 MZO13:MZP13 NJK13:NJL13 NTG13:NTH13 ODC13:ODD13 OMY13:OMZ13 OWU13:OWV13 PGQ13:PGR13 PQM13:PQN13 QAI13:QAJ13 QKE13:QKF13 QUA13:QUB13 RDW13:RDX13 RNS13:RNT13 RXO13:RXP13 SHK13:SHL13 SRG13:SRH13 TBC13:TBD13 TKY13:TKZ13 TUU13:TUV13 UEQ13:UER13 UOM13:UON13 UYI13:UYJ13 VIE13:VIF13 VSA13:VSB13 WBW13:WBX13 WLS13:WLT13 WVO13:WVP13 G65549:H65549 JC65549:JD65549 SY65549:SZ65549 ACU65549:ACV65549 AMQ65549:AMR65549 AWM65549:AWN65549 BGI65549:BGJ65549 BQE65549:BQF65549 CAA65549:CAB65549 CJW65549:CJX65549 CTS65549:CTT65549 DDO65549:DDP65549 DNK65549:DNL65549 DXG65549:DXH65549 EHC65549:EHD65549 EQY65549:EQZ65549 FAU65549:FAV65549 FKQ65549:FKR65549 FUM65549:FUN65549 GEI65549:GEJ65549 GOE65549:GOF65549 GYA65549:GYB65549 HHW65549:HHX65549 HRS65549:HRT65549 IBO65549:IBP65549 ILK65549:ILL65549 IVG65549:IVH65549 JFC65549:JFD65549 JOY65549:JOZ65549 JYU65549:JYV65549 KIQ65549:KIR65549 KSM65549:KSN65549 LCI65549:LCJ65549 LME65549:LMF65549 LWA65549:LWB65549 MFW65549:MFX65549 MPS65549:MPT65549 MZO65549:MZP65549 NJK65549:NJL65549 NTG65549:NTH65549 ODC65549:ODD65549 OMY65549:OMZ65549 OWU65549:OWV65549 PGQ65549:PGR65549 PQM65549:PQN65549 QAI65549:QAJ65549 QKE65549:QKF65549 QUA65549:QUB65549 RDW65549:RDX65549 RNS65549:RNT65549 RXO65549:RXP65549 SHK65549:SHL65549 SRG65549:SRH65549 TBC65549:TBD65549 TKY65549:TKZ65549 TUU65549:TUV65549 UEQ65549:UER65549 UOM65549:UON65549 UYI65549:UYJ65549 VIE65549:VIF65549 VSA65549:VSB65549 WBW65549:WBX65549 WLS65549:WLT65549 WVO65549:WVP65549 G131085:H131085 JC131085:JD131085 SY131085:SZ131085 ACU131085:ACV131085 AMQ131085:AMR131085 AWM131085:AWN131085 BGI131085:BGJ131085 BQE131085:BQF131085 CAA131085:CAB131085 CJW131085:CJX131085 CTS131085:CTT131085 DDO131085:DDP131085 DNK131085:DNL131085 DXG131085:DXH131085 EHC131085:EHD131085 EQY131085:EQZ131085 FAU131085:FAV131085 FKQ131085:FKR131085 FUM131085:FUN131085 GEI131085:GEJ131085 GOE131085:GOF131085 GYA131085:GYB131085 HHW131085:HHX131085 HRS131085:HRT131085 IBO131085:IBP131085 ILK131085:ILL131085 IVG131085:IVH131085 JFC131085:JFD131085 JOY131085:JOZ131085 JYU131085:JYV131085 KIQ131085:KIR131085 KSM131085:KSN131085 LCI131085:LCJ131085 LME131085:LMF131085 LWA131085:LWB131085 MFW131085:MFX131085 MPS131085:MPT131085 MZO131085:MZP131085 NJK131085:NJL131085 NTG131085:NTH131085 ODC131085:ODD131085 OMY131085:OMZ131085 OWU131085:OWV131085 PGQ131085:PGR131085 PQM131085:PQN131085 QAI131085:QAJ131085 QKE131085:QKF131085 QUA131085:QUB131085 RDW131085:RDX131085 RNS131085:RNT131085 RXO131085:RXP131085 SHK131085:SHL131085 SRG131085:SRH131085 TBC131085:TBD131085 TKY131085:TKZ131085 TUU131085:TUV131085 UEQ131085:UER131085 UOM131085:UON131085 UYI131085:UYJ131085 VIE131085:VIF131085 VSA131085:VSB131085 WBW131085:WBX131085 WLS131085:WLT131085 WVO131085:WVP131085 G196621:H196621 JC196621:JD196621 SY196621:SZ196621 ACU196621:ACV196621 AMQ196621:AMR196621 AWM196621:AWN196621 BGI196621:BGJ196621 BQE196621:BQF196621 CAA196621:CAB196621 CJW196621:CJX196621 CTS196621:CTT196621 DDO196621:DDP196621 DNK196621:DNL196621 DXG196621:DXH196621 EHC196621:EHD196621 EQY196621:EQZ196621 FAU196621:FAV196621 FKQ196621:FKR196621 FUM196621:FUN196621 GEI196621:GEJ196621 GOE196621:GOF196621 GYA196621:GYB196621 HHW196621:HHX196621 HRS196621:HRT196621 IBO196621:IBP196621 ILK196621:ILL196621 IVG196621:IVH196621 JFC196621:JFD196621 JOY196621:JOZ196621 JYU196621:JYV196621 KIQ196621:KIR196621 KSM196621:KSN196621 LCI196621:LCJ196621 LME196621:LMF196621 LWA196621:LWB196621 MFW196621:MFX196621 MPS196621:MPT196621 MZO196621:MZP196621 NJK196621:NJL196621 NTG196621:NTH196621 ODC196621:ODD196621 OMY196621:OMZ196621 OWU196621:OWV196621 PGQ196621:PGR196621 PQM196621:PQN196621 QAI196621:QAJ196621 QKE196621:QKF196621 QUA196621:QUB196621 RDW196621:RDX196621 RNS196621:RNT196621 RXO196621:RXP196621 SHK196621:SHL196621 SRG196621:SRH196621 TBC196621:TBD196621 TKY196621:TKZ196621 TUU196621:TUV196621 UEQ196621:UER196621 UOM196621:UON196621 UYI196621:UYJ196621 VIE196621:VIF196621 VSA196621:VSB196621 WBW196621:WBX196621 WLS196621:WLT196621 WVO196621:WVP196621 G262157:H262157 JC262157:JD262157 SY262157:SZ262157 ACU262157:ACV262157 AMQ262157:AMR262157 AWM262157:AWN262157 BGI262157:BGJ262157 BQE262157:BQF262157 CAA262157:CAB262157 CJW262157:CJX262157 CTS262157:CTT262157 DDO262157:DDP262157 DNK262157:DNL262157 DXG262157:DXH262157 EHC262157:EHD262157 EQY262157:EQZ262157 FAU262157:FAV262157 FKQ262157:FKR262157 FUM262157:FUN262157 GEI262157:GEJ262157 GOE262157:GOF262157 GYA262157:GYB262157 HHW262157:HHX262157 HRS262157:HRT262157 IBO262157:IBP262157 ILK262157:ILL262157 IVG262157:IVH262157 JFC262157:JFD262157 JOY262157:JOZ262157 JYU262157:JYV262157 KIQ262157:KIR262157 KSM262157:KSN262157 LCI262157:LCJ262157 LME262157:LMF262157 LWA262157:LWB262157 MFW262157:MFX262157 MPS262157:MPT262157 MZO262157:MZP262157 NJK262157:NJL262157 NTG262157:NTH262157 ODC262157:ODD262157 OMY262157:OMZ262157 OWU262157:OWV262157 PGQ262157:PGR262157 PQM262157:PQN262157 QAI262157:QAJ262157 QKE262157:QKF262157 QUA262157:QUB262157 RDW262157:RDX262157 RNS262157:RNT262157 RXO262157:RXP262157 SHK262157:SHL262157 SRG262157:SRH262157 TBC262157:TBD262157 TKY262157:TKZ262157 TUU262157:TUV262157 UEQ262157:UER262157 UOM262157:UON262157 UYI262157:UYJ262157 VIE262157:VIF262157 VSA262157:VSB262157 WBW262157:WBX262157 WLS262157:WLT262157 WVO262157:WVP262157 G327693:H327693 JC327693:JD327693 SY327693:SZ327693 ACU327693:ACV327693 AMQ327693:AMR327693 AWM327693:AWN327693 BGI327693:BGJ327693 BQE327693:BQF327693 CAA327693:CAB327693 CJW327693:CJX327693 CTS327693:CTT327693 DDO327693:DDP327693 DNK327693:DNL327693 DXG327693:DXH327693 EHC327693:EHD327693 EQY327693:EQZ327693 FAU327693:FAV327693 FKQ327693:FKR327693 FUM327693:FUN327693 GEI327693:GEJ327693 GOE327693:GOF327693 GYA327693:GYB327693 HHW327693:HHX327693 HRS327693:HRT327693 IBO327693:IBP327693 ILK327693:ILL327693 IVG327693:IVH327693 JFC327693:JFD327693 JOY327693:JOZ327693 JYU327693:JYV327693 KIQ327693:KIR327693 KSM327693:KSN327693 LCI327693:LCJ327693 LME327693:LMF327693 LWA327693:LWB327693 MFW327693:MFX327693 MPS327693:MPT327693 MZO327693:MZP327693 NJK327693:NJL327693 NTG327693:NTH327693 ODC327693:ODD327693 OMY327693:OMZ327693 OWU327693:OWV327693 PGQ327693:PGR327693 PQM327693:PQN327693 QAI327693:QAJ327693 QKE327693:QKF327693 QUA327693:QUB327693 RDW327693:RDX327693 RNS327693:RNT327693 RXO327693:RXP327693 SHK327693:SHL327693 SRG327693:SRH327693 TBC327693:TBD327693 TKY327693:TKZ327693 TUU327693:TUV327693 UEQ327693:UER327693 UOM327693:UON327693 UYI327693:UYJ327693 VIE327693:VIF327693 VSA327693:VSB327693 WBW327693:WBX327693 WLS327693:WLT327693 WVO327693:WVP327693 G393229:H393229 JC393229:JD393229 SY393229:SZ393229 ACU393229:ACV393229 AMQ393229:AMR393229 AWM393229:AWN393229 BGI393229:BGJ393229 BQE393229:BQF393229 CAA393229:CAB393229 CJW393229:CJX393229 CTS393229:CTT393229 DDO393229:DDP393229 DNK393229:DNL393229 DXG393229:DXH393229 EHC393229:EHD393229 EQY393229:EQZ393229 FAU393229:FAV393229 FKQ393229:FKR393229 FUM393229:FUN393229 GEI393229:GEJ393229 GOE393229:GOF393229 GYA393229:GYB393229 HHW393229:HHX393229 HRS393229:HRT393229 IBO393229:IBP393229 ILK393229:ILL393229 IVG393229:IVH393229 JFC393229:JFD393229 JOY393229:JOZ393229 JYU393229:JYV393229 KIQ393229:KIR393229 KSM393229:KSN393229 LCI393229:LCJ393229 LME393229:LMF393229 LWA393229:LWB393229 MFW393229:MFX393229 MPS393229:MPT393229 MZO393229:MZP393229 NJK393229:NJL393229 NTG393229:NTH393229 ODC393229:ODD393229 OMY393229:OMZ393229 OWU393229:OWV393229 PGQ393229:PGR393229 PQM393229:PQN393229 QAI393229:QAJ393229 QKE393229:QKF393229 QUA393229:QUB393229 RDW393229:RDX393229 RNS393229:RNT393229 RXO393229:RXP393229 SHK393229:SHL393229 SRG393229:SRH393229 TBC393229:TBD393229 TKY393229:TKZ393229 TUU393229:TUV393229 UEQ393229:UER393229 UOM393229:UON393229 UYI393229:UYJ393229 VIE393229:VIF393229 VSA393229:VSB393229 WBW393229:WBX393229 WLS393229:WLT393229 WVO393229:WVP393229 G458765:H458765 JC458765:JD458765 SY458765:SZ458765 ACU458765:ACV458765 AMQ458765:AMR458765 AWM458765:AWN458765 BGI458765:BGJ458765 BQE458765:BQF458765 CAA458765:CAB458765 CJW458765:CJX458765 CTS458765:CTT458765 DDO458765:DDP458765 DNK458765:DNL458765 DXG458765:DXH458765 EHC458765:EHD458765 EQY458765:EQZ458765 FAU458765:FAV458765 FKQ458765:FKR458765 FUM458765:FUN458765 GEI458765:GEJ458765 GOE458765:GOF458765 GYA458765:GYB458765 HHW458765:HHX458765 HRS458765:HRT458765 IBO458765:IBP458765 ILK458765:ILL458765 IVG458765:IVH458765 JFC458765:JFD458765 JOY458765:JOZ458765 JYU458765:JYV458765 KIQ458765:KIR458765 KSM458765:KSN458765 LCI458765:LCJ458765 LME458765:LMF458765 LWA458765:LWB458765 MFW458765:MFX458765 MPS458765:MPT458765 MZO458765:MZP458765 NJK458765:NJL458765 NTG458765:NTH458765 ODC458765:ODD458765 OMY458765:OMZ458765 OWU458765:OWV458765 PGQ458765:PGR458765 PQM458765:PQN458765 QAI458765:QAJ458765 QKE458765:QKF458765 QUA458765:QUB458765 RDW458765:RDX458765 RNS458765:RNT458765 RXO458765:RXP458765 SHK458765:SHL458765 SRG458765:SRH458765 TBC458765:TBD458765 TKY458765:TKZ458765 TUU458765:TUV458765 UEQ458765:UER458765 UOM458765:UON458765 UYI458765:UYJ458765 VIE458765:VIF458765 VSA458765:VSB458765 WBW458765:WBX458765 WLS458765:WLT458765 WVO458765:WVP458765 G524301:H524301 JC524301:JD524301 SY524301:SZ524301 ACU524301:ACV524301 AMQ524301:AMR524301 AWM524301:AWN524301 BGI524301:BGJ524301 BQE524301:BQF524301 CAA524301:CAB524301 CJW524301:CJX524301 CTS524301:CTT524301 DDO524301:DDP524301 DNK524301:DNL524301 DXG524301:DXH524301 EHC524301:EHD524301 EQY524301:EQZ524301 FAU524301:FAV524301 FKQ524301:FKR524301 FUM524301:FUN524301 GEI524301:GEJ524301 GOE524301:GOF524301 GYA524301:GYB524301 HHW524301:HHX524301 HRS524301:HRT524301 IBO524301:IBP524301 ILK524301:ILL524301 IVG524301:IVH524301 JFC524301:JFD524301 JOY524301:JOZ524301 JYU524301:JYV524301 KIQ524301:KIR524301 KSM524301:KSN524301 LCI524301:LCJ524301 LME524301:LMF524301 LWA524301:LWB524301 MFW524301:MFX524301 MPS524301:MPT524301 MZO524301:MZP524301 NJK524301:NJL524301 NTG524301:NTH524301 ODC524301:ODD524301 OMY524301:OMZ524301 OWU524301:OWV524301 PGQ524301:PGR524301 PQM524301:PQN524301 QAI524301:QAJ524301 QKE524301:QKF524301 QUA524301:QUB524301 RDW524301:RDX524301 RNS524301:RNT524301 RXO524301:RXP524301 SHK524301:SHL524301 SRG524301:SRH524301 TBC524301:TBD524301 TKY524301:TKZ524301 TUU524301:TUV524301 UEQ524301:UER524301 UOM524301:UON524301 UYI524301:UYJ524301 VIE524301:VIF524301 VSA524301:VSB524301 WBW524301:WBX524301 WLS524301:WLT524301 WVO524301:WVP524301 G589837:H589837 JC589837:JD589837 SY589837:SZ589837 ACU589837:ACV589837 AMQ589837:AMR589837 AWM589837:AWN589837 BGI589837:BGJ589837 BQE589837:BQF589837 CAA589837:CAB589837 CJW589837:CJX589837 CTS589837:CTT589837 DDO589837:DDP589837 DNK589837:DNL589837 DXG589837:DXH589837 EHC589837:EHD589837 EQY589837:EQZ589837 FAU589837:FAV589837 FKQ589837:FKR589837 FUM589837:FUN589837 GEI589837:GEJ589837 GOE589837:GOF589837 GYA589837:GYB589837 HHW589837:HHX589837 HRS589837:HRT589837 IBO589837:IBP589837 ILK589837:ILL589837 IVG589837:IVH589837 JFC589837:JFD589837 JOY589837:JOZ589837 JYU589837:JYV589837 KIQ589837:KIR589837 KSM589837:KSN589837 LCI589837:LCJ589837 LME589837:LMF589837 LWA589837:LWB589837 MFW589837:MFX589837 MPS589837:MPT589837 MZO589837:MZP589837 NJK589837:NJL589837 NTG589837:NTH589837 ODC589837:ODD589837 OMY589837:OMZ589837 OWU589837:OWV589837 PGQ589837:PGR589837 PQM589837:PQN589837 QAI589837:QAJ589837 QKE589837:QKF589837 QUA589837:QUB589837 RDW589837:RDX589837 RNS589837:RNT589837 RXO589837:RXP589837 SHK589837:SHL589837 SRG589837:SRH589837 TBC589837:TBD589837 TKY589837:TKZ589837 TUU589837:TUV589837 UEQ589837:UER589837 UOM589837:UON589837 UYI589837:UYJ589837 VIE589837:VIF589837 VSA589837:VSB589837 WBW589837:WBX589837 WLS589837:WLT589837 WVO589837:WVP589837 G655373:H655373 JC655373:JD655373 SY655373:SZ655373 ACU655373:ACV655373 AMQ655373:AMR655373 AWM655373:AWN655373 BGI655373:BGJ655373 BQE655373:BQF655373 CAA655373:CAB655373 CJW655373:CJX655373 CTS655373:CTT655373 DDO655373:DDP655373 DNK655373:DNL655373 DXG655373:DXH655373 EHC655373:EHD655373 EQY655373:EQZ655373 FAU655373:FAV655373 FKQ655373:FKR655373 FUM655373:FUN655373 GEI655373:GEJ655373 GOE655373:GOF655373 GYA655373:GYB655373 HHW655373:HHX655373 HRS655373:HRT655373 IBO655373:IBP655373 ILK655373:ILL655373 IVG655373:IVH655373 JFC655373:JFD655373 JOY655373:JOZ655373 JYU655373:JYV655373 KIQ655373:KIR655373 KSM655373:KSN655373 LCI655373:LCJ655373 LME655373:LMF655373 LWA655373:LWB655373 MFW655373:MFX655373 MPS655373:MPT655373 MZO655373:MZP655373 NJK655373:NJL655373 NTG655373:NTH655373 ODC655373:ODD655373 OMY655373:OMZ655373 OWU655373:OWV655373 PGQ655373:PGR655373 PQM655373:PQN655373 QAI655373:QAJ655373 QKE655373:QKF655373 QUA655373:QUB655373 RDW655373:RDX655373 RNS655373:RNT655373 RXO655373:RXP655373 SHK655373:SHL655373 SRG655373:SRH655373 TBC655373:TBD655373 TKY655373:TKZ655373 TUU655373:TUV655373 UEQ655373:UER655373 UOM655373:UON655373 UYI655373:UYJ655373 VIE655373:VIF655373 VSA655373:VSB655373 WBW655373:WBX655373 WLS655373:WLT655373 WVO655373:WVP655373 G720909:H720909 JC720909:JD720909 SY720909:SZ720909 ACU720909:ACV720909 AMQ720909:AMR720909 AWM720909:AWN720909 BGI720909:BGJ720909 BQE720909:BQF720909 CAA720909:CAB720909 CJW720909:CJX720909 CTS720909:CTT720909 DDO720909:DDP720909 DNK720909:DNL720909 DXG720909:DXH720909 EHC720909:EHD720909 EQY720909:EQZ720909 FAU720909:FAV720909 FKQ720909:FKR720909 FUM720909:FUN720909 GEI720909:GEJ720909 GOE720909:GOF720909 GYA720909:GYB720909 HHW720909:HHX720909 HRS720909:HRT720909 IBO720909:IBP720909 ILK720909:ILL720909 IVG720909:IVH720909 JFC720909:JFD720909 JOY720909:JOZ720909 JYU720909:JYV720909 KIQ720909:KIR720909 KSM720909:KSN720909 LCI720909:LCJ720909 LME720909:LMF720909 LWA720909:LWB720909 MFW720909:MFX720909 MPS720909:MPT720909 MZO720909:MZP720909 NJK720909:NJL720909 NTG720909:NTH720909 ODC720909:ODD720909 OMY720909:OMZ720909 OWU720909:OWV720909 PGQ720909:PGR720909 PQM720909:PQN720909 QAI720909:QAJ720909 QKE720909:QKF720909 QUA720909:QUB720909 RDW720909:RDX720909 RNS720909:RNT720909 RXO720909:RXP720909 SHK720909:SHL720909 SRG720909:SRH720909 TBC720909:TBD720909 TKY720909:TKZ720909 TUU720909:TUV720909 UEQ720909:UER720909 UOM720909:UON720909 UYI720909:UYJ720909 VIE720909:VIF720909 VSA720909:VSB720909 WBW720909:WBX720909 WLS720909:WLT720909 WVO720909:WVP720909 G786445:H786445 JC786445:JD786445 SY786445:SZ786445 ACU786445:ACV786445 AMQ786445:AMR786445 AWM786445:AWN786445 BGI786445:BGJ786445 BQE786445:BQF786445 CAA786445:CAB786445 CJW786445:CJX786445 CTS786445:CTT786445 DDO786445:DDP786445 DNK786445:DNL786445 DXG786445:DXH786445 EHC786445:EHD786445 EQY786445:EQZ786445 FAU786445:FAV786445 FKQ786445:FKR786445 FUM786445:FUN786445 GEI786445:GEJ786445 GOE786445:GOF786445 GYA786445:GYB786445 HHW786445:HHX786445 HRS786445:HRT786445 IBO786445:IBP786445 ILK786445:ILL786445 IVG786445:IVH786445 JFC786445:JFD786445 JOY786445:JOZ786445 JYU786445:JYV786445 KIQ786445:KIR786445 KSM786445:KSN786445 LCI786445:LCJ786445 LME786445:LMF786445 LWA786445:LWB786445 MFW786445:MFX786445 MPS786445:MPT786445 MZO786445:MZP786445 NJK786445:NJL786445 NTG786445:NTH786445 ODC786445:ODD786445 OMY786445:OMZ786445 OWU786445:OWV786445 PGQ786445:PGR786445 PQM786445:PQN786445 QAI786445:QAJ786445 QKE786445:QKF786445 QUA786445:QUB786445 RDW786445:RDX786445 RNS786445:RNT786445 RXO786445:RXP786445 SHK786445:SHL786445 SRG786445:SRH786445 TBC786445:TBD786445 TKY786445:TKZ786445 TUU786445:TUV786445 UEQ786445:UER786445 UOM786445:UON786445 UYI786445:UYJ786445 VIE786445:VIF786445 VSA786445:VSB786445 WBW786445:WBX786445 WLS786445:WLT786445 WVO786445:WVP786445 G851981:H851981 JC851981:JD851981 SY851981:SZ851981 ACU851981:ACV851981 AMQ851981:AMR851981 AWM851981:AWN851981 BGI851981:BGJ851981 BQE851981:BQF851981 CAA851981:CAB851981 CJW851981:CJX851981 CTS851981:CTT851981 DDO851981:DDP851981 DNK851981:DNL851981 DXG851981:DXH851981 EHC851981:EHD851981 EQY851981:EQZ851981 FAU851981:FAV851981 FKQ851981:FKR851981 FUM851981:FUN851981 GEI851981:GEJ851981 GOE851981:GOF851981 GYA851981:GYB851981 HHW851981:HHX851981 HRS851981:HRT851981 IBO851981:IBP851981 ILK851981:ILL851981 IVG851981:IVH851981 JFC851981:JFD851981 JOY851981:JOZ851981 JYU851981:JYV851981 KIQ851981:KIR851981 KSM851981:KSN851981 LCI851981:LCJ851981 LME851981:LMF851981 LWA851981:LWB851981 MFW851981:MFX851981 MPS851981:MPT851981 MZO851981:MZP851981 NJK851981:NJL851981 NTG851981:NTH851981 ODC851981:ODD851981 OMY851981:OMZ851981 OWU851981:OWV851981 PGQ851981:PGR851981 PQM851981:PQN851981 QAI851981:QAJ851981 QKE851981:QKF851981 QUA851981:QUB851981 RDW851981:RDX851981 RNS851981:RNT851981 RXO851981:RXP851981 SHK851981:SHL851981 SRG851981:SRH851981 TBC851981:TBD851981 TKY851981:TKZ851981 TUU851981:TUV851981 UEQ851981:UER851981 UOM851981:UON851981 UYI851981:UYJ851981 VIE851981:VIF851981 VSA851981:VSB851981 WBW851981:WBX851981 WLS851981:WLT851981 WVO851981:WVP851981 G917517:H917517 JC917517:JD917517 SY917517:SZ917517 ACU917517:ACV917517 AMQ917517:AMR917517 AWM917517:AWN917517 BGI917517:BGJ917517 BQE917517:BQF917517 CAA917517:CAB917517 CJW917517:CJX917517 CTS917517:CTT917517 DDO917517:DDP917517 DNK917517:DNL917517 DXG917517:DXH917517 EHC917517:EHD917517 EQY917517:EQZ917517 FAU917517:FAV917517 FKQ917517:FKR917517 FUM917517:FUN917517 GEI917517:GEJ917517 GOE917517:GOF917517 GYA917517:GYB917517 HHW917517:HHX917517 HRS917517:HRT917517 IBO917517:IBP917517 ILK917517:ILL917517 IVG917517:IVH917517 JFC917517:JFD917517 JOY917517:JOZ917517 JYU917517:JYV917517 KIQ917517:KIR917517 KSM917517:KSN917517 LCI917517:LCJ917517 LME917517:LMF917517 LWA917517:LWB917517 MFW917517:MFX917517 MPS917517:MPT917517 MZO917517:MZP917517 NJK917517:NJL917517 NTG917517:NTH917517 ODC917517:ODD917517 OMY917517:OMZ917517 OWU917517:OWV917517 PGQ917517:PGR917517 PQM917517:PQN917517 QAI917517:QAJ917517 QKE917517:QKF917517 QUA917517:QUB917517 RDW917517:RDX917517 RNS917517:RNT917517 RXO917517:RXP917517 SHK917517:SHL917517 SRG917517:SRH917517 TBC917517:TBD917517 TKY917517:TKZ917517 TUU917517:TUV917517 UEQ917517:UER917517 UOM917517:UON917517 UYI917517:UYJ917517 VIE917517:VIF917517 VSA917517:VSB917517 WBW917517:WBX917517 WLS917517:WLT917517 WVO917517:WVP917517 G983053:H983053 JC983053:JD983053 SY983053:SZ983053 ACU983053:ACV983053 AMQ983053:AMR983053 AWM983053:AWN983053 BGI983053:BGJ983053 BQE983053:BQF983053 CAA983053:CAB983053 CJW983053:CJX983053 CTS983053:CTT983053 DDO983053:DDP983053 DNK983053:DNL983053 DXG983053:DXH983053 EHC983053:EHD983053 EQY983053:EQZ983053 FAU983053:FAV983053 FKQ983053:FKR983053 FUM983053:FUN983053 GEI983053:GEJ983053 GOE983053:GOF983053 GYA983053:GYB983053 HHW983053:HHX983053 HRS983053:HRT983053 IBO983053:IBP983053 ILK983053:ILL983053 IVG983053:IVH983053 JFC983053:JFD983053 JOY983053:JOZ983053 JYU983053:JYV983053 KIQ983053:KIR983053 KSM983053:KSN983053 LCI983053:LCJ983053 LME983053:LMF983053 LWA983053:LWB983053 MFW983053:MFX983053 MPS983053:MPT983053 MZO983053:MZP983053 NJK983053:NJL983053 NTG983053:NTH983053 ODC983053:ODD983053 OMY983053:OMZ983053 OWU983053:OWV983053 PGQ983053:PGR983053 PQM983053:PQN983053 QAI983053:QAJ983053 QKE983053:QKF983053 QUA983053:QUB983053 RDW983053:RDX983053 RNS983053:RNT983053 RXO983053:RXP983053 SHK983053:SHL983053 SRG983053:SRH983053 TBC983053:TBD983053 TKY983053:TKZ983053 TUU983053:TUV983053 UEQ983053:UER983053 UOM983053:UON983053 UYI983053:UYJ983053 VIE983053:VIF983053 VSA983053:VSB983053 WBW983053:WBX983053 WLS983053:WLT983053 WVO983053:WVP983053" xr:uid="{E4C85AB0-FCD9-47FD-94CA-227CB1D1CF08}">
      <formula1>$H$53:$H$58</formula1>
    </dataValidation>
    <dataValidation type="list" allowBlank="1" showErrorMessage="1" prompt="Select option" sqref="G8:R8 JC8:JN8 SY8:TJ8 ACU8:ADF8 AMQ8:ANB8 AWM8:AWX8 BGI8:BGT8 BQE8:BQP8 CAA8:CAL8 CJW8:CKH8 CTS8:CUD8 DDO8:DDZ8 DNK8:DNV8 DXG8:DXR8 EHC8:EHN8 EQY8:ERJ8 FAU8:FBF8 FKQ8:FLB8 FUM8:FUX8 GEI8:GET8 GOE8:GOP8 GYA8:GYL8 HHW8:HIH8 HRS8:HSD8 IBO8:IBZ8 ILK8:ILV8 IVG8:IVR8 JFC8:JFN8 JOY8:JPJ8 JYU8:JZF8 KIQ8:KJB8 KSM8:KSX8 LCI8:LCT8 LME8:LMP8 LWA8:LWL8 MFW8:MGH8 MPS8:MQD8 MZO8:MZZ8 NJK8:NJV8 NTG8:NTR8 ODC8:ODN8 OMY8:ONJ8 OWU8:OXF8 PGQ8:PHB8 PQM8:PQX8 QAI8:QAT8 QKE8:QKP8 QUA8:QUL8 RDW8:REH8 RNS8:ROD8 RXO8:RXZ8 SHK8:SHV8 SRG8:SRR8 TBC8:TBN8 TKY8:TLJ8 TUU8:TVF8 UEQ8:UFB8 UOM8:UOX8 UYI8:UYT8 VIE8:VIP8 VSA8:VSL8 WBW8:WCH8 WLS8:WMD8 WVO8:WVZ8 G65544:R65544 JC65544:JN65544 SY65544:TJ65544 ACU65544:ADF65544 AMQ65544:ANB65544 AWM65544:AWX65544 BGI65544:BGT65544 BQE65544:BQP65544 CAA65544:CAL65544 CJW65544:CKH65544 CTS65544:CUD65544 DDO65544:DDZ65544 DNK65544:DNV65544 DXG65544:DXR65544 EHC65544:EHN65544 EQY65544:ERJ65544 FAU65544:FBF65544 FKQ65544:FLB65544 FUM65544:FUX65544 GEI65544:GET65544 GOE65544:GOP65544 GYA65544:GYL65544 HHW65544:HIH65544 HRS65544:HSD65544 IBO65544:IBZ65544 ILK65544:ILV65544 IVG65544:IVR65544 JFC65544:JFN65544 JOY65544:JPJ65544 JYU65544:JZF65544 KIQ65544:KJB65544 KSM65544:KSX65544 LCI65544:LCT65544 LME65544:LMP65544 LWA65544:LWL65544 MFW65544:MGH65544 MPS65544:MQD65544 MZO65544:MZZ65544 NJK65544:NJV65544 NTG65544:NTR65544 ODC65544:ODN65544 OMY65544:ONJ65544 OWU65544:OXF65544 PGQ65544:PHB65544 PQM65544:PQX65544 QAI65544:QAT65544 QKE65544:QKP65544 QUA65544:QUL65544 RDW65544:REH65544 RNS65544:ROD65544 RXO65544:RXZ65544 SHK65544:SHV65544 SRG65544:SRR65544 TBC65544:TBN65544 TKY65544:TLJ65544 TUU65544:TVF65544 UEQ65544:UFB65544 UOM65544:UOX65544 UYI65544:UYT65544 VIE65544:VIP65544 VSA65544:VSL65544 WBW65544:WCH65544 WLS65544:WMD65544 WVO65544:WVZ65544 G131080:R131080 JC131080:JN131080 SY131080:TJ131080 ACU131080:ADF131080 AMQ131080:ANB131080 AWM131080:AWX131080 BGI131080:BGT131080 BQE131080:BQP131080 CAA131080:CAL131080 CJW131080:CKH131080 CTS131080:CUD131080 DDO131080:DDZ131080 DNK131080:DNV131080 DXG131080:DXR131080 EHC131080:EHN131080 EQY131080:ERJ131080 FAU131080:FBF131080 FKQ131080:FLB131080 FUM131080:FUX131080 GEI131080:GET131080 GOE131080:GOP131080 GYA131080:GYL131080 HHW131080:HIH131080 HRS131080:HSD131080 IBO131080:IBZ131080 ILK131080:ILV131080 IVG131080:IVR131080 JFC131080:JFN131080 JOY131080:JPJ131080 JYU131080:JZF131080 KIQ131080:KJB131080 KSM131080:KSX131080 LCI131080:LCT131080 LME131080:LMP131080 LWA131080:LWL131080 MFW131080:MGH131080 MPS131080:MQD131080 MZO131080:MZZ131080 NJK131080:NJV131080 NTG131080:NTR131080 ODC131080:ODN131080 OMY131080:ONJ131080 OWU131080:OXF131080 PGQ131080:PHB131080 PQM131080:PQX131080 QAI131080:QAT131080 QKE131080:QKP131080 QUA131080:QUL131080 RDW131080:REH131080 RNS131080:ROD131080 RXO131080:RXZ131080 SHK131080:SHV131080 SRG131080:SRR131080 TBC131080:TBN131080 TKY131080:TLJ131080 TUU131080:TVF131080 UEQ131080:UFB131080 UOM131080:UOX131080 UYI131080:UYT131080 VIE131080:VIP131080 VSA131080:VSL131080 WBW131080:WCH131080 WLS131080:WMD131080 WVO131080:WVZ131080 G196616:R196616 JC196616:JN196616 SY196616:TJ196616 ACU196616:ADF196616 AMQ196616:ANB196616 AWM196616:AWX196616 BGI196616:BGT196616 BQE196616:BQP196616 CAA196616:CAL196616 CJW196616:CKH196616 CTS196616:CUD196616 DDO196616:DDZ196616 DNK196616:DNV196616 DXG196616:DXR196616 EHC196616:EHN196616 EQY196616:ERJ196616 FAU196616:FBF196616 FKQ196616:FLB196616 FUM196616:FUX196616 GEI196616:GET196616 GOE196616:GOP196616 GYA196616:GYL196616 HHW196616:HIH196616 HRS196616:HSD196616 IBO196616:IBZ196616 ILK196616:ILV196616 IVG196616:IVR196616 JFC196616:JFN196616 JOY196616:JPJ196616 JYU196616:JZF196616 KIQ196616:KJB196616 KSM196616:KSX196616 LCI196616:LCT196616 LME196616:LMP196616 LWA196616:LWL196616 MFW196616:MGH196616 MPS196616:MQD196616 MZO196616:MZZ196616 NJK196616:NJV196616 NTG196616:NTR196616 ODC196616:ODN196616 OMY196616:ONJ196616 OWU196616:OXF196616 PGQ196616:PHB196616 PQM196616:PQX196616 QAI196616:QAT196616 QKE196616:QKP196616 QUA196616:QUL196616 RDW196616:REH196616 RNS196616:ROD196616 RXO196616:RXZ196616 SHK196616:SHV196616 SRG196616:SRR196616 TBC196616:TBN196616 TKY196616:TLJ196616 TUU196616:TVF196616 UEQ196616:UFB196616 UOM196616:UOX196616 UYI196616:UYT196616 VIE196616:VIP196616 VSA196616:VSL196616 WBW196616:WCH196616 WLS196616:WMD196616 WVO196616:WVZ196616 G262152:R262152 JC262152:JN262152 SY262152:TJ262152 ACU262152:ADF262152 AMQ262152:ANB262152 AWM262152:AWX262152 BGI262152:BGT262152 BQE262152:BQP262152 CAA262152:CAL262152 CJW262152:CKH262152 CTS262152:CUD262152 DDO262152:DDZ262152 DNK262152:DNV262152 DXG262152:DXR262152 EHC262152:EHN262152 EQY262152:ERJ262152 FAU262152:FBF262152 FKQ262152:FLB262152 FUM262152:FUX262152 GEI262152:GET262152 GOE262152:GOP262152 GYA262152:GYL262152 HHW262152:HIH262152 HRS262152:HSD262152 IBO262152:IBZ262152 ILK262152:ILV262152 IVG262152:IVR262152 JFC262152:JFN262152 JOY262152:JPJ262152 JYU262152:JZF262152 KIQ262152:KJB262152 KSM262152:KSX262152 LCI262152:LCT262152 LME262152:LMP262152 LWA262152:LWL262152 MFW262152:MGH262152 MPS262152:MQD262152 MZO262152:MZZ262152 NJK262152:NJV262152 NTG262152:NTR262152 ODC262152:ODN262152 OMY262152:ONJ262152 OWU262152:OXF262152 PGQ262152:PHB262152 PQM262152:PQX262152 QAI262152:QAT262152 QKE262152:QKP262152 QUA262152:QUL262152 RDW262152:REH262152 RNS262152:ROD262152 RXO262152:RXZ262152 SHK262152:SHV262152 SRG262152:SRR262152 TBC262152:TBN262152 TKY262152:TLJ262152 TUU262152:TVF262152 UEQ262152:UFB262152 UOM262152:UOX262152 UYI262152:UYT262152 VIE262152:VIP262152 VSA262152:VSL262152 WBW262152:WCH262152 WLS262152:WMD262152 WVO262152:WVZ262152 G327688:R327688 JC327688:JN327688 SY327688:TJ327688 ACU327688:ADF327688 AMQ327688:ANB327688 AWM327688:AWX327688 BGI327688:BGT327688 BQE327688:BQP327688 CAA327688:CAL327688 CJW327688:CKH327688 CTS327688:CUD327688 DDO327688:DDZ327688 DNK327688:DNV327688 DXG327688:DXR327688 EHC327688:EHN327688 EQY327688:ERJ327688 FAU327688:FBF327688 FKQ327688:FLB327688 FUM327688:FUX327688 GEI327688:GET327688 GOE327688:GOP327688 GYA327688:GYL327688 HHW327688:HIH327688 HRS327688:HSD327688 IBO327688:IBZ327688 ILK327688:ILV327688 IVG327688:IVR327688 JFC327688:JFN327688 JOY327688:JPJ327688 JYU327688:JZF327688 KIQ327688:KJB327688 KSM327688:KSX327688 LCI327688:LCT327688 LME327688:LMP327688 LWA327688:LWL327688 MFW327688:MGH327688 MPS327688:MQD327688 MZO327688:MZZ327688 NJK327688:NJV327688 NTG327688:NTR327688 ODC327688:ODN327688 OMY327688:ONJ327688 OWU327688:OXF327688 PGQ327688:PHB327688 PQM327688:PQX327688 QAI327688:QAT327688 QKE327688:QKP327688 QUA327688:QUL327688 RDW327688:REH327688 RNS327688:ROD327688 RXO327688:RXZ327688 SHK327688:SHV327688 SRG327688:SRR327688 TBC327688:TBN327688 TKY327688:TLJ327688 TUU327688:TVF327688 UEQ327688:UFB327688 UOM327688:UOX327688 UYI327688:UYT327688 VIE327688:VIP327688 VSA327688:VSL327688 WBW327688:WCH327688 WLS327688:WMD327688 WVO327688:WVZ327688 G393224:R393224 JC393224:JN393224 SY393224:TJ393224 ACU393224:ADF393224 AMQ393224:ANB393224 AWM393224:AWX393224 BGI393224:BGT393224 BQE393224:BQP393224 CAA393224:CAL393224 CJW393224:CKH393224 CTS393224:CUD393224 DDO393224:DDZ393224 DNK393224:DNV393224 DXG393224:DXR393224 EHC393224:EHN393224 EQY393224:ERJ393224 FAU393224:FBF393224 FKQ393224:FLB393224 FUM393224:FUX393224 GEI393224:GET393224 GOE393224:GOP393224 GYA393224:GYL393224 HHW393224:HIH393224 HRS393224:HSD393224 IBO393224:IBZ393224 ILK393224:ILV393224 IVG393224:IVR393224 JFC393224:JFN393224 JOY393224:JPJ393224 JYU393224:JZF393224 KIQ393224:KJB393224 KSM393224:KSX393224 LCI393224:LCT393224 LME393224:LMP393224 LWA393224:LWL393224 MFW393224:MGH393224 MPS393224:MQD393224 MZO393224:MZZ393224 NJK393224:NJV393224 NTG393224:NTR393224 ODC393224:ODN393224 OMY393224:ONJ393224 OWU393224:OXF393224 PGQ393224:PHB393224 PQM393224:PQX393224 QAI393224:QAT393224 QKE393224:QKP393224 QUA393224:QUL393224 RDW393224:REH393224 RNS393224:ROD393224 RXO393224:RXZ393224 SHK393224:SHV393224 SRG393224:SRR393224 TBC393224:TBN393224 TKY393224:TLJ393224 TUU393224:TVF393224 UEQ393224:UFB393224 UOM393224:UOX393224 UYI393224:UYT393224 VIE393224:VIP393224 VSA393224:VSL393224 WBW393224:WCH393224 WLS393224:WMD393224 WVO393224:WVZ393224 G458760:R458760 JC458760:JN458760 SY458760:TJ458760 ACU458760:ADF458760 AMQ458760:ANB458760 AWM458760:AWX458760 BGI458760:BGT458760 BQE458760:BQP458760 CAA458760:CAL458760 CJW458760:CKH458760 CTS458760:CUD458760 DDO458760:DDZ458760 DNK458760:DNV458760 DXG458760:DXR458760 EHC458760:EHN458760 EQY458760:ERJ458760 FAU458760:FBF458760 FKQ458760:FLB458760 FUM458760:FUX458760 GEI458760:GET458760 GOE458760:GOP458760 GYA458760:GYL458760 HHW458760:HIH458760 HRS458760:HSD458760 IBO458760:IBZ458760 ILK458760:ILV458760 IVG458760:IVR458760 JFC458760:JFN458760 JOY458760:JPJ458760 JYU458760:JZF458760 KIQ458760:KJB458760 KSM458760:KSX458760 LCI458760:LCT458760 LME458760:LMP458760 LWA458760:LWL458760 MFW458760:MGH458760 MPS458760:MQD458760 MZO458760:MZZ458760 NJK458760:NJV458760 NTG458760:NTR458760 ODC458760:ODN458760 OMY458760:ONJ458760 OWU458760:OXF458760 PGQ458760:PHB458760 PQM458760:PQX458760 QAI458760:QAT458760 QKE458760:QKP458760 QUA458760:QUL458760 RDW458760:REH458760 RNS458760:ROD458760 RXO458760:RXZ458760 SHK458760:SHV458760 SRG458760:SRR458760 TBC458760:TBN458760 TKY458760:TLJ458760 TUU458760:TVF458760 UEQ458760:UFB458760 UOM458760:UOX458760 UYI458760:UYT458760 VIE458760:VIP458760 VSA458760:VSL458760 WBW458760:WCH458760 WLS458760:WMD458760 WVO458760:WVZ458760 G524296:R524296 JC524296:JN524296 SY524296:TJ524296 ACU524296:ADF524296 AMQ524296:ANB524296 AWM524296:AWX524296 BGI524296:BGT524296 BQE524296:BQP524296 CAA524296:CAL524296 CJW524296:CKH524296 CTS524296:CUD524296 DDO524296:DDZ524296 DNK524296:DNV524296 DXG524296:DXR524296 EHC524296:EHN524296 EQY524296:ERJ524296 FAU524296:FBF524296 FKQ524296:FLB524296 FUM524296:FUX524296 GEI524296:GET524296 GOE524296:GOP524296 GYA524296:GYL524296 HHW524296:HIH524296 HRS524296:HSD524296 IBO524296:IBZ524296 ILK524296:ILV524296 IVG524296:IVR524296 JFC524296:JFN524296 JOY524296:JPJ524296 JYU524296:JZF524296 KIQ524296:KJB524296 KSM524296:KSX524296 LCI524296:LCT524296 LME524296:LMP524296 LWA524296:LWL524296 MFW524296:MGH524296 MPS524296:MQD524296 MZO524296:MZZ524296 NJK524296:NJV524296 NTG524296:NTR524296 ODC524296:ODN524296 OMY524296:ONJ524296 OWU524296:OXF524296 PGQ524296:PHB524296 PQM524296:PQX524296 QAI524296:QAT524296 QKE524296:QKP524296 QUA524296:QUL524296 RDW524296:REH524296 RNS524296:ROD524296 RXO524296:RXZ524296 SHK524296:SHV524296 SRG524296:SRR524296 TBC524296:TBN524296 TKY524296:TLJ524296 TUU524296:TVF524296 UEQ524296:UFB524296 UOM524296:UOX524296 UYI524296:UYT524296 VIE524296:VIP524296 VSA524296:VSL524296 WBW524296:WCH524296 WLS524296:WMD524296 WVO524296:WVZ524296 G589832:R589832 JC589832:JN589832 SY589832:TJ589832 ACU589832:ADF589832 AMQ589832:ANB589832 AWM589832:AWX589832 BGI589832:BGT589832 BQE589832:BQP589832 CAA589832:CAL589832 CJW589832:CKH589832 CTS589832:CUD589832 DDO589832:DDZ589832 DNK589832:DNV589832 DXG589832:DXR589832 EHC589832:EHN589832 EQY589832:ERJ589832 FAU589832:FBF589832 FKQ589832:FLB589832 FUM589832:FUX589832 GEI589832:GET589832 GOE589832:GOP589832 GYA589832:GYL589832 HHW589832:HIH589832 HRS589832:HSD589832 IBO589832:IBZ589832 ILK589832:ILV589832 IVG589832:IVR589832 JFC589832:JFN589832 JOY589832:JPJ589832 JYU589832:JZF589832 KIQ589832:KJB589832 KSM589832:KSX589832 LCI589832:LCT589832 LME589832:LMP589832 LWA589832:LWL589832 MFW589832:MGH589832 MPS589832:MQD589832 MZO589832:MZZ589832 NJK589832:NJV589832 NTG589832:NTR589832 ODC589832:ODN589832 OMY589832:ONJ589832 OWU589832:OXF589832 PGQ589832:PHB589832 PQM589832:PQX589832 QAI589832:QAT589832 QKE589832:QKP589832 QUA589832:QUL589832 RDW589832:REH589832 RNS589832:ROD589832 RXO589832:RXZ589832 SHK589832:SHV589832 SRG589832:SRR589832 TBC589832:TBN589832 TKY589832:TLJ589832 TUU589832:TVF589832 UEQ589832:UFB589832 UOM589832:UOX589832 UYI589832:UYT589832 VIE589832:VIP589832 VSA589832:VSL589832 WBW589832:WCH589832 WLS589832:WMD589832 WVO589832:WVZ589832 G655368:R655368 JC655368:JN655368 SY655368:TJ655368 ACU655368:ADF655368 AMQ655368:ANB655368 AWM655368:AWX655368 BGI655368:BGT655368 BQE655368:BQP655368 CAA655368:CAL655368 CJW655368:CKH655368 CTS655368:CUD655368 DDO655368:DDZ655368 DNK655368:DNV655368 DXG655368:DXR655368 EHC655368:EHN655368 EQY655368:ERJ655368 FAU655368:FBF655368 FKQ655368:FLB655368 FUM655368:FUX655368 GEI655368:GET655368 GOE655368:GOP655368 GYA655368:GYL655368 HHW655368:HIH655368 HRS655368:HSD655368 IBO655368:IBZ655368 ILK655368:ILV655368 IVG655368:IVR655368 JFC655368:JFN655368 JOY655368:JPJ655368 JYU655368:JZF655368 KIQ655368:KJB655368 KSM655368:KSX655368 LCI655368:LCT655368 LME655368:LMP655368 LWA655368:LWL655368 MFW655368:MGH655368 MPS655368:MQD655368 MZO655368:MZZ655368 NJK655368:NJV655368 NTG655368:NTR655368 ODC655368:ODN655368 OMY655368:ONJ655368 OWU655368:OXF655368 PGQ655368:PHB655368 PQM655368:PQX655368 QAI655368:QAT655368 QKE655368:QKP655368 QUA655368:QUL655368 RDW655368:REH655368 RNS655368:ROD655368 RXO655368:RXZ655368 SHK655368:SHV655368 SRG655368:SRR655368 TBC655368:TBN655368 TKY655368:TLJ655368 TUU655368:TVF655368 UEQ655368:UFB655368 UOM655368:UOX655368 UYI655368:UYT655368 VIE655368:VIP655368 VSA655368:VSL655368 WBW655368:WCH655368 WLS655368:WMD655368 WVO655368:WVZ655368 G720904:R720904 JC720904:JN720904 SY720904:TJ720904 ACU720904:ADF720904 AMQ720904:ANB720904 AWM720904:AWX720904 BGI720904:BGT720904 BQE720904:BQP720904 CAA720904:CAL720904 CJW720904:CKH720904 CTS720904:CUD720904 DDO720904:DDZ720904 DNK720904:DNV720904 DXG720904:DXR720904 EHC720904:EHN720904 EQY720904:ERJ720904 FAU720904:FBF720904 FKQ720904:FLB720904 FUM720904:FUX720904 GEI720904:GET720904 GOE720904:GOP720904 GYA720904:GYL720904 HHW720904:HIH720904 HRS720904:HSD720904 IBO720904:IBZ720904 ILK720904:ILV720904 IVG720904:IVR720904 JFC720904:JFN720904 JOY720904:JPJ720904 JYU720904:JZF720904 KIQ720904:KJB720904 KSM720904:KSX720904 LCI720904:LCT720904 LME720904:LMP720904 LWA720904:LWL720904 MFW720904:MGH720904 MPS720904:MQD720904 MZO720904:MZZ720904 NJK720904:NJV720904 NTG720904:NTR720904 ODC720904:ODN720904 OMY720904:ONJ720904 OWU720904:OXF720904 PGQ720904:PHB720904 PQM720904:PQX720904 QAI720904:QAT720904 QKE720904:QKP720904 QUA720904:QUL720904 RDW720904:REH720904 RNS720904:ROD720904 RXO720904:RXZ720904 SHK720904:SHV720904 SRG720904:SRR720904 TBC720904:TBN720904 TKY720904:TLJ720904 TUU720904:TVF720904 UEQ720904:UFB720904 UOM720904:UOX720904 UYI720904:UYT720904 VIE720904:VIP720904 VSA720904:VSL720904 WBW720904:WCH720904 WLS720904:WMD720904 WVO720904:WVZ720904 G786440:R786440 JC786440:JN786440 SY786440:TJ786440 ACU786440:ADF786440 AMQ786440:ANB786440 AWM786440:AWX786440 BGI786440:BGT786440 BQE786440:BQP786440 CAA786440:CAL786440 CJW786440:CKH786440 CTS786440:CUD786440 DDO786440:DDZ786440 DNK786440:DNV786440 DXG786440:DXR786440 EHC786440:EHN786440 EQY786440:ERJ786440 FAU786440:FBF786440 FKQ786440:FLB786440 FUM786440:FUX786440 GEI786440:GET786440 GOE786440:GOP786440 GYA786440:GYL786440 HHW786440:HIH786440 HRS786440:HSD786440 IBO786440:IBZ786440 ILK786440:ILV786440 IVG786440:IVR786440 JFC786440:JFN786440 JOY786440:JPJ786440 JYU786440:JZF786440 KIQ786440:KJB786440 KSM786440:KSX786440 LCI786440:LCT786440 LME786440:LMP786440 LWA786440:LWL786440 MFW786440:MGH786440 MPS786440:MQD786440 MZO786440:MZZ786440 NJK786440:NJV786440 NTG786440:NTR786440 ODC786440:ODN786440 OMY786440:ONJ786440 OWU786440:OXF786440 PGQ786440:PHB786440 PQM786440:PQX786440 QAI786440:QAT786440 QKE786440:QKP786440 QUA786440:QUL786440 RDW786440:REH786440 RNS786440:ROD786440 RXO786440:RXZ786440 SHK786440:SHV786440 SRG786440:SRR786440 TBC786440:TBN786440 TKY786440:TLJ786440 TUU786440:TVF786440 UEQ786440:UFB786440 UOM786440:UOX786440 UYI786440:UYT786440 VIE786440:VIP786440 VSA786440:VSL786440 WBW786440:WCH786440 WLS786440:WMD786440 WVO786440:WVZ786440 G851976:R851976 JC851976:JN851976 SY851976:TJ851976 ACU851976:ADF851976 AMQ851976:ANB851976 AWM851976:AWX851976 BGI851976:BGT851976 BQE851976:BQP851976 CAA851976:CAL851976 CJW851976:CKH851976 CTS851976:CUD851976 DDO851976:DDZ851976 DNK851976:DNV851976 DXG851976:DXR851976 EHC851976:EHN851976 EQY851976:ERJ851976 FAU851976:FBF851976 FKQ851976:FLB851976 FUM851976:FUX851976 GEI851976:GET851976 GOE851976:GOP851976 GYA851976:GYL851976 HHW851976:HIH851976 HRS851976:HSD851976 IBO851976:IBZ851976 ILK851976:ILV851976 IVG851976:IVR851976 JFC851976:JFN851976 JOY851976:JPJ851976 JYU851976:JZF851976 KIQ851976:KJB851976 KSM851976:KSX851976 LCI851976:LCT851976 LME851976:LMP851976 LWA851976:LWL851976 MFW851976:MGH851976 MPS851976:MQD851976 MZO851976:MZZ851976 NJK851976:NJV851976 NTG851976:NTR851976 ODC851976:ODN851976 OMY851976:ONJ851976 OWU851976:OXF851976 PGQ851976:PHB851976 PQM851976:PQX851976 QAI851976:QAT851976 QKE851976:QKP851976 QUA851976:QUL851976 RDW851976:REH851976 RNS851976:ROD851976 RXO851976:RXZ851976 SHK851976:SHV851976 SRG851976:SRR851976 TBC851976:TBN851976 TKY851976:TLJ851976 TUU851976:TVF851976 UEQ851976:UFB851976 UOM851976:UOX851976 UYI851976:UYT851976 VIE851976:VIP851976 VSA851976:VSL851976 WBW851976:WCH851976 WLS851976:WMD851976 WVO851976:WVZ851976 G917512:R917512 JC917512:JN917512 SY917512:TJ917512 ACU917512:ADF917512 AMQ917512:ANB917512 AWM917512:AWX917512 BGI917512:BGT917512 BQE917512:BQP917512 CAA917512:CAL917512 CJW917512:CKH917512 CTS917512:CUD917512 DDO917512:DDZ917512 DNK917512:DNV917512 DXG917512:DXR917512 EHC917512:EHN917512 EQY917512:ERJ917512 FAU917512:FBF917512 FKQ917512:FLB917512 FUM917512:FUX917512 GEI917512:GET917512 GOE917512:GOP917512 GYA917512:GYL917512 HHW917512:HIH917512 HRS917512:HSD917512 IBO917512:IBZ917512 ILK917512:ILV917512 IVG917512:IVR917512 JFC917512:JFN917512 JOY917512:JPJ917512 JYU917512:JZF917512 KIQ917512:KJB917512 KSM917512:KSX917512 LCI917512:LCT917512 LME917512:LMP917512 LWA917512:LWL917512 MFW917512:MGH917512 MPS917512:MQD917512 MZO917512:MZZ917512 NJK917512:NJV917512 NTG917512:NTR917512 ODC917512:ODN917512 OMY917512:ONJ917512 OWU917512:OXF917512 PGQ917512:PHB917512 PQM917512:PQX917512 QAI917512:QAT917512 QKE917512:QKP917512 QUA917512:QUL917512 RDW917512:REH917512 RNS917512:ROD917512 RXO917512:RXZ917512 SHK917512:SHV917512 SRG917512:SRR917512 TBC917512:TBN917512 TKY917512:TLJ917512 TUU917512:TVF917512 UEQ917512:UFB917512 UOM917512:UOX917512 UYI917512:UYT917512 VIE917512:VIP917512 VSA917512:VSL917512 WBW917512:WCH917512 WLS917512:WMD917512 WVO917512:WVZ917512 G983048:R983048 JC983048:JN983048 SY983048:TJ983048 ACU983048:ADF983048 AMQ983048:ANB983048 AWM983048:AWX983048 BGI983048:BGT983048 BQE983048:BQP983048 CAA983048:CAL983048 CJW983048:CKH983048 CTS983048:CUD983048 DDO983048:DDZ983048 DNK983048:DNV983048 DXG983048:DXR983048 EHC983048:EHN983048 EQY983048:ERJ983048 FAU983048:FBF983048 FKQ983048:FLB983048 FUM983048:FUX983048 GEI983048:GET983048 GOE983048:GOP983048 GYA983048:GYL983048 HHW983048:HIH983048 HRS983048:HSD983048 IBO983048:IBZ983048 ILK983048:ILV983048 IVG983048:IVR983048 JFC983048:JFN983048 JOY983048:JPJ983048 JYU983048:JZF983048 KIQ983048:KJB983048 KSM983048:KSX983048 LCI983048:LCT983048 LME983048:LMP983048 LWA983048:LWL983048 MFW983048:MGH983048 MPS983048:MQD983048 MZO983048:MZZ983048 NJK983048:NJV983048 NTG983048:NTR983048 ODC983048:ODN983048 OMY983048:ONJ983048 OWU983048:OXF983048 PGQ983048:PHB983048 PQM983048:PQX983048 QAI983048:QAT983048 QKE983048:QKP983048 QUA983048:QUL983048 RDW983048:REH983048 RNS983048:ROD983048 RXO983048:RXZ983048 SHK983048:SHV983048 SRG983048:SRR983048 TBC983048:TBN983048 TKY983048:TLJ983048 TUU983048:TVF983048 UEQ983048:UFB983048 UOM983048:UOX983048 UYI983048:UYT983048 VIE983048:VIP983048 VSA983048:VSL983048 WBW983048:WCH983048 WLS983048:WMD983048 WVO983048:WVZ983048" xr:uid="{D6D372A1-DEFA-499C-AC45-0F4E7261CDBD}">
      <formula1>$A$57:$A$60</formula1>
    </dataValidation>
  </dataValidations>
  <hyperlinks>
    <hyperlink ref="U19:Y22" r:id="rId1" display="https://www.nzta.govt.nz/resources/monetised-benefits-and-costs-manual" xr:uid="{7196C080-8316-4DFC-B36B-C1C8BF1D8976}"/>
  </hyperlinks>
  <printOptions horizontalCentered="1"/>
  <pageMargins left="0.74803149606299213" right="0.70866141732283472" top="0.74803149606299213" bottom="0.9055118110236221" header="0.39370078740157483" footer="0.39370078740157483"/>
  <pageSetup paperSize="9" scale="87" orientation="portrait" r:id="rId2"/>
  <headerFooter scaleWithDoc="0" alignWithMargins="0">
    <oddHeader>&amp;L&amp;"+,Regular"&amp;8&amp;F&amp;R&amp;"Cambria,Regular"&amp;8&amp;A
__________________________________________________________________________________________________</oddHeader>
    <oddFooter>&amp;L&amp;"Cambria,Regular"&amp;8__________________________________________________________________________________________________
The NZ Transport Agency’s Economic evaluation manual 
Effective from Jul 2013</oddFooter>
  </headerFooter>
  <drawing r:id="rId3"/>
  <legacyDrawing r:id="rId4"/>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AF6F7E-5B2F-4EBE-964D-1D1B98680D43}">
  <sheetPr>
    <pageSetUpPr fitToPage="1"/>
  </sheetPr>
  <dimension ref="A1:Z86"/>
  <sheetViews>
    <sheetView zoomScaleNormal="100" zoomScaleSheetLayoutView="100" workbookViewId="0">
      <selection activeCell="P20" sqref="P20"/>
    </sheetView>
  </sheetViews>
  <sheetFormatPr defaultRowHeight="12.6"/>
  <cols>
    <col min="1" max="1" width="2.09765625" style="134" customWidth="1"/>
    <col min="2" max="2" width="4.19921875" style="134" customWidth="1"/>
    <col min="3" max="4" width="5.59765625" style="134" customWidth="1"/>
    <col min="5" max="5" width="4" style="134" customWidth="1"/>
    <col min="6" max="8" width="5.59765625" style="134" customWidth="1"/>
    <col min="9" max="9" width="4" style="134" customWidth="1"/>
    <col min="10" max="11" width="5.59765625" style="134" customWidth="1"/>
    <col min="12" max="12" width="4.796875" style="134" customWidth="1"/>
    <col min="13" max="18" width="5.59765625" style="134" customWidth="1"/>
    <col min="19" max="19" width="2.5" style="133" customWidth="1"/>
    <col min="20" max="20" width="9.19921875" style="134" customWidth="1"/>
    <col min="21" max="21" width="26.69921875" style="134" customWidth="1"/>
    <col min="22" max="25" width="13.59765625" style="134" customWidth="1"/>
    <col min="26" max="256" width="9" style="134"/>
    <col min="257" max="257" width="2.09765625" style="134" customWidth="1"/>
    <col min="258" max="258" width="2.5" style="134" customWidth="1"/>
    <col min="259" max="260" width="5.59765625" style="134" customWidth="1"/>
    <col min="261" max="261" width="4" style="134" customWidth="1"/>
    <col min="262" max="264" width="5.59765625" style="134" customWidth="1"/>
    <col min="265" max="265" width="4" style="134" customWidth="1"/>
    <col min="266" max="267" width="5.59765625" style="134" customWidth="1"/>
    <col min="268" max="268" width="4.796875" style="134" customWidth="1"/>
    <col min="269" max="274" width="5.59765625" style="134" customWidth="1"/>
    <col min="275" max="275" width="2.5" style="134" customWidth="1"/>
    <col min="276" max="276" width="9.19921875" style="134" customWidth="1"/>
    <col min="277" max="277" width="26.69921875" style="134" customWidth="1"/>
    <col min="278" max="281" width="13.59765625" style="134" customWidth="1"/>
    <col min="282" max="512" width="9" style="134"/>
    <col min="513" max="513" width="2.09765625" style="134" customWidth="1"/>
    <col min="514" max="514" width="2.5" style="134" customWidth="1"/>
    <col min="515" max="516" width="5.59765625" style="134" customWidth="1"/>
    <col min="517" max="517" width="4" style="134" customWidth="1"/>
    <col min="518" max="520" width="5.59765625" style="134" customWidth="1"/>
    <col min="521" max="521" width="4" style="134" customWidth="1"/>
    <col min="522" max="523" width="5.59765625" style="134" customWidth="1"/>
    <col min="524" max="524" width="4.796875" style="134" customWidth="1"/>
    <col min="525" max="530" width="5.59765625" style="134" customWidth="1"/>
    <col min="531" max="531" width="2.5" style="134" customWidth="1"/>
    <col min="532" max="532" width="9.19921875" style="134" customWidth="1"/>
    <col min="533" max="533" width="26.69921875" style="134" customWidth="1"/>
    <col min="534" max="537" width="13.59765625" style="134" customWidth="1"/>
    <col min="538" max="768" width="9" style="134"/>
    <col min="769" max="769" width="2.09765625" style="134" customWidth="1"/>
    <col min="770" max="770" width="2.5" style="134" customWidth="1"/>
    <col min="771" max="772" width="5.59765625" style="134" customWidth="1"/>
    <col min="773" max="773" width="4" style="134" customWidth="1"/>
    <col min="774" max="776" width="5.59765625" style="134" customWidth="1"/>
    <col min="777" max="777" width="4" style="134" customWidth="1"/>
    <col min="778" max="779" width="5.59765625" style="134" customWidth="1"/>
    <col min="780" max="780" width="4.796875" style="134" customWidth="1"/>
    <col min="781" max="786" width="5.59765625" style="134" customWidth="1"/>
    <col min="787" max="787" width="2.5" style="134" customWidth="1"/>
    <col min="788" max="788" width="9.19921875" style="134" customWidth="1"/>
    <col min="789" max="789" width="26.69921875" style="134" customWidth="1"/>
    <col min="790" max="793" width="13.59765625" style="134" customWidth="1"/>
    <col min="794" max="1024" width="9" style="134"/>
    <col min="1025" max="1025" width="2.09765625" style="134" customWidth="1"/>
    <col min="1026" max="1026" width="2.5" style="134" customWidth="1"/>
    <col min="1027" max="1028" width="5.59765625" style="134" customWidth="1"/>
    <col min="1029" max="1029" width="4" style="134" customWidth="1"/>
    <col min="1030" max="1032" width="5.59765625" style="134" customWidth="1"/>
    <col min="1033" max="1033" width="4" style="134" customWidth="1"/>
    <col min="1034" max="1035" width="5.59765625" style="134" customWidth="1"/>
    <col min="1036" max="1036" width="4.796875" style="134" customWidth="1"/>
    <col min="1037" max="1042" width="5.59765625" style="134" customWidth="1"/>
    <col min="1043" max="1043" width="2.5" style="134" customWidth="1"/>
    <col min="1044" max="1044" width="9.19921875" style="134" customWidth="1"/>
    <col min="1045" max="1045" width="26.69921875" style="134" customWidth="1"/>
    <col min="1046" max="1049" width="13.59765625" style="134" customWidth="1"/>
    <col min="1050" max="1280" width="9" style="134"/>
    <col min="1281" max="1281" width="2.09765625" style="134" customWidth="1"/>
    <col min="1282" max="1282" width="2.5" style="134" customWidth="1"/>
    <col min="1283" max="1284" width="5.59765625" style="134" customWidth="1"/>
    <col min="1285" max="1285" width="4" style="134" customWidth="1"/>
    <col min="1286" max="1288" width="5.59765625" style="134" customWidth="1"/>
    <col min="1289" max="1289" width="4" style="134" customWidth="1"/>
    <col min="1290" max="1291" width="5.59765625" style="134" customWidth="1"/>
    <col min="1292" max="1292" width="4.796875" style="134" customWidth="1"/>
    <col min="1293" max="1298" width="5.59765625" style="134" customWidth="1"/>
    <col min="1299" max="1299" width="2.5" style="134" customWidth="1"/>
    <col min="1300" max="1300" width="9.19921875" style="134" customWidth="1"/>
    <col min="1301" max="1301" width="26.69921875" style="134" customWidth="1"/>
    <col min="1302" max="1305" width="13.59765625" style="134" customWidth="1"/>
    <col min="1306" max="1536" width="9" style="134"/>
    <col min="1537" max="1537" width="2.09765625" style="134" customWidth="1"/>
    <col min="1538" max="1538" width="2.5" style="134" customWidth="1"/>
    <col min="1539" max="1540" width="5.59765625" style="134" customWidth="1"/>
    <col min="1541" max="1541" width="4" style="134" customWidth="1"/>
    <col min="1542" max="1544" width="5.59765625" style="134" customWidth="1"/>
    <col min="1545" max="1545" width="4" style="134" customWidth="1"/>
    <col min="1546" max="1547" width="5.59765625" style="134" customWidth="1"/>
    <col min="1548" max="1548" width="4.796875" style="134" customWidth="1"/>
    <col min="1549" max="1554" width="5.59765625" style="134" customWidth="1"/>
    <col min="1555" max="1555" width="2.5" style="134" customWidth="1"/>
    <col min="1556" max="1556" width="9.19921875" style="134" customWidth="1"/>
    <col min="1557" max="1557" width="26.69921875" style="134" customWidth="1"/>
    <col min="1558" max="1561" width="13.59765625" style="134" customWidth="1"/>
    <col min="1562" max="1792" width="9" style="134"/>
    <col min="1793" max="1793" width="2.09765625" style="134" customWidth="1"/>
    <col min="1794" max="1794" width="2.5" style="134" customWidth="1"/>
    <col min="1795" max="1796" width="5.59765625" style="134" customWidth="1"/>
    <col min="1797" max="1797" width="4" style="134" customWidth="1"/>
    <col min="1798" max="1800" width="5.59765625" style="134" customWidth="1"/>
    <col min="1801" max="1801" width="4" style="134" customWidth="1"/>
    <col min="1802" max="1803" width="5.59765625" style="134" customWidth="1"/>
    <col min="1804" max="1804" width="4.796875" style="134" customWidth="1"/>
    <col min="1805" max="1810" width="5.59765625" style="134" customWidth="1"/>
    <col min="1811" max="1811" width="2.5" style="134" customWidth="1"/>
    <col min="1812" max="1812" width="9.19921875" style="134" customWidth="1"/>
    <col min="1813" max="1813" width="26.69921875" style="134" customWidth="1"/>
    <col min="1814" max="1817" width="13.59765625" style="134" customWidth="1"/>
    <col min="1818" max="2048" width="9" style="134"/>
    <col min="2049" max="2049" width="2.09765625" style="134" customWidth="1"/>
    <col min="2050" max="2050" width="2.5" style="134" customWidth="1"/>
    <col min="2051" max="2052" width="5.59765625" style="134" customWidth="1"/>
    <col min="2053" max="2053" width="4" style="134" customWidth="1"/>
    <col min="2054" max="2056" width="5.59765625" style="134" customWidth="1"/>
    <col min="2057" max="2057" width="4" style="134" customWidth="1"/>
    <col min="2058" max="2059" width="5.59765625" style="134" customWidth="1"/>
    <col min="2060" max="2060" width="4.796875" style="134" customWidth="1"/>
    <col min="2061" max="2066" width="5.59765625" style="134" customWidth="1"/>
    <col min="2067" max="2067" width="2.5" style="134" customWidth="1"/>
    <col min="2068" max="2068" width="9.19921875" style="134" customWidth="1"/>
    <col min="2069" max="2069" width="26.69921875" style="134" customWidth="1"/>
    <col min="2070" max="2073" width="13.59765625" style="134" customWidth="1"/>
    <col min="2074" max="2304" width="9" style="134"/>
    <col min="2305" max="2305" width="2.09765625" style="134" customWidth="1"/>
    <col min="2306" max="2306" width="2.5" style="134" customWidth="1"/>
    <col min="2307" max="2308" width="5.59765625" style="134" customWidth="1"/>
    <col min="2309" max="2309" width="4" style="134" customWidth="1"/>
    <col min="2310" max="2312" width="5.59765625" style="134" customWidth="1"/>
    <col min="2313" max="2313" width="4" style="134" customWidth="1"/>
    <col min="2314" max="2315" width="5.59765625" style="134" customWidth="1"/>
    <col min="2316" max="2316" width="4.796875" style="134" customWidth="1"/>
    <col min="2317" max="2322" width="5.59765625" style="134" customWidth="1"/>
    <col min="2323" max="2323" width="2.5" style="134" customWidth="1"/>
    <col min="2324" max="2324" width="9.19921875" style="134" customWidth="1"/>
    <col min="2325" max="2325" width="26.69921875" style="134" customWidth="1"/>
    <col min="2326" max="2329" width="13.59765625" style="134" customWidth="1"/>
    <col min="2330" max="2560" width="9" style="134"/>
    <col min="2561" max="2561" width="2.09765625" style="134" customWidth="1"/>
    <col min="2562" max="2562" width="2.5" style="134" customWidth="1"/>
    <col min="2563" max="2564" width="5.59765625" style="134" customWidth="1"/>
    <col min="2565" max="2565" width="4" style="134" customWidth="1"/>
    <col min="2566" max="2568" width="5.59765625" style="134" customWidth="1"/>
    <col min="2569" max="2569" width="4" style="134" customWidth="1"/>
    <col min="2570" max="2571" width="5.59765625" style="134" customWidth="1"/>
    <col min="2572" max="2572" width="4.796875" style="134" customWidth="1"/>
    <col min="2573" max="2578" width="5.59765625" style="134" customWidth="1"/>
    <col min="2579" max="2579" width="2.5" style="134" customWidth="1"/>
    <col min="2580" max="2580" width="9.19921875" style="134" customWidth="1"/>
    <col min="2581" max="2581" width="26.69921875" style="134" customWidth="1"/>
    <col min="2582" max="2585" width="13.59765625" style="134" customWidth="1"/>
    <col min="2586" max="2816" width="9" style="134"/>
    <col min="2817" max="2817" width="2.09765625" style="134" customWidth="1"/>
    <col min="2818" max="2818" width="2.5" style="134" customWidth="1"/>
    <col min="2819" max="2820" width="5.59765625" style="134" customWidth="1"/>
    <col min="2821" max="2821" width="4" style="134" customWidth="1"/>
    <col min="2822" max="2824" width="5.59765625" style="134" customWidth="1"/>
    <col min="2825" max="2825" width="4" style="134" customWidth="1"/>
    <col min="2826" max="2827" width="5.59765625" style="134" customWidth="1"/>
    <col min="2828" max="2828" width="4.796875" style="134" customWidth="1"/>
    <col min="2829" max="2834" width="5.59765625" style="134" customWidth="1"/>
    <col min="2835" max="2835" width="2.5" style="134" customWidth="1"/>
    <col min="2836" max="2836" width="9.19921875" style="134" customWidth="1"/>
    <col min="2837" max="2837" width="26.69921875" style="134" customWidth="1"/>
    <col min="2838" max="2841" width="13.59765625" style="134" customWidth="1"/>
    <col min="2842" max="3072" width="9" style="134"/>
    <col min="3073" max="3073" width="2.09765625" style="134" customWidth="1"/>
    <col min="3074" max="3074" width="2.5" style="134" customWidth="1"/>
    <col min="3075" max="3076" width="5.59765625" style="134" customWidth="1"/>
    <col min="3077" max="3077" width="4" style="134" customWidth="1"/>
    <col min="3078" max="3080" width="5.59765625" style="134" customWidth="1"/>
    <col min="3081" max="3081" width="4" style="134" customWidth="1"/>
    <col min="3082" max="3083" width="5.59765625" style="134" customWidth="1"/>
    <col min="3084" max="3084" width="4.796875" style="134" customWidth="1"/>
    <col min="3085" max="3090" width="5.59765625" style="134" customWidth="1"/>
    <col min="3091" max="3091" width="2.5" style="134" customWidth="1"/>
    <col min="3092" max="3092" width="9.19921875" style="134" customWidth="1"/>
    <col min="3093" max="3093" width="26.69921875" style="134" customWidth="1"/>
    <col min="3094" max="3097" width="13.59765625" style="134" customWidth="1"/>
    <col min="3098" max="3328" width="9" style="134"/>
    <col min="3329" max="3329" width="2.09765625" style="134" customWidth="1"/>
    <col min="3330" max="3330" width="2.5" style="134" customWidth="1"/>
    <col min="3331" max="3332" width="5.59765625" style="134" customWidth="1"/>
    <col min="3333" max="3333" width="4" style="134" customWidth="1"/>
    <col min="3334" max="3336" width="5.59765625" style="134" customWidth="1"/>
    <col min="3337" max="3337" width="4" style="134" customWidth="1"/>
    <col min="3338" max="3339" width="5.59765625" style="134" customWidth="1"/>
    <col min="3340" max="3340" width="4.796875" style="134" customWidth="1"/>
    <col min="3341" max="3346" width="5.59765625" style="134" customWidth="1"/>
    <col min="3347" max="3347" width="2.5" style="134" customWidth="1"/>
    <col min="3348" max="3348" width="9.19921875" style="134" customWidth="1"/>
    <col min="3349" max="3349" width="26.69921875" style="134" customWidth="1"/>
    <col min="3350" max="3353" width="13.59765625" style="134" customWidth="1"/>
    <col min="3354" max="3584" width="9" style="134"/>
    <col min="3585" max="3585" width="2.09765625" style="134" customWidth="1"/>
    <col min="3586" max="3586" width="2.5" style="134" customWidth="1"/>
    <col min="3587" max="3588" width="5.59765625" style="134" customWidth="1"/>
    <col min="3589" max="3589" width="4" style="134" customWidth="1"/>
    <col min="3590" max="3592" width="5.59765625" style="134" customWidth="1"/>
    <col min="3593" max="3593" width="4" style="134" customWidth="1"/>
    <col min="3594" max="3595" width="5.59765625" style="134" customWidth="1"/>
    <col min="3596" max="3596" width="4.796875" style="134" customWidth="1"/>
    <col min="3597" max="3602" width="5.59765625" style="134" customWidth="1"/>
    <col min="3603" max="3603" width="2.5" style="134" customWidth="1"/>
    <col min="3604" max="3604" width="9.19921875" style="134" customWidth="1"/>
    <col min="3605" max="3605" width="26.69921875" style="134" customWidth="1"/>
    <col min="3606" max="3609" width="13.59765625" style="134" customWidth="1"/>
    <col min="3610" max="3840" width="9" style="134"/>
    <col min="3841" max="3841" width="2.09765625" style="134" customWidth="1"/>
    <col min="3842" max="3842" width="2.5" style="134" customWidth="1"/>
    <col min="3843" max="3844" width="5.59765625" style="134" customWidth="1"/>
    <col min="3845" max="3845" width="4" style="134" customWidth="1"/>
    <col min="3846" max="3848" width="5.59765625" style="134" customWidth="1"/>
    <col min="3849" max="3849" width="4" style="134" customWidth="1"/>
    <col min="3850" max="3851" width="5.59765625" style="134" customWidth="1"/>
    <col min="3852" max="3852" width="4.796875" style="134" customWidth="1"/>
    <col min="3853" max="3858" width="5.59765625" style="134" customWidth="1"/>
    <col min="3859" max="3859" width="2.5" style="134" customWidth="1"/>
    <col min="3860" max="3860" width="9.19921875" style="134" customWidth="1"/>
    <col min="3861" max="3861" width="26.69921875" style="134" customWidth="1"/>
    <col min="3862" max="3865" width="13.59765625" style="134" customWidth="1"/>
    <col min="3866" max="4096" width="9" style="134"/>
    <col min="4097" max="4097" width="2.09765625" style="134" customWidth="1"/>
    <col min="4098" max="4098" width="2.5" style="134" customWidth="1"/>
    <col min="4099" max="4100" width="5.59765625" style="134" customWidth="1"/>
    <col min="4101" max="4101" width="4" style="134" customWidth="1"/>
    <col min="4102" max="4104" width="5.59765625" style="134" customWidth="1"/>
    <col min="4105" max="4105" width="4" style="134" customWidth="1"/>
    <col min="4106" max="4107" width="5.59765625" style="134" customWidth="1"/>
    <col min="4108" max="4108" width="4.796875" style="134" customWidth="1"/>
    <col min="4109" max="4114" width="5.59765625" style="134" customWidth="1"/>
    <col min="4115" max="4115" width="2.5" style="134" customWidth="1"/>
    <col min="4116" max="4116" width="9.19921875" style="134" customWidth="1"/>
    <col min="4117" max="4117" width="26.69921875" style="134" customWidth="1"/>
    <col min="4118" max="4121" width="13.59765625" style="134" customWidth="1"/>
    <col min="4122" max="4352" width="9" style="134"/>
    <col min="4353" max="4353" width="2.09765625" style="134" customWidth="1"/>
    <col min="4354" max="4354" width="2.5" style="134" customWidth="1"/>
    <col min="4355" max="4356" width="5.59765625" style="134" customWidth="1"/>
    <col min="4357" max="4357" width="4" style="134" customWidth="1"/>
    <col min="4358" max="4360" width="5.59765625" style="134" customWidth="1"/>
    <col min="4361" max="4361" width="4" style="134" customWidth="1"/>
    <col min="4362" max="4363" width="5.59765625" style="134" customWidth="1"/>
    <col min="4364" max="4364" width="4.796875" style="134" customWidth="1"/>
    <col min="4365" max="4370" width="5.59765625" style="134" customWidth="1"/>
    <col min="4371" max="4371" width="2.5" style="134" customWidth="1"/>
    <col min="4372" max="4372" width="9.19921875" style="134" customWidth="1"/>
    <col min="4373" max="4373" width="26.69921875" style="134" customWidth="1"/>
    <col min="4374" max="4377" width="13.59765625" style="134" customWidth="1"/>
    <col min="4378" max="4608" width="9" style="134"/>
    <col min="4609" max="4609" width="2.09765625" style="134" customWidth="1"/>
    <col min="4610" max="4610" width="2.5" style="134" customWidth="1"/>
    <col min="4611" max="4612" width="5.59765625" style="134" customWidth="1"/>
    <col min="4613" max="4613" width="4" style="134" customWidth="1"/>
    <col min="4614" max="4616" width="5.59765625" style="134" customWidth="1"/>
    <col min="4617" max="4617" width="4" style="134" customWidth="1"/>
    <col min="4618" max="4619" width="5.59765625" style="134" customWidth="1"/>
    <col min="4620" max="4620" width="4.796875" style="134" customWidth="1"/>
    <col min="4621" max="4626" width="5.59765625" style="134" customWidth="1"/>
    <col min="4627" max="4627" width="2.5" style="134" customWidth="1"/>
    <col min="4628" max="4628" width="9.19921875" style="134" customWidth="1"/>
    <col min="4629" max="4629" width="26.69921875" style="134" customWidth="1"/>
    <col min="4630" max="4633" width="13.59765625" style="134" customWidth="1"/>
    <col min="4634" max="4864" width="9" style="134"/>
    <col min="4865" max="4865" width="2.09765625" style="134" customWidth="1"/>
    <col min="4866" max="4866" width="2.5" style="134" customWidth="1"/>
    <col min="4867" max="4868" width="5.59765625" style="134" customWidth="1"/>
    <col min="4869" max="4869" width="4" style="134" customWidth="1"/>
    <col min="4870" max="4872" width="5.59765625" style="134" customWidth="1"/>
    <col min="4873" max="4873" width="4" style="134" customWidth="1"/>
    <col min="4874" max="4875" width="5.59765625" style="134" customWidth="1"/>
    <col min="4876" max="4876" width="4.796875" style="134" customWidth="1"/>
    <col min="4877" max="4882" width="5.59765625" style="134" customWidth="1"/>
    <col min="4883" max="4883" width="2.5" style="134" customWidth="1"/>
    <col min="4884" max="4884" width="9.19921875" style="134" customWidth="1"/>
    <col min="4885" max="4885" width="26.69921875" style="134" customWidth="1"/>
    <col min="4886" max="4889" width="13.59765625" style="134" customWidth="1"/>
    <col min="4890" max="5120" width="9" style="134"/>
    <col min="5121" max="5121" width="2.09765625" style="134" customWidth="1"/>
    <col min="5122" max="5122" width="2.5" style="134" customWidth="1"/>
    <col min="5123" max="5124" width="5.59765625" style="134" customWidth="1"/>
    <col min="5125" max="5125" width="4" style="134" customWidth="1"/>
    <col min="5126" max="5128" width="5.59765625" style="134" customWidth="1"/>
    <col min="5129" max="5129" width="4" style="134" customWidth="1"/>
    <col min="5130" max="5131" width="5.59765625" style="134" customWidth="1"/>
    <col min="5132" max="5132" width="4.796875" style="134" customWidth="1"/>
    <col min="5133" max="5138" width="5.59765625" style="134" customWidth="1"/>
    <col min="5139" max="5139" width="2.5" style="134" customWidth="1"/>
    <col min="5140" max="5140" width="9.19921875" style="134" customWidth="1"/>
    <col min="5141" max="5141" width="26.69921875" style="134" customWidth="1"/>
    <col min="5142" max="5145" width="13.59765625" style="134" customWidth="1"/>
    <col min="5146" max="5376" width="9" style="134"/>
    <col min="5377" max="5377" width="2.09765625" style="134" customWidth="1"/>
    <col min="5378" max="5378" width="2.5" style="134" customWidth="1"/>
    <col min="5379" max="5380" width="5.59765625" style="134" customWidth="1"/>
    <col min="5381" max="5381" width="4" style="134" customWidth="1"/>
    <col min="5382" max="5384" width="5.59765625" style="134" customWidth="1"/>
    <col min="5385" max="5385" width="4" style="134" customWidth="1"/>
    <col min="5386" max="5387" width="5.59765625" style="134" customWidth="1"/>
    <col min="5388" max="5388" width="4.796875" style="134" customWidth="1"/>
    <col min="5389" max="5394" width="5.59765625" style="134" customWidth="1"/>
    <col min="5395" max="5395" width="2.5" style="134" customWidth="1"/>
    <col min="5396" max="5396" width="9.19921875" style="134" customWidth="1"/>
    <col min="5397" max="5397" width="26.69921875" style="134" customWidth="1"/>
    <col min="5398" max="5401" width="13.59765625" style="134" customWidth="1"/>
    <col min="5402" max="5632" width="9" style="134"/>
    <col min="5633" max="5633" width="2.09765625" style="134" customWidth="1"/>
    <col min="5634" max="5634" width="2.5" style="134" customWidth="1"/>
    <col min="5635" max="5636" width="5.59765625" style="134" customWidth="1"/>
    <col min="5637" max="5637" width="4" style="134" customWidth="1"/>
    <col min="5638" max="5640" width="5.59765625" style="134" customWidth="1"/>
    <col min="5641" max="5641" width="4" style="134" customWidth="1"/>
    <col min="5642" max="5643" width="5.59765625" style="134" customWidth="1"/>
    <col min="5644" max="5644" width="4.796875" style="134" customWidth="1"/>
    <col min="5645" max="5650" width="5.59765625" style="134" customWidth="1"/>
    <col min="5651" max="5651" width="2.5" style="134" customWidth="1"/>
    <col min="5652" max="5652" width="9.19921875" style="134" customWidth="1"/>
    <col min="5653" max="5653" width="26.69921875" style="134" customWidth="1"/>
    <col min="5654" max="5657" width="13.59765625" style="134" customWidth="1"/>
    <col min="5658" max="5888" width="9" style="134"/>
    <col min="5889" max="5889" width="2.09765625" style="134" customWidth="1"/>
    <col min="5890" max="5890" width="2.5" style="134" customWidth="1"/>
    <col min="5891" max="5892" width="5.59765625" style="134" customWidth="1"/>
    <col min="5893" max="5893" width="4" style="134" customWidth="1"/>
    <col min="5894" max="5896" width="5.59765625" style="134" customWidth="1"/>
    <col min="5897" max="5897" width="4" style="134" customWidth="1"/>
    <col min="5898" max="5899" width="5.59765625" style="134" customWidth="1"/>
    <col min="5900" max="5900" width="4.796875" style="134" customWidth="1"/>
    <col min="5901" max="5906" width="5.59765625" style="134" customWidth="1"/>
    <col min="5907" max="5907" width="2.5" style="134" customWidth="1"/>
    <col min="5908" max="5908" width="9.19921875" style="134" customWidth="1"/>
    <col min="5909" max="5909" width="26.69921875" style="134" customWidth="1"/>
    <col min="5910" max="5913" width="13.59765625" style="134" customWidth="1"/>
    <col min="5914" max="6144" width="9" style="134"/>
    <col min="6145" max="6145" width="2.09765625" style="134" customWidth="1"/>
    <col min="6146" max="6146" width="2.5" style="134" customWidth="1"/>
    <col min="6147" max="6148" width="5.59765625" style="134" customWidth="1"/>
    <col min="6149" max="6149" width="4" style="134" customWidth="1"/>
    <col min="6150" max="6152" width="5.59765625" style="134" customWidth="1"/>
    <col min="6153" max="6153" width="4" style="134" customWidth="1"/>
    <col min="6154" max="6155" width="5.59765625" style="134" customWidth="1"/>
    <col min="6156" max="6156" width="4.796875" style="134" customWidth="1"/>
    <col min="6157" max="6162" width="5.59765625" style="134" customWidth="1"/>
    <col min="6163" max="6163" width="2.5" style="134" customWidth="1"/>
    <col min="6164" max="6164" width="9.19921875" style="134" customWidth="1"/>
    <col min="6165" max="6165" width="26.69921875" style="134" customWidth="1"/>
    <col min="6166" max="6169" width="13.59765625" style="134" customWidth="1"/>
    <col min="6170" max="6400" width="9" style="134"/>
    <col min="6401" max="6401" width="2.09765625" style="134" customWidth="1"/>
    <col min="6402" max="6402" width="2.5" style="134" customWidth="1"/>
    <col min="6403" max="6404" width="5.59765625" style="134" customWidth="1"/>
    <col min="6405" max="6405" width="4" style="134" customWidth="1"/>
    <col min="6406" max="6408" width="5.59765625" style="134" customWidth="1"/>
    <col min="6409" max="6409" width="4" style="134" customWidth="1"/>
    <col min="6410" max="6411" width="5.59765625" style="134" customWidth="1"/>
    <col min="6412" max="6412" width="4.796875" style="134" customWidth="1"/>
    <col min="6413" max="6418" width="5.59765625" style="134" customWidth="1"/>
    <col min="6419" max="6419" width="2.5" style="134" customWidth="1"/>
    <col min="6420" max="6420" width="9.19921875" style="134" customWidth="1"/>
    <col min="6421" max="6421" width="26.69921875" style="134" customWidth="1"/>
    <col min="6422" max="6425" width="13.59765625" style="134" customWidth="1"/>
    <col min="6426" max="6656" width="9" style="134"/>
    <col min="6657" max="6657" width="2.09765625" style="134" customWidth="1"/>
    <col min="6658" max="6658" width="2.5" style="134" customWidth="1"/>
    <col min="6659" max="6660" width="5.59765625" style="134" customWidth="1"/>
    <col min="6661" max="6661" width="4" style="134" customWidth="1"/>
    <col min="6662" max="6664" width="5.59765625" style="134" customWidth="1"/>
    <col min="6665" max="6665" width="4" style="134" customWidth="1"/>
    <col min="6666" max="6667" width="5.59765625" style="134" customWidth="1"/>
    <col min="6668" max="6668" width="4.796875" style="134" customWidth="1"/>
    <col min="6669" max="6674" width="5.59765625" style="134" customWidth="1"/>
    <col min="6675" max="6675" width="2.5" style="134" customWidth="1"/>
    <col min="6676" max="6676" width="9.19921875" style="134" customWidth="1"/>
    <col min="6677" max="6677" width="26.69921875" style="134" customWidth="1"/>
    <col min="6678" max="6681" width="13.59765625" style="134" customWidth="1"/>
    <col min="6682" max="6912" width="9" style="134"/>
    <col min="6913" max="6913" width="2.09765625" style="134" customWidth="1"/>
    <col min="6914" max="6914" width="2.5" style="134" customWidth="1"/>
    <col min="6915" max="6916" width="5.59765625" style="134" customWidth="1"/>
    <col min="6917" max="6917" width="4" style="134" customWidth="1"/>
    <col min="6918" max="6920" width="5.59765625" style="134" customWidth="1"/>
    <col min="6921" max="6921" width="4" style="134" customWidth="1"/>
    <col min="6922" max="6923" width="5.59765625" style="134" customWidth="1"/>
    <col min="6924" max="6924" width="4.796875" style="134" customWidth="1"/>
    <col min="6925" max="6930" width="5.59765625" style="134" customWidth="1"/>
    <col min="6931" max="6931" width="2.5" style="134" customWidth="1"/>
    <col min="6932" max="6932" width="9.19921875" style="134" customWidth="1"/>
    <col min="6933" max="6933" width="26.69921875" style="134" customWidth="1"/>
    <col min="6934" max="6937" width="13.59765625" style="134" customWidth="1"/>
    <col min="6938" max="7168" width="9" style="134"/>
    <col min="7169" max="7169" width="2.09765625" style="134" customWidth="1"/>
    <col min="7170" max="7170" width="2.5" style="134" customWidth="1"/>
    <col min="7171" max="7172" width="5.59765625" style="134" customWidth="1"/>
    <col min="7173" max="7173" width="4" style="134" customWidth="1"/>
    <col min="7174" max="7176" width="5.59765625" style="134" customWidth="1"/>
    <col min="7177" max="7177" width="4" style="134" customWidth="1"/>
    <col min="7178" max="7179" width="5.59765625" style="134" customWidth="1"/>
    <col min="7180" max="7180" width="4.796875" style="134" customWidth="1"/>
    <col min="7181" max="7186" width="5.59765625" style="134" customWidth="1"/>
    <col min="7187" max="7187" width="2.5" style="134" customWidth="1"/>
    <col min="7188" max="7188" width="9.19921875" style="134" customWidth="1"/>
    <col min="7189" max="7189" width="26.69921875" style="134" customWidth="1"/>
    <col min="7190" max="7193" width="13.59765625" style="134" customWidth="1"/>
    <col min="7194" max="7424" width="9" style="134"/>
    <col min="7425" max="7425" width="2.09765625" style="134" customWidth="1"/>
    <col min="7426" max="7426" width="2.5" style="134" customWidth="1"/>
    <col min="7427" max="7428" width="5.59765625" style="134" customWidth="1"/>
    <col min="7429" max="7429" width="4" style="134" customWidth="1"/>
    <col min="7430" max="7432" width="5.59765625" style="134" customWidth="1"/>
    <col min="7433" max="7433" width="4" style="134" customWidth="1"/>
    <col min="7434" max="7435" width="5.59765625" style="134" customWidth="1"/>
    <col min="7436" max="7436" width="4.796875" style="134" customWidth="1"/>
    <col min="7437" max="7442" width="5.59765625" style="134" customWidth="1"/>
    <col min="7443" max="7443" width="2.5" style="134" customWidth="1"/>
    <col min="7444" max="7444" width="9.19921875" style="134" customWidth="1"/>
    <col min="7445" max="7445" width="26.69921875" style="134" customWidth="1"/>
    <col min="7446" max="7449" width="13.59765625" style="134" customWidth="1"/>
    <col min="7450" max="7680" width="9" style="134"/>
    <col min="7681" max="7681" width="2.09765625" style="134" customWidth="1"/>
    <col min="7682" max="7682" width="2.5" style="134" customWidth="1"/>
    <col min="7683" max="7684" width="5.59765625" style="134" customWidth="1"/>
    <col min="7685" max="7685" width="4" style="134" customWidth="1"/>
    <col min="7686" max="7688" width="5.59765625" style="134" customWidth="1"/>
    <col min="7689" max="7689" width="4" style="134" customWidth="1"/>
    <col min="7690" max="7691" width="5.59765625" style="134" customWidth="1"/>
    <col min="7692" max="7692" width="4.796875" style="134" customWidth="1"/>
    <col min="7693" max="7698" width="5.59765625" style="134" customWidth="1"/>
    <col min="7699" max="7699" width="2.5" style="134" customWidth="1"/>
    <col min="7700" max="7700" width="9.19921875" style="134" customWidth="1"/>
    <col min="7701" max="7701" width="26.69921875" style="134" customWidth="1"/>
    <col min="7702" max="7705" width="13.59765625" style="134" customWidth="1"/>
    <col min="7706" max="7936" width="9" style="134"/>
    <col min="7937" max="7937" width="2.09765625" style="134" customWidth="1"/>
    <col min="7938" max="7938" width="2.5" style="134" customWidth="1"/>
    <col min="7939" max="7940" width="5.59765625" style="134" customWidth="1"/>
    <col min="7941" max="7941" width="4" style="134" customWidth="1"/>
    <col min="7942" max="7944" width="5.59765625" style="134" customWidth="1"/>
    <col min="7945" max="7945" width="4" style="134" customWidth="1"/>
    <col min="7946" max="7947" width="5.59765625" style="134" customWidth="1"/>
    <col min="7948" max="7948" width="4.796875" style="134" customWidth="1"/>
    <col min="7949" max="7954" width="5.59765625" style="134" customWidth="1"/>
    <col min="7955" max="7955" width="2.5" style="134" customWidth="1"/>
    <col min="7956" max="7956" width="9.19921875" style="134" customWidth="1"/>
    <col min="7957" max="7957" width="26.69921875" style="134" customWidth="1"/>
    <col min="7958" max="7961" width="13.59765625" style="134" customWidth="1"/>
    <col min="7962" max="8192" width="9" style="134"/>
    <col min="8193" max="8193" width="2.09765625" style="134" customWidth="1"/>
    <col min="8194" max="8194" width="2.5" style="134" customWidth="1"/>
    <col min="8195" max="8196" width="5.59765625" style="134" customWidth="1"/>
    <col min="8197" max="8197" width="4" style="134" customWidth="1"/>
    <col min="8198" max="8200" width="5.59765625" style="134" customWidth="1"/>
    <col min="8201" max="8201" width="4" style="134" customWidth="1"/>
    <col min="8202" max="8203" width="5.59765625" style="134" customWidth="1"/>
    <col min="8204" max="8204" width="4.796875" style="134" customWidth="1"/>
    <col min="8205" max="8210" width="5.59765625" style="134" customWidth="1"/>
    <col min="8211" max="8211" width="2.5" style="134" customWidth="1"/>
    <col min="8212" max="8212" width="9.19921875" style="134" customWidth="1"/>
    <col min="8213" max="8213" width="26.69921875" style="134" customWidth="1"/>
    <col min="8214" max="8217" width="13.59765625" style="134" customWidth="1"/>
    <col min="8218" max="8448" width="9" style="134"/>
    <col min="8449" max="8449" width="2.09765625" style="134" customWidth="1"/>
    <col min="8450" max="8450" width="2.5" style="134" customWidth="1"/>
    <col min="8451" max="8452" width="5.59765625" style="134" customWidth="1"/>
    <col min="8453" max="8453" width="4" style="134" customWidth="1"/>
    <col min="8454" max="8456" width="5.59765625" style="134" customWidth="1"/>
    <col min="8457" max="8457" width="4" style="134" customWidth="1"/>
    <col min="8458" max="8459" width="5.59765625" style="134" customWidth="1"/>
    <col min="8460" max="8460" width="4.796875" style="134" customWidth="1"/>
    <col min="8461" max="8466" width="5.59765625" style="134" customWidth="1"/>
    <col min="8467" max="8467" width="2.5" style="134" customWidth="1"/>
    <col min="8468" max="8468" width="9.19921875" style="134" customWidth="1"/>
    <col min="8469" max="8469" width="26.69921875" style="134" customWidth="1"/>
    <col min="8470" max="8473" width="13.59765625" style="134" customWidth="1"/>
    <col min="8474" max="8704" width="9" style="134"/>
    <col min="8705" max="8705" width="2.09765625" style="134" customWidth="1"/>
    <col min="8706" max="8706" width="2.5" style="134" customWidth="1"/>
    <col min="8707" max="8708" width="5.59765625" style="134" customWidth="1"/>
    <col min="8709" max="8709" width="4" style="134" customWidth="1"/>
    <col min="8710" max="8712" width="5.59765625" style="134" customWidth="1"/>
    <col min="8713" max="8713" width="4" style="134" customWidth="1"/>
    <col min="8714" max="8715" width="5.59765625" style="134" customWidth="1"/>
    <col min="8716" max="8716" width="4.796875" style="134" customWidth="1"/>
    <col min="8717" max="8722" width="5.59765625" style="134" customWidth="1"/>
    <col min="8723" max="8723" width="2.5" style="134" customWidth="1"/>
    <col min="8724" max="8724" width="9.19921875" style="134" customWidth="1"/>
    <col min="8725" max="8725" width="26.69921875" style="134" customWidth="1"/>
    <col min="8726" max="8729" width="13.59765625" style="134" customWidth="1"/>
    <col min="8730" max="8960" width="9" style="134"/>
    <col min="8961" max="8961" width="2.09765625" style="134" customWidth="1"/>
    <col min="8962" max="8962" width="2.5" style="134" customWidth="1"/>
    <col min="8963" max="8964" width="5.59765625" style="134" customWidth="1"/>
    <col min="8965" max="8965" width="4" style="134" customWidth="1"/>
    <col min="8966" max="8968" width="5.59765625" style="134" customWidth="1"/>
    <col min="8969" max="8969" width="4" style="134" customWidth="1"/>
    <col min="8970" max="8971" width="5.59765625" style="134" customWidth="1"/>
    <col min="8972" max="8972" width="4.796875" style="134" customWidth="1"/>
    <col min="8973" max="8978" width="5.59765625" style="134" customWidth="1"/>
    <col min="8979" max="8979" width="2.5" style="134" customWidth="1"/>
    <col min="8980" max="8980" width="9.19921875" style="134" customWidth="1"/>
    <col min="8981" max="8981" width="26.69921875" style="134" customWidth="1"/>
    <col min="8982" max="8985" width="13.59765625" style="134" customWidth="1"/>
    <col min="8986" max="9216" width="9" style="134"/>
    <col min="9217" max="9217" width="2.09765625" style="134" customWidth="1"/>
    <col min="9218" max="9218" width="2.5" style="134" customWidth="1"/>
    <col min="9219" max="9220" width="5.59765625" style="134" customWidth="1"/>
    <col min="9221" max="9221" width="4" style="134" customWidth="1"/>
    <col min="9222" max="9224" width="5.59765625" style="134" customWidth="1"/>
    <col min="9225" max="9225" width="4" style="134" customWidth="1"/>
    <col min="9226" max="9227" width="5.59765625" style="134" customWidth="1"/>
    <col min="9228" max="9228" width="4.796875" style="134" customWidth="1"/>
    <col min="9229" max="9234" width="5.59765625" style="134" customWidth="1"/>
    <col min="9235" max="9235" width="2.5" style="134" customWidth="1"/>
    <col min="9236" max="9236" width="9.19921875" style="134" customWidth="1"/>
    <col min="9237" max="9237" width="26.69921875" style="134" customWidth="1"/>
    <col min="9238" max="9241" width="13.59765625" style="134" customWidth="1"/>
    <col min="9242" max="9472" width="9" style="134"/>
    <col min="9473" max="9473" width="2.09765625" style="134" customWidth="1"/>
    <col min="9474" max="9474" width="2.5" style="134" customWidth="1"/>
    <col min="9475" max="9476" width="5.59765625" style="134" customWidth="1"/>
    <col min="9477" max="9477" width="4" style="134" customWidth="1"/>
    <col min="9478" max="9480" width="5.59765625" style="134" customWidth="1"/>
    <col min="9481" max="9481" width="4" style="134" customWidth="1"/>
    <col min="9482" max="9483" width="5.59765625" style="134" customWidth="1"/>
    <col min="9484" max="9484" width="4.796875" style="134" customWidth="1"/>
    <col min="9485" max="9490" width="5.59765625" style="134" customWidth="1"/>
    <col min="9491" max="9491" width="2.5" style="134" customWidth="1"/>
    <col min="9492" max="9492" width="9.19921875" style="134" customWidth="1"/>
    <col min="9493" max="9493" width="26.69921875" style="134" customWidth="1"/>
    <col min="9494" max="9497" width="13.59765625" style="134" customWidth="1"/>
    <col min="9498" max="9728" width="9" style="134"/>
    <col min="9729" max="9729" width="2.09765625" style="134" customWidth="1"/>
    <col min="9730" max="9730" width="2.5" style="134" customWidth="1"/>
    <col min="9731" max="9732" width="5.59765625" style="134" customWidth="1"/>
    <col min="9733" max="9733" width="4" style="134" customWidth="1"/>
    <col min="9734" max="9736" width="5.59765625" style="134" customWidth="1"/>
    <col min="9737" max="9737" width="4" style="134" customWidth="1"/>
    <col min="9738" max="9739" width="5.59765625" style="134" customWidth="1"/>
    <col min="9740" max="9740" width="4.796875" style="134" customWidth="1"/>
    <col min="9741" max="9746" width="5.59765625" style="134" customWidth="1"/>
    <col min="9747" max="9747" width="2.5" style="134" customWidth="1"/>
    <col min="9748" max="9748" width="9.19921875" style="134" customWidth="1"/>
    <col min="9749" max="9749" width="26.69921875" style="134" customWidth="1"/>
    <col min="9750" max="9753" width="13.59765625" style="134" customWidth="1"/>
    <col min="9754" max="9984" width="9" style="134"/>
    <col min="9985" max="9985" width="2.09765625" style="134" customWidth="1"/>
    <col min="9986" max="9986" width="2.5" style="134" customWidth="1"/>
    <col min="9987" max="9988" width="5.59765625" style="134" customWidth="1"/>
    <col min="9989" max="9989" width="4" style="134" customWidth="1"/>
    <col min="9990" max="9992" width="5.59765625" style="134" customWidth="1"/>
    <col min="9993" max="9993" width="4" style="134" customWidth="1"/>
    <col min="9994" max="9995" width="5.59765625" style="134" customWidth="1"/>
    <col min="9996" max="9996" width="4.796875" style="134" customWidth="1"/>
    <col min="9997" max="10002" width="5.59765625" style="134" customWidth="1"/>
    <col min="10003" max="10003" width="2.5" style="134" customWidth="1"/>
    <col min="10004" max="10004" width="9.19921875" style="134" customWidth="1"/>
    <col min="10005" max="10005" width="26.69921875" style="134" customWidth="1"/>
    <col min="10006" max="10009" width="13.59765625" style="134" customWidth="1"/>
    <col min="10010" max="10240" width="9" style="134"/>
    <col min="10241" max="10241" width="2.09765625" style="134" customWidth="1"/>
    <col min="10242" max="10242" width="2.5" style="134" customWidth="1"/>
    <col min="10243" max="10244" width="5.59765625" style="134" customWidth="1"/>
    <col min="10245" max="10245" width="4" style="134" customWidth="1"/>
    <col min="10246" max="10248" width="5.59765625" style="134" customWidth="1"/>
    <col min="10249" max="10249" width="4" style="134" customWidth="1"/>
    <col min="10250" max="10251" width="5.59765625" style="134" customWidth="1"/>
    <col min="10252" max="10252" width="4.796875" style="134" customWidth="1"/>
    <col min="10253" max="10258" width="5.59765625" style="134" customWidth="1"/>
    <col min="10259" max="10259" width="2.5" style="134" customWidth="1"/>
    <col min="10260" max="10260" width="9.19921875" style="134" customWidth="1"/>
    <col min="10261" max="10261" width="26.69921875" style="134" customWidth="1"/>
    <col min="10262" max="10265" width="13.59765625" style="134" customWidth="1"/>
    <col min="10266" max="10496" width="9" style="134"/>
    <col min="10497" max="10497" width="2.09765625" style="134" customWidth="1"/>
    <col min="10498" max="10498" width="2.5" style="134" customWidth="1"/>
    <col min="10499" max="10500" width="5.59765625" style="134" customWidth="1"/>
    <col min="10501" max="10501" width="4" style="134" customWidth="1"/>
    <col min="10502" max="10504" width="5.59765625" style="134" customWidth="1"/>
    <col min="10505" max="10505" width="4" style="134" customWidth="1"/>
    <col min="10506" max="10507" width="5.59765625" style="134" customWidth="1"/>
    <col min="10508" max="10508" width="4.796875" style="134" customWidth="1"/>
    <col min="10509" max="10514" width="5.59765625" style="134" customWidth="1"/>
    <col min="10515" max="10515" width="2.5" style="134" customWidth="1"/>
    <col min="10516" max="10516" width="9.19921875" style="134" customWidth="1"/>
    <col min="10517" max="10517" width="26.69921875" style="134" customWidth="1"/>
    <col min="10518" max="10521" width="13.59765625" style="134" customWidth="1"/>
    <col min="10522" max="10752" width="9" style="134"/>
    <col min="10753" max="10753" width="2.09765625" style="134" customWidth="1"/>
    <col min="10754" max="10754" width="2.5" style="134" customWidth="1"/>
    <col min="10755" max="10756" width="5.59765625" style="134" customWidth="1"/>
    <col min="10757" max="10757" width="4" style="134" customWidth="1"/>
    <col min="10758" max="10760" width="5.59765625" style="134" customWidth="1"/>
    <col min="10761" max="10761" width="4" style="134" customWidth="1"/>
    <col min="10762" max="10763" width="5.59765625" style="134" customWidth="1"/>
    <col min="10764" max="10764" width="4.796875" style="134" customWidth="1"/>
    <col min="10765" max="10770" width="5.59765625" style="134" customWidth="1"/>
    <col min="10771" max="10771" width="2.5" style="134" customWidth="1"/>
    <col min="10772" max="10772" width="9.19921875" style="134" customWidth="1"/>
    <col min="10773" max="10773" width="26.69921875" style="134" customWidth="1"/>
    <col min="10774" max="10777" width="13.59765625" style="134" customWidth="1"/>
    <col min="10778" max="11008" width="9" style="134"/>
    <col min="11009" max="11009" width="2.09765625" style="134" customWidth="1"/>
    <col min="11010" max="11010" width="2.5" style="134" customWidth="1"/>
    <col min="11011" max="11012" width="5.59765625" style="134" customWidth="1"/>
    <col min="11013" max="11013" width="4" style="134" customWidth="1"/>
    <col min="11014" max="11016" width="5.59765625" style="134" customWidth="1"/>
    <col min="11017" max="11017" width="4" style="134" customWidth="1"/>
    <col min="11018" max="11019" width="5.59765625" style="134" customWidth="1"/>
    <col min="11020" max="11020" width="4.796875" style="134" customWidth="1"/>
    <col min="11021" max="11026" width="5.59765625" style="134" customWidth="1"/>
    <col min="11027" max="11027" width="2.5" style="134" customWidth="1"/>
    <col min="11028" max="11028" width="9.19921875" style="134" customWidth="1"/>
    <col min="11029" max="11029" width="26.69921875" style="134" customWidth="1"/>
    <col min="11030" max="11033" width="13.59765625" style="134" customWidth="1"/>
    <col min="11034" max="11264" width="9" style="134"/>
    <col min="11265" max="11265" width="2.09765625" style="134" customWidth="1"/>
    <col min="11266" max="11266" width="2.5" style="134" customWidth="1"/>
    <col min="11267" max="11268" width="5.59765625" style="134" customWidth="1"/>
    <col min="11269" max="11269" width="4" style="134" customWidth="1"/>
    <col min="11270" max="11272" width="5.59765625" style="134" customWidth="1"/>
    <col min="11273" max="11273" width="4" style="134" customWidth="1"/>
    <col min="11274" max="11275" width="5.59765625" style="134" customWidth="1"/>
    <col min="11276" max="11276" width="4.796875" style="134" customWidth="1"/>
    <col min="11277" max="11282" width="5.59765625" style="134" customWidth="1"/>
    <col min="11283" max="11283" width="2.5" style="134" customWidth="1"/>
    <col min="11284" max="11284" width="9.19921875" style="134" customWidth="1"/>
    <col min="11285" max="11285" width="26.69921875" style="134" customWidth="1"/>
    <col min="11286" max="11289" width="13.59765625" style="134" customWidth="1"/>
    <col min="11290" max="11520" width="9" style="134"/>
    <col min="11521" max="11521" width="2.09765625" style="134" customWidth="1"/>
    <col min="11522" max="11522" width="2.5" style="134" customWidth="1"/>
    <col min="11523" max="11524" width="5.59765625" style="134" customWidth="1"/>
    <col min="11525" max="11525" width="4" style="134" customWidth="1"/>
    <col min="11526" max="11528" width="5.59765625" style="134" customWidth="1"/>
    <col min="11529" max="11529" width="4" style="134" customWidth="1"/>
    <col min="11530" max="11531" width="5.59765625" style="134" customWidth="1"/>
    <col min="11532" max="11532" width="4.796875" style="134" customWidth="1"/>
    <col min="11533" max="11538" width="5.59765625" style="134" customWidth="1"/>
    <col min="11539" max="11539" width="2.5" style="134" customWidth="1"/>
    <col min="11540" max="11540" width="9.19921875" style="134" customWidth="1"/>
    <col min="11541" max="11541" width="26.69921875" style="134" customWidth="1"/>
    <col min="11542" max="11545" width="13.59765625" style="134" customWidth="1"/>
    <col min="11546" max="11776" width="9" style="134"/>
    <col min="11777" max="11777" width="2.09765625" style="134" customWidth="1"/>
    <col min="11778" max="11778" width="2.5" style="134" customWidth="1"/>
    <col min="11779" max="11780" width="5.59765625" style="134" customWidth="1"/>
    <col min="11781" max="11781" width="4" style="134" customWidth="1"/>
    <col min="11782" max="11784" width="5.59765625" style="134" customWidth="1"/>
    <col min="11785" max="11785" width="4" style="134" customWidth="1"/>
    <col min="11786" max="11787" width="5.59765625" style="134" customWidth="1"/>
    <col min="11788" max="11788" width="4.796875" style="134" customWidth="1"/>
    <col min="11789" max="11794" width="5.59765625" style="134" customWidth="1"/>
    <col min="11795" max="11795" width="2.5" style="134" customWidth="1"/>
    <col min="11796" max="11796" width="9.19921875" style="134" customWidth="1"/>
    <col min="11797" max="11797" width="26.69921875" style="134" customWidth="1"/>
    <col min="11798" max="11801" width="13.59765625" style="134" customWidth="1"/>
    <col min="11802" max="12032" width="9" style="134"/>
    <col min="12033" max="12033" width="2.09765625" style="134" customWidth="1"/>
    <col min="12034" max="12034" width="2.5" style="134" customWidth="1"/>
    <col min="12035" max="12036" width="5.59765625" style="134" customWidth="1"/>
    <col min="12037" max="12037" width="4" style="134" customWidth="1"/>
    <col min="12038" max="12040" width="5.59765625" style="134" customWidth="1"/>
    <col min="12041" max="12041" width="4" style="134" customWidth="1"/>
    <col min="12042" max="12043" width="5.59765625" style="134" customWidth="1"/>
    <col min="12044" max="12044" width="4.796875" style="134" customWidth="1"/>
    <col min="12045" max="12050" width="5.59765625" style="134" customWidth="1"/>
    <col min="12051" max="12051" width="2.5" style="134" customWidth="1"/>
    <col min="12052" max="12052" width="9.19921875" style="134" customWidth="1"/>
    <col min="12053" max="12053" width="26.69921875" style="134" customWidth="1"/>
    <col min="12054" max="12057" width="13.59765625" style="134" customWidth="1"/>
    <col min="12058" max="12288" width="9" style="134"/>
    <col min="12289" max="12289" width="2.09765625" style="134" customWidth="1"/>
    <col min="12290" max="12290" width="2.5" style="134" customWidth="1"/>
    <col min="12291" max="12292" width="5.59765625" style="134" customWidth="1"/>
    <col min="12293" max="12293" width="4" style="134" customWidth="1"/>
    <col min="12294" max="12296" width="5.59765625" style="134" customWidth="1"/>
    <col min="12297" max="12297" width="4" style="134" customWidth="1"/>
    <col min="12298" max="12299" width="5.59765625" style="134" customWidth="1"/>
    <col min="12300" max="12300" width="4.796875" style="134" customWidth="1"/>
    <col min="12301" max="12306" width="5.59765625" style="134" customWidth="1"/>
    <col min="12307" max="12307" width="2.5" style="134" customWidth="1"/>
    <col min="12308" max="12308" width="9.19921875" style="134" customWidth="1"/>
    <col min="12309" max="12309" width="26.69921875" style="134" customWidth="1"/>
    <col min="12310" max="12313" width="13.59765625" style="134" customWidth="1"/>
    <col min="12314" max="12544" width="9" style="134"/>
    <col min="12545" max="12545" width="2.09765625" style="134" customWidth="1"/>
    <col min="12546" max="12546" width="2.5" style="134" customWidth="1"/>
    <col min="12547" max="12548" width="5.59765625" style="134" customWidth="1"/>
    <col min="12549" max="12549" width="4" style="134" customWidth="1"/>
    <col min="12550" max="12552" width="5.59765625" style="134" customWidth="1"/>
    <col min="12553" max="12553" width="4" style="134" customWidth="1"/>
    <col min="12554" max="12555" width="5.59765625" style="134" customWidth="1"/>
    <col min="12556" max="12556" width="4.796875" style="134" customWidth="1"/>
    <col min="12557" max="12562" width="5.59765625" style="134" customWidth="1"/>
    <col min="12563" max="12563" width="2.5" style="134" customWidth="1"/>
    <col min="12564" max="12564" width="9.19921875" style="134" customWidth="1"/>
    <col min="12565" max="12565" width="26.69921875" style="134" customWidth="1"/>
    <col min="12566" max="12569" width="13.59765625" style="134" customWidth="1"/>
    <col min="12570" max="12800" width="9" style="134"/>
    <col min="12801" max="12801" width="2.09765625" style="134" customWidth="1"/>
    <col min="12802" max="12802" width="2.5" style="134" customWidth="1"/>
    <col min="12803" max="12804" width="5.59765625" style="134" customWidth="1"/>
    <col min="12805" max="12805" width="4" style="134" customWidth="1"/>
    <col min="12806" max="12808" width="5.59765625" style="134" customWidth="1"/>
    <col min="12809" max="12809" width="4" style="134" customWidth="1"/>
    <col min="12810" max="12811" width="5.59765625" style="134" customWidth="1"/>
    <col min="12812" max="12812" width="4.796875" style="134" customWidth="1"/>
    <col min="12813" max="12818" width="5.59765625" style="134" customWidth="1"/>
    <col min="12819" max="12819" width="2.5" style="134" customWidth="1"/>
    <col min="12820" max="12820" width="9.19921875" style="134" customWidth="1"/>
    <col min="12821" max="12821" width="26.69921875" style="134" customWidth="1"/>
    <col min="12822" max="12825" width="13.59765625" style="134" customWidth="1"/>
    <col min="12826" max="13056" width="9" style="134"/>
    <col min="13057" max="13057" width="2.09765625" style="134" customWidth="1"/>
    <col min="13058" max="13058" width="2.5" style="134" customWidth="1"/>
    <col min="13059" max="13060" width="5.59765625" style="134" customWidth="1"/>
    <col min="13061" max="13061" width="4" style="134" customWidth="1"/>
    <col min="13062" max="13064" width="5.59765625" style="134" customWidth="1"/>
    <col min="13065" max="13065" width="4" style="134" customWidth="1"/>
    <col min="13066" max="13067" width="5.59765625" style="134" customWidth="1"/>
    <col min="13068" max="13068" width="4.796875" style="134" customWidth="1"/>
    <col min="13069" max="13074" width="5.59765625" style="134" customWidth="1"/>
    <col min="13075" max="13075" width="2.5" style="134" customWidth="1"/>
    <col min="13076" max="13076" width="9.19921875" style="134" customWidth="1"/>
    <col min="13077" max="13077" width="26.69921875" style="134" customWidth="1"/>
    <col min="13078" max="13081" width="13.59765625" style="134" customWidth="1"/>
    <col min="13082" max="13312" width="9" style="134"/>
    <col min="13313" max="13313" width="2.09765625" style="134" customWidth="1"/>
    <col min="13314" max="13314" width="2.5" style="134" customWidth="1"/>
    <col min="13315" max="13316" width="5.59765625" style="134" customWidth="1"/>
    <col min="13317" max="13317" width="4" style="134" customWidth="1"/>
    <col min="13318" max="13320" width="5.59765625" style="134" customWidth="1"/>
    <col min="13321" max="13321" width="4" style="134" customWidth="1"/>
    <col min="13322" max="13323" width="5.59765625" style="134" customWidth="1"/>
    <col min="13324" max="13324" width="4.796875" style="134" customWidth="1"/>
    <col min="13325" max="13330" width="5.59765625" style="134" customWidth="1"/>
    <col min="13331" max="13331" width="2.5" style="134" customWidth="1"/>
    <col min="13332" max="13332" width="9.19921875" style="134" customWidth="1"/>
    <col min="13333" max="13333" width="26.69921875" style="134" customWidth="1"/>
    <col min="13334" max="13337" width="13.59765625" style="134" customWidth="1"/>
    <col min="13338" max="13568" width="9" style="134"/>
    <col min="13569" max="13569" width="2.09765625" style="134" customWidth="1"/>
    <col min="13570" max="13570" width="2.5" style="134" customWidth="1"/>
    <col min="13571" max="13572" width="5.59765625" style="134" customWidth="1"/>
    <col min="13573" max="13573" width="4" style="134" customWidth="1"/>
    <col min="13574" max="13576" width="5.59765625" style="134" customWidth="1"/>
    <col min="13577" max="13577" width="4" style="134" customWidth="1"/>
    <col min="13578" max="13579" width="5.59765625" style="134" customWidth="1"/>
    <col min="13580" max="13580" width="4.796875" style="134" customWidth="1"/>
    <col min="13581" max="13586" width="5.59765625" style="134" customWidth="1"/>
    <col min="13587" max="13587" width="2.5" style="134" customWidth="1"/>
    <col min="13588" max="13588" width="9.19921875" style="134" customWidth="1"/>
    <col min="13589" max="13589" width="26.69921875" style="134" customWidth="1"/>
    <col min="13590" max="13593" width="13.59765625" style="134" customWidth="1"/>
    <col min="13594" max="13824" width="9" style="134"/>
    <col min="13825" max="13825" width="2.09765625" style="134" customWidth="1"/>
    <col min="13826" max="13826" width="2.5" style="134" customWidth="1"/>
    <col min="13827" max="13828" width="5.59765625" style="134" customWidth="1"/>
    <col min="13829" max="13829" width="4" style="134" customWidth="1"/>
    <col min="13830" max="13832" width="5.59765625" style="134" customWidth="1"/>
    <col min="13833" max="13833" width="4" style="134" customWidth="1"/>
    <col min="13834" max="13835" width="5.59765625" style="134" customWidth="1"/>
    <col min="13836" max="13836" width="4.796875" style="134" customWidth="1"/>
    <col min="13837" max="13842" width="5.59765625" style="134" customWidth="1"/>
    <col min="13843" max="13843" width="2.5" style="134" customWidth="1"/>
    <col min="13844" max="13844" width="9.19921875" style="134" customWidth="1"/>
    <col min="13845" max="13845" width="26.69921875" style="134" customWidth="1"/>
    <col min="13846" max="13849" width="13.59765625" style="134" customWidth="1"/>
    <col min="13850" max="14080" width="9" style="134"/>
    <col min="14081" max="14081" width="2.09765625" style="134" customWidth="1"/>
    <col min="14082" max="14082" width="2.5" style="134" customWidth="1"/>
    <col min="14083" max="14084" width="5.59765625" style="134" customWidth="1"/>
    <col min="14085" max="14085" width="4" style="134" customWidth="1"/>
    <col min="14086" max="14088" width="5.59765625" style="134" customWidth="1"/>
    <col min="14089" max="14089" width="4" style="134" customWidth="1"/>
    <col min="14090" max="14091" width="5.59765625" style="134" customWidth="1"/>
    <col min="14092" max="14092" width="4.796875" style="134" customWidth="1"/>
    <col min="14093" max="14098" width="5.59765625" style="134" customWidth="1"/>
    <col min="14099" max="14099" width="2.5" style="134" customWidth="1"/>
    <col min="14100" max="14100" width="9.19921875" style="134" customWidth="1"/>
    <col min="14101" max="14101" width="26.69921875" style="134" customWidth="1"/>
    <col min="14102" max="14105" width="13.59765625" style="134" customWidth="1"/>
    <col min="14106" max="14336" width="9" style="134"/>
    <col min="14337" max="14337" width="2.09765625" style="134" customWidth="1"/>
    <col min="14338" max="14338" width="2.5" style="134" customWidth="1"/>
    <col min="14339" max="14340" width="5.59765625" style="134" customWidth="1"/>
    <col min="14341" max="14341" width="4" style="134" customWidth="1"/>
    <col min="14342" max="14344" width="5.59765625" style="134" customWidth="1"/>
    <col min="14345" max="14345" width="4" style="134" customWidth="1"/>
    <col min="14346" max="14347" width="5.59765625" style="134" customWidth="1"/>
    <col min="14348" max="14348" width="4.796875" style="134" customWidth="1"/>
    <col min="14349" max="14354" width="5.59765625" style="134" customWidth="1"/>
    <col min="14355" max="14355" width="2.5" style="134" customWidth="1"/>
    <col min="14356" max="14356" width="9.19921875" style="134" customWidth="1"/>
    <col min="14357" max="14357" width="26.69921875" style="134" customWidth="1"/>
    <col min="14358" max="14361" width="13.59765625" style="134" customWidth="1"/>
    <col min="14362" max="14592" width="9" style="134"/>
    <col min="14593" max="14593" width="2.09765625" style="134" customWidth="1"/>
    <col min="14594" max="14594" width="2.5" style="134" customWidth="1"/>
    <col min="14595" max="14596" width="5.59765625" style="134" customWidth="1"/>
    <col min="14597" max="14597" width="4" style="134" customWidth="1"/>
    <col min="14598" max="14600" width="5.59765625" style="134" customWidth="1"/>
    <col min="14601" max="14601" width="4" style="134" customWidth="1"/>
    <col min="14602" max="14603" width="5.59765625" style="134" customWidth="1"/>
    <col min="14604" max="14604" width="4.796875" style="134" customWidth="1"/>
    <col min="14605" max="14610" width="5.59765625" style="134" customWidth="1"/>
    <col min="14611" max="14611" width="2.5" style="134" customWidth="1"/>
    <col min="14612" max="14612" width="9.19921875" style="134" customWidth="1"/>
    <col min="14613" max="14613" width="26.69921875" style="134" customWidth="1"/>
    <col min="14614" max="14617" width="13.59765625" style="134" customWidth="1"/>
    <col min="14618" max="14848" width="9" style="134"/>
    <col min="14849" max="14849" width="2.09765625" style="134" customWidth="1"/>
    <col min="14850" max="14850" width="2.5" style="134" customWidth="1"/>
    <col min="14851" max="14852" width="5.59765625" style="134" customWidth="1"/>
    <col min="14853" max="14853" width="4" style="134" customWidth="1"/>
    <col min="14854" max="14856" width="5.59765625" style="134" customWidth="1"/>
    <col min="14857" max="14857" width="4" style="134" customWidth="1"/>
    <col min="14858" max="14859" width="5.59765625" style="134" customWidth="1"/>
    <col min="14860" max="14860" width="4.796875" style="134" customWidth="1"/>
    <col min="14861" max="14866" width="5.59765625" style="134" customWidth="1"/>
    <col min="14867" max="14867" width="2.5" style="134" customWidth="1"/>
    <col min="14868" max="14868" width="9.19921875" style="134" customWidth="1"/>
    <col min="14869" max="14869" width="26.69921875" style="134" customWidth="1"/>
    <col min="14870" max="14873" width="13.59765625" style="134" customWidth="1"/>
    <col min="14874" max="15104" width="9" style="134"/>
    <col min="15105" max="15105" width="2.09765625" style="134" customWidth="1"/>
    <col min="15106" max="15106" width="2.5" style="134" customWidth="1"/>
    <col min="15107" max="15108" width="5.59765625" style="134" customWidth="1"/>
    <col min="15109" max="15109" width="4" style="134" customWidth="1"/>
    <col min="15110" max="15112" width="5.59765625" style="134" customWidth="1"/>
    <col min="15113" max="15113" width="4" style="134" customWidth="1"/>
    <col min="15114" max="15115" width="5.59765625" style="134" customWidth="1"/>
    <col min="15116" max="15116" width="4.796875" style="134" customWidth="1"/>
    <col min="15117" max="15122" width="5.59765625" style="134" customWidth="1"/>
    <col min="15123" max="15123" width="2.5" style="134" customWidth="1"/>
    <col min="15124" max="15124" width="9.19921875" style="134" customWidth="1"/>
    <col min="15125" max="15125" width="26.69921875" style="134" customWidth="1"/>
    <col min="15126" max="15129" width="13.59765625" style="134" customWidth="1"/>
    <col min="15130" max="15360" width="9" style="134"/>
    <col min="15361" max="15361" width="2.09765625" style="134" customWidth="1"/>
    <col min="15362" max="15362" width="2.5" style="134" customWidth="1"/>
    <col min="15363" max="15364" width="5.59765625" style="134" customWidth="1"/>
    <col min="15365" max="15365" width="4" style="134" customWidth="1"/>
    <col min="15366" max="15368" width="5.59765625" style="134" customWidth="1"/>
    <col min="15369" max="15369" width="4" style="134" customWidth="1"/>
    <col min="15370" max="15371" width="5.59765625" style="134" customWidth="1"/>
    <col min="15372" max="15372" width="4.796875" style="134" customWidth="1"/>
    <col min="15373" max="15378" width="5.59765625" style="134" customWidth="1"/>
    <col min="15379" max="15379" width="2.5" style="134" customWidth="1"/>
    <col min="15380" max="15380" width="9.19921875" style="134" customWidth="1"/>
    <col min="15381" max="15381" width="26.69921875" style="134" customWidth="1"/>
    <col min="15382" max="15385" width="13.59765625" style="134" customWidth="1"/>
    <col min="15386" max="15616" width="9" style="134"/>
    <col min="15617" max="15617" width="2.09765625" style="134" customWidth="1"/>
    <col min="15618" max="15618" width="2.5" style="134" customWidth="1"/>
    <col min="15619" max="15620" width="5.59765625" style="134" customWidth="1"/>
    <col min="15621" max="15621" width="4" style="134" customWidth="1"/>
    <col min="15622" max="15624" width="5.59765625" style="134" customWidth="1"/>
    <col min="15625" max="15625" width="4" style="134" customWidth="1"/>
    <col min="15626" max="15627" width="5.59765625" style="134" customWidth="1"/>
    <col min="15628" max="15628" width="4.796875" style="134" customWidth="1"/>
    <col min="15629" max="15634" width="5.59765625" style="134" customWidth="1"/>
    <col min="15635" max="15635" width="2.5" style="134" customWidth="1"/>
    <col min="15636" max="15636" width="9.19921875" style="134" customWidth="1"/>
    <col min="15637" max="15637" width="26.69921875" style="134" customWidth="1"/>
    <col min="15638" max="15641" width="13.59765625" style="134" customWidth="1"/>
    <col min="15642" max="15872" width="9" style="134"/>
    <col min="15873" max="15873" width="2.09765625" style="134" customWidth="1"/>
    <col min="15874" max="15874" width="2.5" style="134" customWidth="1"/>
    <col min="15875" max="15876" width="5.59765625" style="134" customWidth="1"/>
    <col min="15877" max="15877" width="4" style="134" customWidth="1"/>
    <col min="15878" max="15880" width="5.59765625" style="134" customWidth="1"/>
    <col min="15881" max="15881" width="4" style="134" customWidth="1"/>
    <col min="15882" max="15883" width="5.59765625" style="134" customWidth="1"/>
    <col min="15884" max="15884" width="4.796875" style="134" customWidth="1"/>
    <col min="15885" max="15890" width="5.59765625" style="134" customWidth="1"/>
    <col min="15891" max="15891" width="2.5" style="134" customWidth="1"/>
    <col min="15892" max="15892" width="9.19921875" style="134" customWidth="1"/>
    <col min="15893" max="15893" width="26.69921875" style="134" customWidth="1"/>
    <col min="15894" max="15897" width="13.59765625" style="134" customWidth="1"/>
    <col min="15898" max="16128" width="9" style="134"/>
    <col min="16129" max="16129" width="2.09765625" style="134" customWidth="1"/>
    <col min="16130" max="16130" width="2.5" style="134" customWidth="1"/>
    <col min="16131" max="16132" width="5.59765625" style="134" customWidth="1"/>
    <col min="16133" max="16133" width="4" style="134" customWidth="1"/>
    <col min="16134" max="16136" width="5.59765625" style="134" customWidth="1"/>
    <col min="16137" max="16137" width="4" style="134" customWidth="1"/>
    <col min="16138" max="16139" width="5.59765625" style="134" customWidth="1"/>
    <col min="16140" max="16140" width="4.796875" style="134" customWidth="1"/>
    <col min="16141" max="16146" width="5.59765625" style="134" customWidth="1"/>
    <col min="16147" max="16147" width="2.5" style="134" customWidth="1"/>
    <col min="16148" max="16148" width="9.19921875" style="134" customWidth="1"/>
    <col min="16149" max="16149" width="26.69921875" style="134" customWidth="1"/>
    <col min="16150" max="16153" width="13.59765625" style="134" customWidth="1"/>
    <col min="16154" max="16384" width="9" style="134"/>
  </cols>
  <sheetData>
    <row r="1" spans="1:26" s="168" customFormat="1" ht="15" customHeight="1">
      <c r="B1" s="172"/>
      <c r="U1" s="135" t="s">
        <v>367</v>
      </c>
    </row>
    <row r="2" spans="1:26" ht="15" customHeight="1">
      <c r="A2" s="136" t="s">
        <v>420</v>
      </c>
      <c r="B2" s="140"/>
      <c r="C2" s="140"/>
      <c r="D2" s="135"/>
      <c r="E2" s="135"/>
      <c r="F2" s="135"/>
      <c r="G2" s="135"/>
      <c r="H2" s="135"/>
      <c r="I2" s="135"/>
      <c r="J2" s="135"/>
      <c r="K2" s="135"/>
      <c r="L2" s="135"/>
      <c r="M2" s="135"/>
      <c r="N2" s="135"/>
      <c r="O2" s="135"/>
      <c r="P2" s="137" t="str">
        <f>'SP2-1'!L2</f>
        <v>Spreadsheet released: 14-Apr-2023</v>
      </c>
      <c r="Q2" s="135"/>
      <c r="R2" s="135"/>
      <c r="S2" s="135"/>
      <c r="U2" s="138" t="s">
        <v>369</v>
      </c>
      <c r="V2" s="473"/>
      <c r="W2" s="473"/>
      <c r="X2" s="473"/>
      <c r="Y2" s="473"/>
      <c r="Z2" s="473"/>
    </row>
    <row r="3" spans="1:26" s="141" customFormat="1" ht="15" customHeight="1">
      <c r="A3" s="140" t="s">
        <v>548</v>
      </c>
      <c r="B3" s="140"/>
      <c r="C3" s="140"/>
      <c r="D3" s="135"/>
      <c r="E3" s="135"/>
      <c r="F3" s="135"/>
      <c r="G3" s="135"/>
      <c r="H3" s="135"/>
      <c r="I3" s="135"/>
      <c r="J3" s="135"/>
      <c r="K3" s="135"/>
      <c r="L3" s="135"/>
      <c r="M3" s="135"/>
      <c r="N3" s="135"/>
      <c r="O3" s="135"/>
      <c r="P3" s="135"/>
      <c r="Q3" s="135"/>
      <c r="R3" s="135"/>
      <c r="S3" s="135"/>
      <c r="T3" s="135"/>
      <c r="U3" s="135"/>
      <c r="V3" s="473"/>
      <c r="W3" s="473"/>
      <c r="X3" s="473"/>
      <c r="Y3" s="473"/>
      <c r="Z3" s="473"/>
    </row>
    <row r="4" spans="1:26" s="168" customFormat="1" ht="15" customHeight="1">
      <c r="A4" s="169"/>
      <c r="B4" s="384" t="s">
        <v>549</v>
      </c>
      <c r="C4" s="385"/>
      <c r="D4" s="385"/>
      <c r="E4" s="385"/>
      <c r="F4" s="385"/>
      <c r="G4" s="385"/>
      <c r="H4" s="385"/>
      <c r="I4" s="385"/>
      <c r="J4" s="385"/>
      <c r="K4" s="385"/>
      <c r="L4" s="385"/>
      <c r="M4" s="385"/>
      <c r="N4" s="385"/>
      <c r="O4" s="385"/>
      <c r="P4" s="385"/>
      <c r="Q4" s="385"/>
      <c r="R4" s="386"/>
      <c r="U4" s="271"/>
      <c r="V4" s="473"/>
      <c r="W4" s="473"/>
      <c r="X4" s="473"/>
      <c r="Y4" s="473"/>
      <c r="Z4" s="473"/>
    </row>
    <row r="5" spans="1:26" s="168" customFormat="1" ht="20.25" customHeight="1">
      <c r="A5" s="169"/>
      <c r="B5" s="387"/>
      <c r="C5" s="388"/>
      <c r="D5" s="388"/>
      <c r="E5" s="388"/>
      <c r="F5" s="388"/>
      <c r="G5" s="388"/>
      <c r="H5" s="388"/>
      <c r="I5" s="388"/>
      <c r="J5" s="388"/>
      <c r="K5" s="388"/>
      <c r="L5" s="388"/>
      <c r="M5" s="388"/>
      <c r="N5" s="388"/>
      <c r="O5" s="388"/>
      <c r="P5" s="388"/>
      <c r="Q5" s="388"/>
      <c r="R5" s="389"/>
      <c r="V5" s="473"/>
      <c r="W5" s="473"/>
      <c r="X5" s="473"/>
      <c r="Y5" s="473"/>
      <c r="Z5" s="473"/>
    </row>
    <row r="6" spans="1:26" s="141" customFormat="1" ht="11.25" customHeight="1">
      <c r="A6" s="143"/>
      <c r="B6" s="143"/>
      <c r="C6" s="143"/>
      <c r="D6" s="135"/>
      <c r="E6" s="135"/>
      <c r="F6" s="135"/>
      <c r="G6" s="135"/>
      <c r="H6" s="135"/>
      <c r="I6" s="135"/>
      <c r="J6" s="135"/>
      <c r="K6" s="135"/>
      <c r="L6" s="135"/>
      <c r="M6" s="135"/>
      <c r="N6" s="135"/>
      <c r="O6" s="135"/>
      <c r="P6" s="135"/>
      <c r="Q6" s="135"/>
      <c r="R6" s="135"/>
      <c r="S6" s="135"/>
      <c r="T6" s="135"/>
      <c r="U6" s="135"/>
      <c r="V6" s="135"/>
      <c r="W6" s="135"/>
      <c r="X6" s="135"/>
      <c r="Y6" s="135"/>
    </row>
    <row r="7" spans="1:26" s="141" customFormat="1" ht="4.5" customHeight="1">
      <c r="A7" s="222"/>
      <c r="B7" s="222"/>
      <c r="C7" s="222"/>
      <c r="D7" s="209"/>
      <c r="E7" s="209"/>
      <c r="F7" s="209"/>
      <c r="G7" s="209"/>
      <c r="H7" s="209"/>
      <c r="I7" s="209"/>
      <c r="J7" s="209"/>
      <c r="K7" s="209"/>
      <c r="L7" s="209"/>
      <c r="M7" s="209"/>
      <c r="N7" s="209"/>
      <c r="O7" s="209"/>
      <c r="P7" s="209"/>
      <c r="Q7" s="209"/>
      <c r="R7" s="209"/>
      <c r="S7" s="209"/>
      <c r="T7" s="135"/>
      <c r="U7" s="135"/>
      <c r="V7" s="135"/>
      <c r="W7" s="135"/>
      <c r="X7" s="135"/>
      <c r="Y7" s="135"/>
    </row>
    <row r="8" spans="1:26" s="141" customFormat="1" ht="19.5" customHeight="1">
      <c r="A8" s="207">
        <v>1</v>
      </c>
      <c r="B8" s="351" t="s">
        <v>494</v>
      </c>
      <c r="C8" s="351"/>
      <c r="D8" s="351"/>
      <c r="E8" s="209"/>
      <c r="F8" s="209"/>
      <c r="G8" s="373"/>
      <c r="H8" s="383"/>
      <c r="I8" s="383"/>
      <c r="J8" s="383"/>
      <c r="K8" s="383"/>
      <c r="L8" s="383"/>
      <c r="M8" s="383"/>
      <c r="N8" s="383"/>
      <c r="O8" s="383"/>
      <c r="P8" s="383"/>
      <c r="Q8" s="383"/>
      <c r="R8" s="374"/>
      <c r="S8" s="209"/>
      <c r="T8" s="135"/>
      <c r="U8" s="364" t="s">
        <v>495</v>
      </c>
      <c r="V8" s="365"/>
      <c r="W8" s="365"/>
      <c r="X8" s="365"/>
      <c r="Y8" s="366"/>
    </row>
    <row r="9" spans="1:26" s="141" customFormat="1" ht="19.5" customHeight="1">
      <c r="A9" s="207"/>
      <c r="B9" s="209"/>
      <c r="C9" s="209"/>
      <c r="D9" s="209"/>
      <c r="E9" s="209"/>
      <c r="F9" s="209"/>
      <c r="G9" s="373"/>
      <c r="H9" s="374"/>
      <c r="I9" s="209" t="s">
        <v>496</v>
      </c>
      <c r="J9" s="209"/>
      <c r="K9" s="209"/>
      <c r="L9" s="209"/>
      <c r="M9" s="209"/>
      <c r="N9" s="209"/>
      <c r="O9" s="209"/>
      <c r="P9" s="209"/>
      <c r="Q9" s="209"/>
      <c r="R9" s="209"/>
      <c r="S9" s="209"/>
      <c r="T9" s="135"/>
      <c r="U9" s="364" t="s">
        <v>497</v>
      </c>
      <c r="V9" s="365"/>
      <c r="W9" s="365"/>
      <c r="X9" s="365"/>
      <c r="Y9" s="366"/>
    </row>
    <row r="10" spans="1:26" s="141" customFormat="1" ht="19.5" customHeight="1">
      <c r="A10" s="207"/>
      <c r="B10" s="209" t="s">
        <v>550</v>
      </c>
      <c r="C10" s="209"/>
      <c r="D10" s="209"/>
      <c r="E10" s="209"/>
      <c r="F10" s="209"/>
      <c r="G10" s="471"/>
      <c r="H10" s="472"/>
      <c r="I10" s="209"/>
      <c r="J10" s="209"/>
      <c r="K10" s="209"/>
      <c r="L10" s="209"/>
      <c r="M10" s="209"/>
      <c r="N10" s="209"/>
      <c r="O10" s="209"/>
      <c r="P10" s="209"/>
      <c r="Q10" s="209"/>
      <c r="R10" s="209"/>
      <c r="S10" s="209"/>
      <c r="T10" s="135"/>
      <c r="U10" s="135"/>
      <c r="V10" s="135"/>
      <c r="W10" s="135"/>
      <c r="X10" s="135"/>
      <c r="Y10" s="135"/>
    </row>
    <row r="11" spans="1:26" s="144" customFormat="1" ht="4.5" customHeight="1">
      <c r="A11" s="212"/>
      <c r="B11" s="213"/>
      <c r="C11" s="213"/>
      <c r="D11" s="213"/>
      <c r="E11" s="213"/>
      <c r="F11" s="213"/>
      <c r="G11" s="213"/>
      <c r="H11" s="213"/>
      <c r="I11" s="213"/>
      <c r="J11" s="213"/>
      <c r="K11" s="213"/>
      <c r="L11" s="213"/>
      <c r="M11" s="213"/>
      <c r="N11" s="213"/>
      <c r="O11" s="213"/>
      <c r="P11" s="213"/>
      <c r="Q11" s="213"/>
      <c r="R11" s="213"/>
      <c r="S11" s="213"/>
      <c r="T11" s="163"/>
      <c r="U11" s="163"/>
      <c r="V11" s="163"/>
      <c r="W11" s="163"/>
      <c r="X11" s="163"/>
      <c r="Y11" s="163"/>
    </row>
    <row r="12" spans="1:26" s="146" customFormat="1" ht="4.5" customHeight="1">
      <c r="A12" s="215"/>
      <c r="B12" s="216"/>
      <c r="C12" s="216"/>
      <c r="D12" s="216"/>
      <c r="E12" s="216"/>
      <c r="F12" s="216"/>
      <c r="G12" s="216"/>
      <c r="H12" s="216"/>
      <c r="I12" s="216"/>
      <c r="J12" s="216"/>
      <c r="K12" s="216"/>
      <c r="L12" s="216"/>
      <c r="M12" s="216"/>
      <c r="N12" s="216"/>
      <c r="O12" s="216"/>
      <c r="P12" s="216"/>
      <c r="Q12" s="216"/>
      <c r="R12" s="216"/>
      <c r="S12" s="216"/>
      <c r="T12" s="170"/>
      <c r="U12" s="170"/>
      <c r="V12" s="170"/>
      <c r="W12" s="170"/>
      <c r="X12" s="170"/>
      <c r="Y12" s="170"/>
    </row>
    <row r="13" spans="1:26" s="141" customFormat="1" ht="19.5" customHeight="1">
      <c r="A13" s="207">
        <v>2</v>
      </c>
      <c r="B13" s="351" t="s">
        <v>500</v>
      </c>
      <c r="C13" s="351"/>
      <c r="D13" s="351"/>
      <c r="E13" s="351"/>
      <c r="F13" s="209"/>
      <c r="G13" s="467"/>
      <c r="H13" s="468"/>
      <c r="I13" s="209" t="s">
        <v>496</v>
      </c>
      <c r="J13" s="209"/>
      <c r="K13" s="209"/>
      <c r="L13" s="209"/>
      <c r="M13" s="209"/>
      <c r="N13" s="209"/>
      <c r="O13" s="209"/>
      <c r="P13" s="209"/>
      <c r="Q13" s="209"/>
      <c r="R13" s="209"/>
      <c r="S13" s="222"/>
      <c r="T13" s="135"/>
      <c r="U13" s="457" t="s">
        <v>551</v>
      </c>
      <c r="V13" s="475"/>
      <c r="W13" s="475"/>
      <c r="X13" s="475"/>
      <c r="Y13" s="476"/>
    </row>
    <row r="14" spans="1:26" s="141" customFormat="1" ht="19.5" customHeight="1">
      <c r="A14" s="207"/>
      <c r="B14" s="210" t="s">
        <v>502</v>
      </c>
      <c r="C14" s="463">
        <f>'SP2-2'!$L$38</f>
        <v>0</v>
      </c>
      <c r="D14" s="483"/>
      <c r="E14" s="209" t="s">
        <v>503</v>
      </c>
      <c r="F14" s="209"/>
      <c r="G14" s="352">
        <f>'SP2-2'!$F$37</f>
        <v>0</v>
      </c>
      <c r="H14" s="354"/>
      <c r="I14" s="209" t="s">
        <v>552</v>
      </c>
      <c r="J14" s="407"/>
      <c r="K14" s="408"/>
      <c r="L14" s="222" t="s">
        <v>505</v>
      </c>
      <c r="M14" s="464" t="e">
        <f>VLOOKUP($G$13,FCF,2,FALSE)</f>
        <v>#N/A</v>
      </c>
      <c r="N14" s="465"/>
      <c r="O14" s="209"/>
      <c r="P14" s="210" t="s">
        <v>506</v>
      </c>
      <c r="Q14" s="352" t="e">
        <f>C14*G14*J14*M14*2.04*365</f>
        <v>#N/A</v>
      </c>
      <c r="R14" s="354"/>
      <c r="S14" s="222"/>
      <c r="T14" s="135"/>
      <c r="U14" s="477"/>
      <c r="V14" s="478"/>
      <c r="W14" s="478"/>
      <c r="X14" s="478"/>
      <c r="Y14" s="479"/>
    </row>
    <row r="15" spans="1:26" s="141" customFormat="1" ht="19.5" customHeight="1">
      <c r="A15" s="207"/>
      <c r="B15" s="210" t="s">
        <v>502</v>
      </c>
      <c r="C15" s="463">
        <f>'SP2-2'!$L$38</f>
        <v>0</v>
      </c>
      <c r="D15" s="483"/>
      <c r="E15" s="209" t="s">
        <v>507</v>
      </c>
      <c r="F15" s="209"/>
      <c r="G15" s="352">
        <f>'SP2-2'!$F$38</f>
        <v>0</v>
      </c>
      <c r="H15" s="354"/>
      <c r="I15" s="209" t="s">
        <v>552</v>
      </c>
      <c r="J15" s="407"/>
      <c r="K15" s="408"/>
      <c r="L15" s="222" t="s">
        <v>505</v>
      </c>
      <c r="M15" s="464" t="e">
        <f>VLOOKUP($G$13,FCF,3,FALSE)</f>
        <v>#N/A</v>
      </c>
      <c r="N15" s="465"/>
      <c r="O15" s="209"/>
      <c r="P15" s="210" t="s">
        <v>508</v>
      </c>
      <c r="Q15" s="402" t="e">
        <f>C15*G15*J15*M15*3.05*365</f>
        <v>#N/A</v>
      </c>
      <c r="R15" s="403"/>
      <c r="S15" s="222"/>
      <c r="T15" s="135"/>
      <c r="U15" s="477"/>
      <c r="V15" s="478"/>
      <c r="W15" s="478"/>
      <c r="X15" s="478"/>
      <c r="Y15" s="479"/>
    </row>
    <row r="16" spans="1:26" s="141" customFormat="1" ht="19.5" customHeight="1">
      <c r="A16" s="207"/>
      <c r="B16" s="209" t="s">
        <v>553</v>
      </c>
      <c r="C16" s="209"/>
      <c r="D16" s="209"/>
      <c r="E16" s="209"/>
      <c r="F16" s="209"/>
      <c r="G16" s="209"/>
      <c r="H16" s="209"/>
      <c r="I16" s="209"/>
      <c r="J16" s="209"/>
      <c r="K16" s="209"/>
      <c r="L16" s="209"/>
      <c r="M16" s="209"/>
      <c r="N16" s="209"/>
      <c r="O16" s="209"/>
      <c r="P16" s="210" t="s">
        <v>256</v>
      </c>
      <c r="Q16" s="402" t="e">
        <f>Q15+Q14</f>
        <v>#N/A</v>
      </c>
      <c r="R16" s="403"/>
      <c r="S16" s="207" t="s">
        <v>461</v>
      </c>
      <c r="T16" s="135"/>
      <c r="U16" s="480"/>
      <c r="V16" s="481"/>
      <c r="W16" s="481"/>
      <c r="X16" s="481"/>
      <c r="Y16" s="482"/>
    </row>
    <row r="17" spans="1:25" s="141" customFormat="1" ht="19.5" customHeight="1">
      <c r="A17" s="207"/>
      <c r="B17" s="209" t="s">
        <v>554</v>
      </c>
      <c r="C17" s="209"/>
      <c r="D17" s="209"/>
      <c r="E17" s="209"/>
      <c r="F17" s="209"/>
      <c r="G17" s="209"/>
      <c r="H17" s="209"/>
      <c r="I17" s="210" t="s">
        <v>514</v>
      </c>
      <c r="J17" s="430" t="e">
        <f>Q16</f>
        <v>#N/A</v>
      </c>
      <c r="K17" s="430"/>
      <c r="L17" s="207" t="s">
        <v>512</v>
      </c>
      <c r="M17" s="448">
        <f>G53</f>
        <v>-0.98064352657801512</v>
      </c>
      <c r="N17" s="448"/>
      <c r="O17" s="235" t="s">
        <v>513</v>
      </c>
      <c r="P17" s="210" t="s">
        <v>555</v>
      </c>
      <c r="Q17" s="352" t="e">
        <f>J17*M17</f>
        <v>#N/A</v>
      </c>
      <c r="R17" s="354"/>
      <c r="S17" s="207" t="s">
        <v>464</v>
      </c>
      <c r="T17" s="135"/>
      <c r="U17" s="135"/>
      <c r="V17" s="135"/>
      <c r="W17" s="135"/>
      <c r="X17" s="135"/>
      <c r="Y17" s="135"/>
    </row>
    <row r="18" spans="1:25" s="141" customFormat="1" ht="19.5" customHeight="1">
      <c r="A18" s="207"/>
      <c r="B18" s="236" t="s">
        <v>556</v>
      </c>
      <c r="C18" s="209"/>
      <c r="D18" s="209"/>
      <c r="E18" s="209"/>
      <c r="F18" s="209"/>
      <c r="G18" s="209"/>
      <c r="H18" s="209"/>
      <c r="I18" s="209"/>
      <c r="J18" s="209"/>
      <c r="K18" s="209"/>
      <c r="L18" s="209"/>
      <c r="M18" s="209"/>
      <c r="N18" s="209"/>
      <c r="O18" s="209"/>
      <c r="P18" s="209"/>
      <c r="Q18" s="209"/>
      <c r="R18" s="209"/>
      <c r="S18" s="207"/>
      <c r="T18" s="135"/>
      <c r="U18" s="135"/>
      <c r="V18" s="135"/>
      <c r="W18" s="135"/>
      <c r="X18" s="135"/>
      <c r="Y18" s="135"/>
    </row>
    <row r="19" spans="1:25" s="144" customFormat="1" ht="4.5" customHeight="1">
      <c r="A19" s="212"/>
      <c r="B19" s="213"/>
      <c r="C19" s="213"/>
      <c r="D19" s="213"/>
      <c r="E19" s="213"/>
      <c r="F19" s="213"/>
      <c r="G19" s="213"/>
      <c r="H19" s="213"/>
      <c r="I19" s="213"/>
      <c r="J19" s="213"/>
      <c r="K19" s="213"/>
      <c r="L19" s="213"/>
      <c r="M19" s="213"/>
      <c r="N19" s="213"/>
      <c r="O19" s="213"/>
      <c r="P19" s="213"/>
      <c r="Q19" s="213"/>
      <c r="R19" s="213"/>
      <c r="S19" s="221"/>
      <c r="T19" s="163"/>
    </row>
    <row r="20" spans="1:25" s="141" customFormat="1" ht="19.5" customHeight="1">
      <c r="A20" s="207">
        <v>3</v>
      </c>
      <c r="B20" s="380" t="s">
        <v>557</v>
      </c>
      <c r="C20" s="380"/>
      <c r="D20" s="380"/>
      <c r="E20" s="380"/>
      <c r="F20" s="380"/>
      <c r="G20" s="380"/>
      <c r="H20" s="380"/>
      <c r="I20" s="380"/>
      <c r="J20" s="380"/>
      <c r="K20" s="380"/>
      <c r="L20" s="209"/>
      <c r="M20" s="209"/>
      <c r="N20" s="209"/>
      <c r="O20" s="209"/>
      <c r="P20" s="209"/>
      <c r="Q20" s="209"/>
      <c r="R20" s="209"/>
      <c r="S20" s="222"/>
      <c r="T20" s="135"/>
      <c r="U20" s="457" t="s">
        <v>558</v>
      </c>
      <c r="V20" s="457"/>
      <c r="W20" s="457"/>
      <c r="X20" s="457"/>
      <c r="Y20" s="457"/>
    </row>
    <row r="21" spans="1:25" s="141" customFormat="1" ht="19.5" customHeight="1">
      <c r="A21" s="207"/>
      <c r="B21" s="207"/>
      <c r="C21" s="207"/>
      <c r="D21" s="207"/>
      <c r="E21" s="210" t="s">
        <v>502</v>
      </c>
      <c r="F21" s="463">
        <f>'SP2-2'!$L$38</f>
        <v>0</v>
      </c>
      <c r="G21" s="483"/>
      <c r="H21" s="209" t="s">
        <v>503</v>
      </c>
      <c r="I21" s="209"/>
      <c r="J21" s="352">
        <f>'SP2-2'!$F$37</f>
        <v>0</v>
      </c>
      <c r="K21" s="354"/>
      <c r="L21" s="209" t="s">
        <v>504</v>
      </c>
      <c r="M21" s="460">
        <f>'SP2-2'!$C$40</f>
        <v>0</v>
      </c>
      <c r="N21" s="461"/>
      <c r="O21" s="209"/>
      <c r="P21" s="210" t="s">
        <v>506</v>
      </c>
      <c r="Q21" s="352">
        <f>F21*J21*M21*2.04*365</f>
        <v>0</v>
      </c>
      <c r="R21" s="354"/>
      <c r="S21" s="222"/>
      <c r="T21" s="135"/>
      <c r="U21" s="457"/>
      <c r="V21" s="457"/>
      <c r="W21" s="457"/>
      <c r="X21" s="457"/>
      <c r="Y21" s="457"/>
    </row>
    <row r="22" spans="1:25" s="141" customFormat="1" ht="19.5" customHeight="1">
      <c r="A22" s="207"/>
      <c r="B22" s="207"/>
      <c r="C22" s="207"/>
      <c r="D22" s="207"/>
      <c r="E22" s="210" t="s">
        <v>502</v>
      </c>
      <c r="F22" s="463">
        <f>'SP2-2'!$L$38</f>
        <v>0</v>
      </c>
      <c r="G22" s="483"/>
      <c r="H22" s="209" t="s">
        <v>507</v>
      </c>
      <c r="I22" s="209"/>
      <c r="J22" s="352">
        <f>'SP2-2'!$F$38</f>
        <v>0</v>
      </c>
      <c r="K22" s="354"/>
      <c r="L22" s="209" t="s">
        <v>504</v>
      </c>
      <c r="M22" s="460">
        <f>'SP2-2'!$C$40</f>
        <v>0</v>
      </c>
      <c r="N22" s="461"/>
      <c r="O22" s="209"/>
      <c r="P22" s="210" t="s">
        <v>508</v>
      </c>
      <c r="Q22" s="352">
        <f>F22*J22*M22*3.05*365</f>
        <v>0</v>
      </c>
      <c r="R22" s="354"/>
      <c r="S22" s="222"/>
      <c r="T22" s="135"/>
      <c r="U22" s="457"/>
      <c r="V22" s="457"/>
      <c r="W22" s="457"/>
      <c r="X22" s="457"/>
      <c r="Y22" s="457"/>
    </row>
    <row r="23" spans="1:25" s="141" customFormat="1" ht="19.5" customHeight="1">
      <c r="A23" s="207"/>
      <c r="B23" s="209" t="s">
        <v>559</v>
      </c>
      <c r="C23" s="209"/>
      <c r="D23" s="209"/>
      <c r="E23" s="209"/>
      <c r="F23" s="209"/>
      <c r="G23" s="209"/>
      <c r="H23" s="209"/>
      <c r="I23" s="209"/>
      <c r="J23" s="209"/>
      <c r="K23" s="209"/>
      <c r="L23" s="209"/>
      <c r="M23" s="209"/>
      <c r="N23" s="209"/>
      <c r="O23" s="209"/>
      <c r="P23" s="210" t="s">
        <v>429</v>
      </c>
      <c r="Q23" s="402">
        <f>Q22+Q21</f>
        <v>0</v>
      </c>
      <c r="R23" s="403"/>
      <c r="S23" s="207" t="s">
        <v>468</v>
      </c>
      <c r="T23" s="135"/>
      <c r="U23" s="457"/>
      <c r="V23" s="457"/>
      <c r="W23" s="457"/>
      <c r="X23" s="457"/>
      <c r="Y23" s="457"/>
    </row>
    <row r="24" spans="1:25" s="141" customFormat="1" ht="19.5" customHeight="1">
      <c r="A24" s="207"/>
      <c r="B24" s="209" t="s">
        <v>560</v>
      </c>
      <c r="C24" s="209"/>
      <c r="D24" s="209"/>
      <c r="E24" s="209"/>
      <c r="F24" s="209"/>
      <c r="G24" s="209"/>
      <c r="H24" s="209"/>
      <c r="I24" s="210" t="s">
        <v>561</v>
      </c>
      <c r="J24" s="430">
        <f>Q23</f>
        <v>0</v>
      </c>
      <c r="K24" s="430"/>
      <c r="L24" s="207" t="s">
        <v>518</v>
      </c>
      <c r="M24" s="448">
        <f>G53</f>
        <v>-0.98064352657801512</v>
      </c>
      <c r="N24" s="448"/>
      <c r="O24" s="235" t="s">
        <v>513</v>
      </c>
      <c r="P24" s="210" t="s">
        <v>514</v>
      </c>
      <c r="Q24" s="352">
        <f>J24*M24</f>
        <v>0</v>
      </c>
      <c r="R24" s="354"/>
      <c r="S24" s="207" t="s">
        <v>477</v>
      </c>
      <c r="T24" s="135"/>
    </row>
    <row r="25" spans="1:25" s="141" customFormat="1" ht="19.5" customHeight="1">
      <c r="A25" s="212"/>
      <c r="B25" s="213"/>
      <c r="C25" s="213"/>
      <c r="D25" s="213"/>
      <c r="E25" s="213"/>
      <c r="F25" s="213"/>
      <c r="G25" s="213"/>
      <c r="H25" s="213"/>
      <c r="I25" s="213"/>
      <c r="J25" s="221"/>
      <c r="K25" s="221"/>
      <c r="L25" s="232"/>
      <c r="M25" s="221"/>
      <c r="N25" s="221"/>
      <c r="O25" s="214"/>
      <c r="P25" s="214"/>
      <c r="Q25" s="221"/>
      <c r="R25" s="221"/>
      <c r="S25" s="212"/>
      <c r="T25" s="135"/>
    </row>
    <row r="26" spans="1:25" s="141" customFormat="1" ht="19.5" customHeight="1">
      <c r="A26" s="207">
        <v>4</v>
      </c>
      <c r="B26" s="380" t="s">
        <v>562</v>
      </c>
      <c r="C26" s="380"/>
      <c r="D26" s="380"/>
      <c r="E26" s="380"/>
      <c r="F26" s="380"/>
      <c r="G26" s="380"/>
      <c r="H26" s="380"/>
      <c r="I26" s="380"/>
      <c r="J26" s="380"/>
      <c r="K26" s="380"/>
      <c r="L26" s="380"/>
      <c r="M26" s="380"/>
      <c r="N26" s="380"/>
      <c r="O26" s="380"/>
      <c r="P26" s="209"/>
      <c r="Q26" s="209"/>
      <c r="R26" s="209"/>
      <c r="S26" s="222"/>
      <c r="T26" s="135"/>
      <c r="U26" s="457" t="s">
        <v>563</v>
      </c>
      <c r="V26" s="475"/>
      <c r="W26" s="475"/>
      <c r="X26" s="475"/>
      <c r="Y26" s="476"/>
    </row>
    <row r="27" spans="1:25" s="144" customFormat="1" ht="19.5" customHeight="1">
      <c r="A27" s="207"/>
      <c r="B27" s="210"/>
      <c r="C27" s="210"/>
      <c r="D27" s="209"/>
      <c r="E27" s="209"/>
      <c r="F27" s="209"/>
      <c r="G27" s="209"/>
      <c r="H27" s="209"/>
      <c r="I27" s="210" t="s">
        <v>526</v>
      </c>
      <c r="J27" s="352">
        <f>'SP2-2'!$F$37</f>
        <v>0</v>
      </c>
      <c r="K27" s="354"/>
      <c r="L27" s="209" t="s">
        <v>504</v>
      </c>
      <c r="M27" s="460">
        <f>'SP2-2'!$C$40</f>
        <v>0</v>
      </c>
      <c r="N27" s="461"/>
      <c r="O27" s="209"/>
      <c r="P27" s="210" t="s">
        <v>527</v>
      </c>
      <c r="Q27" s="352">
        <f>J27*M27*1.82*365</f>
        <v>0</v>
      </c>
      <c r="R27" s="354"/>
      <c r="S27" s="222"/>
      <c r="T27" s="163"/>
      <c r="U27" s="477"/>
      <c r="V27" s="478"/>
      <c r="W27" s="478"/>
      <c r="X27" s="478"/>
      <c r="Y27" s="479"/>
    </row>
    <row r="28" spans="1:25" s="141" customFormat="1" ht="19.5" customHeight="1">
      <c r="A28" s="207"/>
      <c r="B28" s="210"/>
      <c r="C28" s="210"/>
      <c r="D28" s="209"/>
      <c r="E28" s="209"/>
      <c r="F28" s="209"/>
      <c r="G28" s="209"/>
      <c r="H28" s="209"/>
      <c r="I28" s="210" t="s">
        <v>528</v>
      </c>
      <c r="J28" s="352">
        <f>'SP2-2'!$F$38</f>
        <v>0</v>
      </c>
      <c r="K28" s="354"/>
      <c r="L28" s="209" t="s">
        <v>504</v>
      </c>
      <c r="M28" s="460">
        <f>'SP2-2'!$C$40</f>
        <v>0</v>
      </c>
      <c r="N28" s="461"/>
      <c r="O28" s="209"/>
      <c r="P28" s="210" t="s">
        <v>529</v>
      </c>
      <c r="Q28" s="402">
        <f>J28*M28*2.87*365</f>
        <v>0</v>
      </c>
      <c r="R28" s="403"/>
      <c r="S28" s="222"/>
      <c r="T28" s="135"/>
      <c r="U28" s="477"/>
      <c r="V28" s="478"/>
      <c r="W28" s="478"/>
      <c r="X28" s="478"/>
      <c r="Y28" s="479"/>
    </row>
    <row r="29" spans="1:25" s="141" customFormat="1" ht="19.5" customHeight="1">
      <c r="A29" s="207"/>
      <c r="B29" s="209" t="s">
        <v>559</v>
      </c>
      <c r="C29" s="209"/>
      <c r="D29" s="209"/>
      <c r="E29" s="209"/>
      <c r="F29" s="209"/>
      <c r="G29" s="209"/>
      <c r="H29" s="209"/>
      <c r="I29" s="209"/>
      <c r="J29" s="209"/>
      <c r="K29" s="209"/>
      <c r="L29" s="209"/>
      <c r="M29" s="209"/>
      <c r="N29" s="209"/>
      <c r="O29" s="209"/>
      <c r="P29" s="210" t="s">
        <v>256</v>
      </c>
      <c r="Q29" s="402">
        <f>Q28+Q27</f>
        <v>0</v>
      </c>
      <c r="R29" s="403"/>
      <c r="S29" s="207" t="s">
        <v>480</v>
      </c>
      <c r="T29" s="135"/>
      <c r="U29" s="480"/>
      <c r="V29" s="481"/>
      <c r="W29" s="481"/>
      <c r="X29" s="481"/>
      <c r="Y29" s="482"/>
    </row>
    <row r="30" spans="1:25" s="141" customFormat="1" ht="19.5" customHeight="1">
      <c r="A30" s="207"/>
      <c r="B30" s="209" t="s">
        <v>554</v>
      </c>
      <c r="C30" s="209"/>
      <c r="D30" s="209"/>
      <c r="E30" s="209"/>
      <c r="F30" s="209"/>
      <c r="G30" s="209"/>
      <c r="H30" s="209"/>
      <c r="I30" s="210" t="s">
        <v>514</v>
      </c>
      <c r="J30" s="430">
        <f>Q29</f>
        <v>0</v>
      </c>
      <c r="K30" s="430"/>
      <c r="L30" s="207" t="s">
        <v>522</v>
      </c>
      <c r="M30" s="448">
        <f>G53</f>
        <v>-0.98064352657801512</v>
      </c>
      <c r="N30" s="448"/>
      <c r="O30" s="235" t="s">
        <v>513</v>
      </c>
      <c r="P30" s="210" t="s">
        <v>514</v>
      </c>
      <c r="Q30" s="352">
        <f>J30*M30</f>
        <v>0</v>
      </c>
      <c r="R30" s="354"/>
      <c r="S30" s="207" t="s">
        <v>523</v>
      </c>
      <c r="T30" s="135"/>
      <c r="U30" s="135"/>
      <c r="V30" s="173"/>
      <c r="W30" s="135"/>
      <c r="X30" s="135"/>
      <c r="Y30" s="135"/>
    </row>
    <row r="31" spans="1:25" s="141" customFormat="1" ht="19.5" customHeight="1">
      <c r="A31" s="207"/>
      <c r="B31" s="209" t="s">
        <v>534</v>
      </c>
      <c r="C31" s="209"/>
      <c r="D31" s="209"/>
      <c r="E31" s="209"/>
      <c r="F31" s="209"/>
      <c r="G31" s="209"/>
      <c r="H31" s="209"/>
      <c r="I31" s="209"/>
      <c r="J31" s="209"/>
      <c r="K31" s="209"/>
      <c r="L31" s="209"/>
      <c r="M31" s="209"/>
      <c r="N31" s="209"/>
      <c r="O31" s="209"/>
      <c r="P31" s="209"/>
      <c r="Q31" s="450"/>
      <c r="R31" s="451"/>
      <c r="S31" s="222"/>
      <c r="T31" s="135"/>
      <c r="U31" s="135"/>
      <c r="V31" s="135"/>
      <c r="W31" s="135"/>
      <c r="X31" s="135"/>
      <c r="Y31" s="135"/>
    </row>
    <row r="32" spans="1:25" s="141" customFormat="1" ht="19.5" customHeight="1">
      <c r="A32" s="207"/>
      <c r="B32" s="209" t="s">
        <v>564</v>
      </c>
      <c r="C32" s="209"/>
      <c r="D32" s="209"/>
      <c r="E32" s="209"/>
      <c r="F32" s="209"/>
      <c r="G32" s="209"/>
      <c r="H32" s="209"/>
      <c r="I32" s="209"/>
      <c r="J32" s="209"/>
      <c r="K32" s="209"/>
      <c r="L32" s="209"/>
      <c r="M32" s="209"/>
      <c r="N32" s="209"/>
      <c r="O32" s="209"/>
      <c r="P32" s="210" t="s">
        <v>429</v>
      </c>
      <c r="Q32" s="402">
        <f>Q30+Q24</f>
        <v>0</v>
      </c>
      <c r="R32" s="403"/>
      <c r="S32" s="207" t="s">
        <v>530</v>
      </c>
      <c r="T32" s="135"/>
      <c r="U32" s="135"/>
      <c r="V32" s="135"/>
      <c r="W32" s="135"/>
      <c r="X32" s="135"/>
      <c r="Y32" s="135"/>
    </row>
    <row r="33" spans="1:25" s="141" customFormat="1" ht="3" customHeight="1">
      <c r="A33" s="212"/>
      <c r="B33" s="224"/>
      <c r="C33" s="213"/>
      <c r="D33" s="213"/>
      <c r="E33" s="213"/>
      <c r="F33" s="213"/>
      <c r="G33" s="213"/>
      <c r="H33" s="213"/>
      <c r="I33" s="213"/>
      <c r="J33" s="213"/>
      <c r="K33" s="213"/>
      <c r="L33" s="213"/>
      <c r="M33" s="213"/>
      <c r="N33" s="213"/>
      <c r="O33" s="213"/>
      <c r="P33" s="214"/>
      <c r="Q33" s="214"/>
      <c r="R33" s="214"/>
      <c r="S33" s="214"/>
      <c r="T33" s="135"/>
      <c r="U33" s="135"/>
      <c r="V33" s="135"/>
      <c r="W33" s="135"/>
      <c r="X33" s="135"/>
      <c r="Y33" s="135"/>
    </row>
    <row r="34" spans="1:25" s="144" customFormat="1" ht="19.5" customHeight="1">
      <c r="A34" s="207"/>
      <c r="B34" s="351"/>
      <c r="C34" s="351"/>
      <c r="D34" s="351"/>
      <c r="E34" s="351"/>
      <c r="F34" s="351"/>
      <c r="G34" s="351"/>
      <c r="H34" s="351"/>
      <c r="I34" s="351"/>
      <c r="J34" s="351"/>
      <c r="K34" s="351"/>
      <c r="L34" s="351"/>
      <c r="M34" s="351"/>
      <c r="N34" s="351"/>
      <c r="O34" s="351"/>
      <c r="P34" s="351"/>
      <c r="Q34" s="351"/>
      <c r="R34" s="210"/>
      <c r="S34" s="209"/>
      <c r="T34" s="163"/>
      <c r="U34" s="163"/>
      <c r="V34" s="163"/>
      <c r="W34" s="163"/>
      <c r="X34" s="163"/>
      <c r="Y34" s="163"/>
    </row>
    <row r="35" spans="1:25" s="141" customFormat="1" ht="19.5" customHeight="1">
      <c r="A35" s="135"/>
      <c r="B35" s="135"/>
      <c r="C35" s="135"/>
      <c r="D35" s="135"/>
      <c r="E35" s="135"/>
      <c r="F35" s="135"/>
      <c r="G35" s="135"/>
      <c r="H35" s="135"/>
      <c r="I35" s="135"/>
      <c r="J35" s="135"/>
      <c r="K35" s="135"/>
      <c r="L35" s="135"/>
      <c r="M35" s="135"/>
      <c r="N35" s="135"/>
      <c r="O35" s="135"/>
      <c r="P35" s="135"/>
      <c r="Q35" s="135"/>
      <c r="R35" s="135"/>
      <c r="S35" s="135"/>
      <c r="T35" s="135"/>
      <c r="U35" s="135"/>
      <c r="V35" s="135"/>
      <c r="W35" s="135"/>
      <c r="X35" s="135"/>
      <c r="Y35" s="135"/>
    </row>
    <row r="36" spans="1:25" s="141" customFormat="1" ht="15.75" customHeight="1">
      <c r="A36" s="147"/>
      <c r="B36" s="474" t="s">
        <v>537</v>
      </c>
      <c r="C36" s="474"/>
      <c r="D36" s="474"/>
      <c r="E36" s="474"/>
      <c r="F36" s="474"/>
      <c r="G36" s="474"/>
      <c r="H36" s="474"/>
      <c r="I36" s="474"/>
      <c r="J36" s="474"/>
      <c r="K36" s="474"/>
      <c r="L36" s="474"/>
      <c r="M36" s="474"/>
      <c r="N36" s="474"/>
      <c r="O36" s="474"/>
      <c r="P36" s="474"/>
      <c r="Q36" s="474"/>
      <c r="R36" s="474"/>
      <c r="S36" s="135"/>
      <c r="T36" s="135"/>
      <c r="U36" s="135"/>
      <c r="V36" s="135"/>
      <c r="W36" s="135"/>
      <c r="X36" s="135"/>
      <c r="Y36" s="135"/>
    </row>
    <row r="37" spans="1:25" s="141" customFormat="1" ht="34.5" customHeight="1">
      <c r="A37" s="147"/>
      <c r="B37" s="447" t="s">
        <v>502</v>
      </c>
      <c r="C37" s="447"/>
      <c r="D37" s="447" t="s">
        <v>684</v>
      </c>
      <c r="E37" s="447"/>
      <c r="F37" s="447"/>
      <c r="G37" s="447"/>
      <c r="H37" s="447"/>
      <c r="I37" s="447"/>
      <c r="J37" s="447"/>
      <c r="K37" s="447"/>
      <c r="L37" s="447"/>
      <c r="M37" s="447"/>
      <c r="N37" s="447"/>
      <c r="O37" s="447"/>
      <c r="P37" s="447"/>
      <c r="Q37" s="447"/>
      <c r="R37" s="447"/>
      <c r="S37" s="135"/>
      <c r="T37" s="135"/>
      <c r="U37" s="135"/>
      <c r="V37" s="135"/>
      <c r="W37" s="135"/>
      <c r="X37" s="135"/>
      <c r="Y37" s="135"/>
    </row>
    <row r="38" spans="1:25" s="141" customFormat="1" ht="15.75" customHeight="1">
      <c r="A38" s="147"/>
      <c r="B38" s="447" t="s">
        <v>516</v>
      </c>
      <c r="C38" s="447"/>
      <c r="D38" s="447" t="s">
        <v>685</v>
      </c>
      <c r="E38" s="447"/>
      <c r="F38" s="447"/>
      <c r="G38" s="447"/>
      <c r="H38" s="447"/>
      <c r="I38" s="447"/>
      <c r="J38" s="447"/>
      <c r="K38" s="447"/>
      <c r="L38" s="447"/>
      <c r="M38" s="447"/>
      <c r="N38" s="447"/>
      <c r="O38" s="447"/>
      <c r="P38" s="447"/>
      <c r="Q38" s="447"/>
      <c r="R38" s="447"/>
      <c r="S38" s="135"/>
      <c r="T38" s="135"/>
      <c r="U38" s="135"/>
      <c r="V38" s="135"/>
      <c r="W38" s="135"/>
      <c r="X38" s="135"/>
      <c r="Y38" s="135"/>
    </row>
    <row r="39" spans="1:25" s="141" customFormat="1" ht="15.75" customHeight="1">
      <c r="A39" s="147"/>
      <c r="B39" s="447" t="s">
        <v>526</v>
      </c>
      <c r="C39" s="447"/>
      <c r="D39" s="447" t="s">
        <v>686</v>
      </c>
      <c r="E39" s="447"/>
      <c r="F39" s="447"/>
      <c r="G39" s="447"/>
      <c r="H39" s="447"/>
      <c r="I39" s="447"/>
      <c r="J39" s="447"/>
      <c r="K39" s="447"/>
      <c r="L39" s="447"/>
      <c r="M39" s="447"/>
      <c r="N39" s="447"/>
      <c r="O39" s="447"/>
      <c r="P39" s="447"/>
      <c r="Q39" s="447"/>
      <c r="R39" s="447"/>
      <c r="S39" s="135"/>
      <c r="T39" s="135"/>
      <c r="U39" s="135"/>
      <c r="V39" s="135"/>
      <c r="W39" s="135"/>
      <c r="X39" s="135"/>
      <c r="Y39" s="135"/>
    </row>
    <row r="40" spans="1:25" s="141" customFormat="1" ht="13.5" customHeight="1">
      <c r="A40" s="147"/>
      <c r="B40" s="447" t="s">
        <v>528</v>
      </c>
      <c r="C40" s="447"/>
      <c r="D40" s="447" t="s">
        <v>687</v>
      </c>
      <c r="E40" s="447"/>
      <c r="F40" s="447"/>
      <c r="G40" s="447"/>
      <c r="H40" s="447"/>
      <c r="I40" s="447"/>
      <c r="J40" s="447"/>
      <c r="K40" s="447"/>
      <c r="L40" s="447"/>
      <c r="M40" s="447"/>
      <c r="N40" s="447"/>
      <c r="O40" s="447"/>
      <c r="P40" s="447"/>
      <c r="Q40" s="447"/>
      <c r="R40" s="447"/>
      <c r="S40" s="143"/>
      <c r="T40" s="135"/>
      <c r="U40" s="135"/>
      <c r="V40" s="135"/>
      <c r="W40" s="135"/>
      <c r="X40" s="135"/>
      <c r="Y40" s="135"/>
    </row>
    <row r="41" spans="1:25" ht="12.75" customHeight="1">
      <c r="A41" s="135"/>
      <c r="B41" s="447" t="s">
        <v>538</v>
      </c>
      <c r="C41" s="447"/>
      <c r="D41" s="447" t="s">
        <v>691</v>
      </c>
      <c r="E41" s="447"/>
      <c r="F41" s="447"/>
      <c r="G41" s="447"/>
      <c r="H41" s="447"/>
      <c r="I41" s="447"/>
      <c r="J41" s="447"/>
      <c r="K41" s="447"/>
      <c r="L41" s="447"/>
      <c r="M41" s="447"/>
      <c r="N41" s="447"/>
      <c r="O41" s="447"/>
      <c r="P41" s="447"/>
      <c r="Q41" s="447"/>
      <c r="R41" s="447"/>
      <c r="S41" s="143"/>
      <c r="T41" s="135"/>
      <c r="U41" s="135"/>
      <c r="V41" s="135"/>
      <c r="W41" s="135"/>
      <c r="X41" s="135"/>
      <c r="Y41" s="135"/>
    </row>
    <row r="42" spans="1:25" ht="24.75" customHeight="1">
      <c r="A42" s="135"/>
      <c r="B42" s="447" t="s">
        <v>539</v>
      </c>
      <c r="C42" s="447"/>
      <c r="D42" s="447" t="s">
        <v>688</v>
      </c>
      <c r="E42" s="447"/>
      <c r="F42" s="447"/>
      <c r="G42" s="447"/>
      <c r="H42" s="447"/>
      <c r="I42" s="447"/>
      <c r="J42" s="447"/>
      <c r="K42" s="447"/>
      <c r="L42" s="447"/>
      <c r="M42" s="447"/>
      <c r="N42" s="447"/>
      <c r="O42" s="447"/>
      <c r="P42" s="447"/>
      <c r="Q42" s="447"/>
      <c r="R42" s="447"/>
      <c r="S42" s="143"/>
      <c r="T42" s="135"/>
      <c r="U42" s="135"/>
      <c r="V42" s="135"/>
      <c r="W42" s="135"/>
      <c r="X42" s="135"/>
      <c r="Y42" s="135"/>
    </row>
    <row r="43" spans="1:25" ht="12" hidden="1" customHeight="1">
      <c r="A43" s="135"/>
      <c r="B43" s="135"/>
      <c r="C43" s="135"/>
      <c r="D43" s="135"/>
      <c r="E43" s="135"/>
      <c r="F43" s="135"/>
      <c r="G43" s="135"/>
      <c r="H43" s="135"/>
      <c r="I43" s="135"/>
      <c r="J43" s="135"/>
      <c r="K43" s="135"/>
      <c r="L43" s="135"/>
      <c r="M43" s="135"/>
      <c r="N43" s="135"/>
      <c r="O43" s="135"/>
      <c r="P43" s="135"/>
      <c r="Q43" s="135"/>
      <c r="R43" s="135"/>
      <c r="S43" s="143"/>
      <c r="T43" s="135"/>
      <c r="U43" s="135"/>
      <c r="V43" s="135"/>
      <c r="W43" s="135"/>
      <c r="X43" s="135"/>
      <c r="Y43" s="135"/>
    </row>
    <row r="44" spans="1:25" hidden="1">
      <c r="A44" s="135" t="s">
        <v>540</v>
      </c>
      <c r="B44" s="135"/>
      <c r="C44" s="135"/>
      <c r="D44" s="135"/>
      <c r="E44" s="135"/>
      <c r="F44" s="135"/>
      <c r="G44" s="135"/>
      <c r="H44" s="135">
        <v>50</v>
      </c>
      <c r="I44" s="135"/>
      <c r="J44" s="135"/>
      <c r="K44" s="135"/>
      <c r="L44" s="135"/>
      <c r="M44" s="135"/>
      <c r="N44" s="135"/>
      <c r="O44" s="135"/>
      <c r="P44" s="135"/>
      <c r="Q44" s="135"/>
      <c r="R44" s="135"/>
      <c r="S44" s="143"/>
      <c r="T44" s="135"/>
      <c r="U44" s="135"/>
      <c r="V44" s="135"/>
      <c r="W44" s="135"/>
      <c r="X44" s="135"/>
      <c r="Y44" s="135"/>
    </row>
    <row r="45" spans="1:25" hidden="1">
      <c r="A45" s="135" t="s">
        <v>541</v>
      </c>
      <c r="B45" s="135"/>
      <c r="C45" s="135"/>
      <c r="D45" s="135"/>
      <c r="E45" s="135"/>
      <c r="F45" s="135"/>
      <c r="G45" s="135"/>
      <c r="H45" s="135">
        <v>60</v>
      </c>
      <c r="I45" s="135"/>
      <c r="J45" s="135"/>
      <c r="K45" s="135"/>
      <c r="L45" s="135"/>
      <c r="M45" s="135"/>
      <c r="N45" s="135"/>
      <c r="O45" s="135"/>
      <c r="P45" s="135"/>
      <c r="Q45" s="135"/>
      <c r="R45" s="135"/>
      <c r="S45" s="143"/>
      <c r="T45" s="135"/>
      <c r="U45" s="135"/>
      <c r="V45" s="135"/>
      <c r="W45" s="135"/>
      <c r="X45" s="135"/>
      <c r="Y45" s="135"/>
    </row>
    <row r="46" spans="1:25" hidden="1">
      <c r="A46" s="135" t="s">
        <v>542</v>
      </c>
      <c r="B46" s="135"/>
      <c r="C46" s="135"/>
      <c r="D46" s="135"/>
      <c r="E46" s="135"/>
      <c r="F46" s="135"/>
      <c r="G46" s="135"/>
      <c r="H46" s="135">
        <v>70</v>
      </c>
      <c r="I46" s="135"/>
      <c r="J46" s="135"/>
      <c r="K46" s="135"/>
      <c r="L46" s="135"/>
      <c r="M46" s="135"/>
      <c r="N46" s="135"/>
      <c r="O46" s="135"/>
      <c r="P46" s="135"/>
      <c r="Q46" s="135"/>
      <c r="R46" s="135"/>
      <c r="S46" s="143"/>
      <c r="T46" s="135"/>
      <c r="U46" s="135"/>
      <c r="V46" s="135"/>
      <c r="W46" s="135"/>
      <c r="X46" s="135"/>
      <c r="Y46" s="135"/>
    </row>
    <row r="47" spans="1:25" hidden="1">
      <c r="A47" s="135" t="s">
        <v>543</v>
      </c>
      <c r="B47" s="135"/>
      <c r="C47" s="135"/>
      <c r="D47" s="135"/>
      <c r="E47" s="135"/>
      <c r="F47" s="135"/>
      <c r="G47" s="135"/>
      <c r="H47" s="135">
        <v>80</v>
      </c>
      <c r="I47" s="135"/>
      <c r="J47" s="135"/>
      <c r="K47" s="135"/>
      <c r="L47" s="135"/>
      <c r="M47" s="135"/>
      <c r="N47" s="135"/>
      <c r="O47" s="135"/>
      <c r="P47" s="135"/>
      <c r="Q47" s="135"/>
      <c r="R47" s="135"/>
      <c r="S47" s="143"/>
      <c r="T47" s="135"/>
      <c r="U47" s="135"/>
      <c r="V47" s="135"/>
      <c r="W47" s="135"/>
      <c r="X47" s="135"/>
      <c r="Y47" s="135"/>
    </row>
    <row r="48" spans="1:25" hidden="1">
      <c r="A48" s="135" t="s">
        <v>544</v>
      </c>
      <c r="B48" s="135"/>
      <c r="C48" s="135"/>
      <c r="D48" s="135"/>
      <c r="E48" s="135"/>
      <c r="F48" s="135"/>
      <c r="G48" s="135"/>
      <c r="H48" s="135">
        <v>90</v>
      </c>
      <c r="I48" s="135"/>
      <c r="J48" s="135"/>
      <c r="K48" s="135"/>
      <c r="L48" s="135"/>
      <c r="M48" s="135"/>
      <c r="N48" s="135"/>
      <c r="O48" s="135"/>
      <c r="P48" s="135"/>
      <c r="Q48" s="135"/>
      <c r="R48" s="135"/>
      <c r="S48" s="143"/>
      <c r="T48" s="135"/>
      <c r="U48" s="135"/>
      <c r="V48" s="135"/>
      <c r="W48" s="135"/>
      <c r="X48" s="135"/>
      <c r="Y48" s="135"/>
    </row>
    <row r="49" spans="1:25" hidden="1">
      <c r="A49" s="135" t="s">
        <v>545</v>
      </c>
      <c r="B49" s="135"/>
      <c r="C49" s="135"/>
      <c r="D49" s="135"/>
      <c r="E49" s="135"/>
      <c r="F49" s="135"/>
      <c r="G49" s="135"/>
      <c r="H49" s="135">
        <v>100</v>
      </c>
      <c r="I49" s="135"/>
      <c r="J49" s="135"/>
      <c r="K49" s="135"/>
      <c r="L49" s="135"/>
      <c r="M49" s="135"/>
      <c r="N49" s="135"/>
      <c r="O49" s="135"/>
      <c r="P49" s="135"/>
      <c r="Q49" s="135"/>
      <c r="R49" s="135"/>
      <c r="S49" s="143"/>
      <c r="T49" s="135"/>
      <c r="U49" s="135"/>
      <c r="V49" s="135"/>
      <c r="W49" s="135"/>
      <c r="X49" s="135"/>
      <c r="Y49" s="135"/>
    </row>
    <row r="50" spans="1:25" hidden="1">
      <c r="A50" s="135" t="s">
        <v>546</v>
      </c>
      <c r="B50" s="135"/>
      <c r="C50" s="135"/>
      <c r="D50" s="135"/>
      <c r="E50" s="135"/>
      <c r="F50" s="135"/>
      <c r="G50" s="135"/>
      <c r="H50" s="135"/>
      <c r="I50" s="135"/>
      <c r="J50" s="135"/>
      <c r="K50" s="135"/>
      <c r="L50" s="135"/>
      <c r="M50" s="135"/>
      <c r="N50" s="135"/>
      <c r="O50" s="135"/>
      <c r="P50" s="135"/>
      <c r="Q50" s="135"/>
      <c r="R50" s="135"/>
      <c r="S50" s="143"/>
      <c r="T50" s="135"/>
      <c r="U50" s="135"/>
      <c r="V50" s="135"/>
      <c r="W50" s="135"/>
      <c r="X50" s="135"/>
      <c r="Y50" s="135"/>
    </row>
    <row r="51" spans="1:25" hidden="1">
      <c r="A51" s="135" t="s">
        <v>547</v>
      </c>
      <c r="B51" s="135"/>
      <c r="C51" s="135"/>
      <c r="D51" s="135"/>
      <c r="E51" s="135"/>
      <c r="F51" s="135"/>
      <c r="G51" s="135"/>
      <c r="H51" s="135"/>
      <c r="I51" s="135"/>
      <c r="J51" s="135"/>
      <c r="K51" s="135"/>
      <c r="L51" s="135"/>
      <c r="M51" s="135"/>
      <c r="N51" s="135"/>
      <c r="O51" s="135"/>
      <c r="P51" s="135"/>
      <c r="Q51" s="135"/>
      <c r="R51" s="135"/>
      <c r="S51" s="143"/>
      <c r="T51" s="135"/>
      <c r="U51" s="135"/>
      <c r="V51" s="135"/>
      <c r="W51" s="135"/>
      <c r="X51" s="135"/>
      <c r="Y51" s="135"/>
    </row>
    <row r="52" spans="1:25" ht="13.2" hidden="1">
      <c r="A52" s="135"/>
      <c r="B52" s="178" t="s">
        <v>598</v>
      </c>
      <c r="C52" s="179" t="s">
        <v>601</v>
      </c>
      <c r="D52" s="178" t="s">
        <v>609</v>
      </c>
      <c r="E52" s="178" t="s">
        <v>607</v>
      </c>
      <c r="F52" s="135"/>
      <c r="G52" s="135" t="s">
        <v>513</v>
      </c>
      <c r="H52" s="135"/>
      <c r="I52" s="135"/>
      <c r="J52" s="135"/>
      <c r="K52" s="135"/>
      <c r="L52" s="135"/>
      <c r="M52" s="135"/>
      <c r="N52" s="135"/>
      <c r="O52" s="135"/>
      <c r="P52" s="135"/>
      <c r="Q52" s="135"/>
      <c r="R52" s="135"/>
      <c r="S52" s="143"/>
      <c r="T52" s="135"/>
      <c r="U52" s="135"/>
      <c r="V52" s="135"/>
      <c r="W52" s="135"/>
      <c r="X52" s="135"/>
      <c r="Y52" s="135"/>
    </row>
    <row r="53" spans="1:25" hidden="1">
      <c r="B53" s="270">
        <f>Tables!K2</f>
        <v>0.98064352657801512</v>
      </c>
      <c r="C53" s="171">
        <f>Tables!K3</f>
        <v>0</v>
      </c>
      <c r="D53" s="171">
        <f>Tables!K6</f>
        <v>0.48711671725311589</v>
      </c>
      <c r="E53" s="171">
        <f>Tables!K5</f>
        <v>0</v>
      </c>
      <c r="F53" s="135"/>
      <c r="G53" s="148">
        <f>(C53-B53+G10*(E53-D53))</f>
        <v>-0.98064352657801512</v>
      </c>
      <c r="H53" s="135"/>
      <c r="I53" s="135"/>
      <c r="J53" s="135"/>
      <c r="K53" s="135"/>
      <c r="L53" s="135"/>
      <c r="M53" s="135"/>
      <c r="N53" s="135"/>
      <c r="O53" s="135"/>
      <c r="P53" s="135"/>
      <c r="Q53" s="135"/>
      <c r="R53" s="135"/>
      <c r="S53" s="143"/>
      <c r="T53" s="135"/>
      <c r="U53" s="135"/>
      <c r="V53" s="135"/>
      <c r="W53" s="135"/>
      <c r="X53" s="135"/>
      <c r="Y53" s="135"/>
    </row>
    <row r="54" spans="1:25" hidden="1">
      <c r="A54" s="135"/>
      <c r="B54" s="135"/>
      <c r="C54" s="135"/>
      <c r="D54" s="135"/>
      <c r="E54" s="135"/>
      <c r="F54" s="135"/>
      <c r="G54" s="135"/>
      <c r="H54" s="135"/>
      <c r="I54" s="135"/>
      <c r="J54" s="135"/>
      <c r="K54" s="135"/>
      <c r="L54" s="135"/>
      <c r="M54" s="135"/>
      <c r="N54" s="135"/>
      <c r="O54" s="135"/>
      <c r="P54" s="135"/>
      <c r="Q54" s="135"/>
      <c r="R54" s="135"/>
      <c r="S54" s="143"/>
      <c r="T54" s="135"/>
      <c r="U54" s="135"/>
      <c r="V54" s="135"/>
      <c r="W54" s="135"/>
      <c r="X54" s="135"/>
      <c r="Y54" s="135"/>
    </row>
    <row r="55" spans="1:25" hidden="1">
      <c r="A55" s="135"/>
      <c r="B55" s="135"/>
      <c r="C55" s="135"/>
      <c r="D55" s="135"/>
      <c r="E55" s="135"/>
      <c r="F55" s="135"/>
      <c r="G55" s="135"/>
      <c r="H55" s="135"/>
      <c r="I55" s="135"/>
      <c r="J55" s="135"/>
      <c r="K55" s="135"/>
      <c r="L55" s="135"/>
      <c r="M55" s="135"/>
      <c r="N55" s="135"/>
      <c r="O55" s="135"/>
      <c r="P55" s="135"/>
      <c r="Q55" s="135"/>
      <c r="R55" s="135"/>
      <c r="S55" s="143"/>
      <c r="T55" s="135"/>
      <c r="U55" s="135"/>
      <c r="V55" s="135"/>
      <c r="W55" s="135"/>
      <c r="X55" s="135"/>
      <c r="Y55" s="135"/>
    </row>
    <row r="56" spans="1:25">
      <c r="A56" s="135"/>
      <c r="B56" s="135"/>
      <c r="C56" s="135"/>
      <c r="D56" s="135"/>
      <c r="E56" s="135"/>
      <c r="F56" s="135"/>
      <c r="G56" s="135"/>
      <c r="H56" s="135"/>
      <c r="I56" s="135"/>
      <c r="J56" s="135"/>
      <c r="K56" s="135"/>
      <c r="L56" s="135"/>
      <c r="M56" s="135"/>
      <c r="N56" s="135"/>
      <c r="O56" s="135"/>
      <c r="P56" s="135"/>
      <c r="Q56" s="135"/>
      <c r="R56" s="135"/>
      <c r="S56" s="143"/>
      <c r="T56" s="135"/>
      <c r="U56" s="135"/>
      <c r="V56" s="135"/>
      <c r="W56" s="135"/>
      <c r="X56" s="135"/>
      <c r="Y56" s="135"/>
    </row>
    <row r="57" spans="1:25">
      <c r="A57" s="135"/>
      <c r="B57" s="135"/>
      <c r="C57" s="135"/>
      <c r="D57" s="135"/>
      <c r="E57" s="135"/>
      <c r="F57" s="135"/>
      <c r="G57" s="135"/>
      <c r="H57" s="135"/>
      <c r="I57" s="135"/>
      <c r="J57" s="135"/>
      <c r="K57" s="135"/>
      <c r="L57" s="135"/>
      <c r="M57" s="135"/>
      <c r="N57" s="135"/>
      <c r="O57" s="135"/>
      <c r="P57" s="135"/>
      <c r="Q57" s="135"/>
      <c r="R57" s="135"/>
      <c r="S57" s="143"/>
      <c r="T57" s="135"/>
      <c r="U57" s="135"/>
      <c r="V57" s="135"/>
      <c r="W57" s="135"/>
      <c r="X57" s="135"/>
      <c r="Y57" s="135"/>
    </row>
    <row r="58" spans="1:25">
      <c r="A58" s="135"/>
      <c r="B58" s="135"/>
      <c r="C58" s="135"/>
      <c r="D58" s="135"/>
      <c r="E58" s="135"/>
      <c r="F58" s="135"/>
      <c r="G58" s="135"/>
      <c r="H58" s="135"/>
      <c r="I58" s="135"/>
      <c r="J58" s="135"/>
      <c r="K58" s="135"/>
      <c r="L58" s="135"/>
      <c r="M58" s="135"/>
      <c r="N58" s="135"/>
      <c r="O58" s="135"/>
      <c r="P58" s="135"/>
      <c r="Q58" s="135"/>
      <c r="R58" s="135"/>
      <c r="S58" s="143"/>
      <c r="T58" s="135"/>
      <c r="U58" s="135"/>
      <c r="V58" s="135"/>
      <c r="W58" s="135"/>
      <c r="X58" s="135"/>
      <c r="Y58" s="135"/>
    </row>
    <row r="59" spans="1:25">
      <c r="A59" s="135"/>
      <c r="B59" s="135"/>
      <c r="C59" s="135"/>
      <c r="D59" s="135"/>
      <c r="E59" s="135"/>
      <c r="F59" s="135"/>
      <c r="G59" s="135"/>
      <c r="H59" s="135"/>
      <c r="I59" s="135"/>
      <c r="J59" s="135"/>
      <c r="K59" s="135"/>
      <c r="L59" s="135"/>
      <c r="M59" s="135"/>
      <c r="N59" s="135"/>
      <c r="O59" s="135"/>
      <c r="P59" s="135"/>
      <c r="Q59" s="135"/>
      <c r="R59" s="135"/>
      <c r="S59" s="143"/>
      <c r="T59" s="135"/>
      <c r="U59" s="135"/>
      <c r="V59" s="135"/>
      <c r="W59" s="135"/>
      <c r="X59" s="135"/>
      <c r="Y59" s="135"/>
    </row>
    <row r="60" spans="1:25">
      <c r="A60" s="135"/>
      <c r="B60" s="135"/>
      <c r="C60" s="135"/>
      <c r="D60" s="135"/>
      <c r="E60" s="135"/>
      <c r="F60" s="135"/>
      <c r="G60" s="135"/>
      <c r="H60" s="135"/>
      <c r="I60" s="135"/>
      <c r="J60" s="135"/>
      <c r="K60" s="135"/>
      <c r="L60" s="135"/>
      <c r="M60" s="135"/>
      <c r="N60" s="135"/>
      <c r="O60" s="135"/>
      <c r="P60" s="135"/>
      <c r="Q60" s="135"/>
      <c r="R60" s="135"/>
      <c r="S60" s="143"/>
      <c r="T60" s="135"/>
      <c r="U60" s="135"/>
      <c r="V60" s="135"/>
      <c r="W60" s="135"/>
      <c r="X60" s="135"/>
      <c r="Y60" s="135"/>
    </row>
    <row r="61" spans="1:25">
      <c r="A61" s="135"/>
      <c r="B61" s="135"/>
      <c r="C61" s="135"/>
      <c r="D61" s="135"/>
      <c r="E61" s="135"/>
      <c r="F61" s="135"/>
      <c r="G61" s="135"/>
      <c r="H61" s="135"/>
      <c r="I61" s="135"/>
      <c r="J61" s="135"/>
      <c r="K61" s="135"/>
      <c r="L61" s="135"/>
      <c r="M61" s="135"/>
      <c r="N61" s="135"/>
      <c r="O61" s="135"/>
      <c r="P61" s="135"/>
      <c r="Q61" s="135"/>
      <c r="R61" s="135"/>
      <c r="S61" s="143"/>
      <c r="T61" s="135"/>
      <c r="U61" s="135"/>
      <c r="V61" s="135"/>
      <c r="W61" s="135"/>
      <c r="X61" s="135"/>
      <c r="Y61" s="135"/>
    </row>
    <row r="62" spans="1:25">
      <c r="A62" s="135"/>
      <c r="B62" s="135"/>
      <c r="C62" s="135"/>
      <c r="D62" s="135"/>
      <c r="E62" s="135"/>
      <c r="F62" s="135"/>
      <c r="G62" s="135"/>
      <c r="H62" s="135"/>
      <c r="I62" s="135"/>
      <c r="J62" s="135"/>
      <c r="K62" s="135"/>
      <c r="L62" s="135"/>
      <c r="M62" s="135"/>
      <c r="N62" s="135"/>
      <c r="O62" s="135"/>
      <c r="P62" s="135"/>
      <c r="Q62" s="135"/>
      <c r="R62" s="135"/>
      <c r="S62" s="143"/>
      <c r="T62" s="135"/>
      <c r="U62" s="135"/>
      <c r="V62" s="135"/>
      <c r="W62" s="135"/>
      <c r="X62" s="135"/>
      <c r="Y62" s="135"/>
    </row>
    <row r="63" spans="1:25">
      <c r="A63" s="135"/>
      <c r="B63" s="135"/>
      <c r="C63" s="135"/>
      <c r="D63" s="135"/>
      <c r="E63" s="135"/>
      <c r="F63" s="135"/>
      <c r="G63" s="135"/>
      <c r="H63" s="135"/>
      <c r="I63" s="135"/>
      <c r="J63" s="135"/>
      <c r="K63" s="135"/>
      <c r="L63" s="135"/>
      <c r="M63" s="135"/>
      <c r="N63" s="135"/>
      <c r="O63" s="135"/>
      <c r="P63" s="135"/>
      <c r="Q63" s="135"/>
      <c r="R63" s="135"/>
      <c r="S63" s="143"/>
      <c r="T63" s="135"/>
      <c r="U63" s="135"/>
      <c r="V63" s="135"/>
      <c r="W63" s="135"/>
      <c r="X63" s="135"/>
      <c r="Y63" s="135"/>
    </row>
    <row r="64" spans="1:25">
      <c r="A64" s="135"/>
      <c r="B64" s="135"/>
      <c r="C64" s="135"/>
      <c r="D64" s="135"/>
      <c r="E64" s="135"/>
      <c r="F64" s="135"/>
      <c r="G64" s="135"/>
      <c r="H64" s="135"/>
      <c r="I64" s="135"/>
      <c r="J64" s="135"/>
      <c r="K64" s="135"/>
      <c r="L64" s="135"/>
      <c r="M64" s="135"/>
      <c r="N64" s="135"/>
      <c r="O64" s="135"/>
      <c r="P64" s="135"/>
      <c r="Q64" s="135"/>
      <c r="R64" s="135"/>
      <c r="S64" s="143"/>
      <c r="T64" s="135"/>
      <c r="U64" s="135"/>
      <c r="V64" s="135"/>
      <c r="W64" s="135"/>
      <c r="X64" s="135"/>
      <c r="Y64" s="135"/>
    </row>
    <row r="65" spans="1:25">
      <c r="A65" s="135"/>
      <c r="B65" s="135"/>
      <c r="C65" s="135"/>
      <c r="D65" s="135"/>
      <c r="E65" s="135"/>
      <c r="F65" s="135"/>
      <c r="G65" s="135"/>
      <c r="H65" s="135"/>
      <c r="I65" s="135"/>
      <c r="J65" s="135"/>
      <c r="K65" s="135"/>
      <c r="L65" s="135"/>
      <c r="M65" s="135"/>
      <c r="N65" s="135"/>
      <c r="O65" s="135"/>
      <c r="P65" s="135"/>
      <c r="Q65" s="135"/>
      <c r="R65" s="135"/>
      <c r="S65" s="143"/>
      <c r="T65" s="135"/>
      <c r="U65" s="135"/>
      <c r="V65" s="135"/>
      <c r="W65" s="135"/>
      <c r="X65" s="135"/>
      <c r="Y65" s="135"/>
    </row>
    <row r="66" spans="1:25">
      <c r="A66" s="135"/>
      <c r="B66" s="135"/>
      <c r="C66" s="135"/>
      <c r="D66" s="135"/>
      <c r="E66" s="135"/>
      <c r="F66" s="135"/>
      <c r="G66" s="135"/>
      <c r="H66" s="135"/>
      <c r="I66" s="135"/>
      <c r="J66" s="135"/>
      <c r="K66" s="135"/>
      <c r="L66" s="135"/>
      <c r="M66" s="135"/>
      <c r="N66" s="135"/>
      <c r="O66" s="135"/>
      <c r="P66" s="135"/>
      <c r="Q66" s="135"/>
      <c r="R66" s="135"/>
      <c r="S66" s="143"/>
      <c r="T66" s="135"/>
      <c r="U66" s="135"/>
      <c r="V66" s="135"/>
      <c r="W66" s="135"/>
      <c r="X66" s="135"/>
      <c r="Y66" s="135"/>
    </row>
    <row r="67" spans="1:25">
      <c r="A67" s="135"/>
      <c r="B67" s="135"/>
      <c r="C67" s="135"/>
      <c r="D67" s="135"/>
      <c r="E67" s="135"/>
      <c r="F67" s="135"/>
      <c r="G67" s="135"/>
      <c r="H67" s="135"/>
      <c r="I67" s="135"/>
      <c r="J67" s="135"/>
      <c r="K67" s="135"/>
      <c r="L67" s="135"/>
      <c r="M67" s="135"/>
      <c r="N67" s="135"/>
      <c r="O67" s="135"/>
      <c r="P67" s="135"/>
      <c r="Q67" s="135"/>
      <c r="R67" s="135"/>
      <c r="S67" s="143"/>
      <c r="T67" s="135"/>
      <c r="U67" s="135"/>
      <c r="V67" s="135"/>
      <c r="W67" s="135"/>
      <c r="X67" s="135"/>
      <c r="Y67" s="135"/>
    </row>
    <row r="68" spans="1:25">
      <c r="A68" s="135"/>
      <c r="B68" s="135"/>
      <c r="C68" s="135"/>
      <c r="D68" s="135"/>
      <c r="E68" s="135"/>
      <c r="F68" s="135"/>
      <c r="G68" s="135"/>
      <c r="H68" s="135"/>
      <c r="I68" s="135"/>
      <c r="J68" s="135"/>
      <c r="K68" s="135"/>
      <c r="L68" s="135"/>
      <c r="M68" s="135"/>
      <c r="N68" s="135"/>
      <c r="O68" s="135"/>
      <c r="P68" s="135"/>
      <c r="Q68" s="135"/>
      <c r="R68" s="135"/>
      <c r="S68" s="143"/>
      <c r="T68" s="135"/>
      <c r="U68" s="135"/>
      <c r="V68" s="135"/>
      <c r="W68" s="135"/>
      <c r="X68" s="135"/>
      <c r="Y68" s="135"/>
    </row>
    <row r="69" spans="1:25">
      <c r="A69" s="135"/>
      <c r="B69" s="135"/>
      <c r="C69" s="135"/>
      <c r="D69" s="135"/>
      <c r="E69" s="135"/>
      <c r="F69" s="135"/>
      <c r="G69" s="135"/>
      <c r="H69" s="135"/>
      <c r="I69" s="135"/>
      <c r="J69" s="135"/>
      <c r="K69" s="135"/>
      <c r="L69" s="135"/>
      <c r="M69" s="135"/>
      <c r="N69" s="135"/>
      <c r="O69" s="135"/>
      <c r="P69" s="135"/>
      <c r="Q69" s="135"/>
      <c r="R69" s="135"/>
      <c r="S69" s="143"/>
      <c r="T69" s="135"/>
      <c r="U69" s="135"/>
      <c r="V69" s="135"/>
      <c r="W69" s="135"/>
      <c r="X69" s="135"/>
      <c r="Y69" s="135"/>
    </row>
    <row r="70" spans="1:25">
      <c r="A70" s="135"/>
      <c r="B70" s="135"/>
      <c r="C70" s="135"/>
      <c r="D70" s="135"/>
      <c r="E70" s="135"/>
      <c r="F70" s="135"/>
      <c r="G70" s="135"/>
      <c r="H70" s="135"/>
      <c r="I70" s="135"/>
      <c r="J70" s="135"/>
      <c r="K70" s="135"/>
      <c r="L70" s="135"/>
      <c r="M70" s="135"/>
      <c r="N70" s="135"/>
      <c r="O70" s="135"/>
      <c r="P70" s="135"/>
      <c r="Q70" s="135"/>
      <c r="R70" s="135"/>
      <c r="S70" s="143"/>
      <c r="T70" s="135"/>
      <c r="U70" s="135"/>
      <c r="V70" s="135"/>
      <c r="W70" s="135"/>
      <c r="X70" s="135"/>
      <c r="Y70" s="135"/>
    </row>
    <row r="71" spans="1:25">
      <c r="A71" s="135"/>
      <c r="B71" s="135"/>
      <c r="C71" s="135"/>
      <c r="D71" s="135"/>
      <c r="E71" s="135"/>
      <c r="F71" s="135"/>
      <c r="G71" s="135"/>
      <c r="H71" s="135"/>
      <c r="I71" s="135"/>
      <c r="J71" s="135"/>
      <c r="K71" s="135"/>
      <c r="L71" s="135"/>
      <c r="M71" s="135"/>
      <c r="N71" s="135"/>
      <c r="O71" s="135"/>
      <c r="P71" s="135"/>
      <c r="Q71" s="135"/>
      <c r="R71" s="135"/>
      <c r="S71" s="143"/>
      <c r="T71" s="135"/>
      <c r="U71" s="135"/>
      <c r="V71" s="135"/>
      <c r="W71" s="135"/>
      <c r="X71" s="135"/>
      <c r="Y71" s="135"/>
    </row>
    <row r="72" spans="1:25">
      <c r="A72" s="135"/>
      <c r="B72" s="135"/>
      <c r="C72" s="135"/>
      <c r="D72" s="135"/>
      <c r="E72" s="135"/>
      <c r="F72" s="135"/>
      <c r="G72" s="135"/>
      <c r="H72" s="135"/>
      <c r="I72" s="135"/>
      <c r="J72" s="135"/>
      <c r="K72" s="135"/>
      <c r="L72" s="135"/>
      <c r="M72" s="135"/>
      <c r="N72" s="135"/>
      <c r="O72" s="135"/>
      <c r="P72" s="135"/>
      <c r="Q72" s="135"/>
      <c r="R72" s="135"/>
      <c r="S72" s="143"/>
      <c r="T72" s="135"/>
      <c r="U72" s="135"/>
      <c r="V72" s="135"/>
      <c r="W72" s="135"/>
      <c r="X72" s="135"/>
      <c r="Y72" s="135"/>
    </row>
    <row r="73" spans="1:25">
      <c r="A73" s="135"/>
      <c r="B73" s="135"/>
      <c r="C73" s="135"/>
      <c r="D73" s="135"/>
      <c r="E73" s="135"/>
      <c r="F73" s="135"/>
      <c r="G73" s="135"/>
      <c r="H73" s="135"/>
      <c r="I73" s="135"/>
      <c r="J73" s="135"/>
      <c r="K73" s="135"/>
      <c r="L73" s="135"/>
      <c r="M73" s="135"/>
      <c r="N73" s="135"/>
      <c r="O73" s="135"/>
      <c r="P73" s="135"/>
      <c r="Q73" s="135"/>
      <c r="R73" s="135"/>
      <c r="S73" s="143"/>
      <c r="T73" s="135"/>
      <c r="U73" s="135"/>
      <c r="V73" s="135"/>
      <c r="W73" s="135"/>
      <c r="X73" s="135"/>
      <c r="Y73" s="135"/>
    </row>
    <row r="74" spans="1:25">
      <c r="A74" s="135"/>
      <c r="B74" s="135"/>
      <c r="C74" s="135"/>
      <c r="D74" s="135"/>
      <c r="E74" s="135"/>
      <c r="F74" s="135"/>
      <c r="G74" s="135"/>
      <c r="H74" s="135"/>
      <c r="I74" s="135"/>
      <c r="J74" s="135"/>
      <c r="K74" s="135"/>
      <c r="L74" s="135"/>
      <c r="M74" s="135"/>
      <c r="N74" s="135"/>
      <c r="O74" s="135"/>
      <c r="P74" s="135"/>
      <c r="Q74" s="135"/>
      <c r="R74" s="135"/>
      <c r="S74" s="143"/>
      <c r="T74" s="135"/>
      <c r="U74" s="135"/>
      <c r="V74" s="135"/>
      <c r="W74" s="135"/>
      <c r="X74" s="135"/>
      <c r="Y74" s="135"/>
    </row>
    <row r="75" spans="1:25">
      <c r="A75" s="135"/>
      <c r="B75" s="135"/>
      <c r="C75" s="135"/>
      <c r="D75" s="135"/>
      <c r="E75" s="135"/>
      <c r="F75" s="135"/>
      <c r="G75" s="135"/>
      <c r="H75" s="135"/>
      <c r="I75" s="135"/>
      <c r="J75" s="135"/>
      <c r="K75" s="135"/>
      <c r="L75" s="135"/>
      <c r="M75" s="135"/>
      <c r="N75" s="135"/>
      <c r="O75" s="135"/>
      <c r="P75" s="135"/>
      <c r="Q75" s="135"/>
      <c r="R75" s="135"/>
      <c r="S75" s="143"/>
      <c r="T75" s="135"/>
      <c r="U75" s="135"/>
      <c r="V75" s="135"/>
      <c r="W75" s="135"/>
      <c r="X75" s="135"/>
      <c r="Y75" s="135"/>
    </row>
    <row r="76" spans="1:25">
      <c r="A76" s="135"/>
      <c r="B76" s="135"/>
      <c r="C76" s="135"/>
      <c r="D76" s="135"/>
      <c r="E76" s="135"/>
      <c r="F76" s="135"/>
      <c r="G76" s="135"/>
      <c r="H76" s="135"/>
      <c r="I76" s="135"/>
      <c r="J76" s="135"/>
      <c r="K76" s="135"/>
      <c r="L76" s="135"/>
      <c r="M76" s="135"/>
      <c r="N76" s="135"/>
      <c r="O76" s="135"/>
      <c r="P76" s="135"/>
      <c r="Q76" s="135"/>
      <c r="R76" s="135"/>
      <c r="S76" s="143"/>
      <c r="T76" s="135"/>
      <c r="U76" s="135"/>
      <c r="V76" s="135"/>
      <c r="W76" s="135"/>
      <c r="X76" s="135"/>
      <c r="Y76" s="135"/>
    </row>
    <row r="77" spans="1:25">
      <c r="A77" s="135"/>
      <c r="B77" s="135"/>
      <c r="C77" s="135"/>
      <c r="D77" s="135"/>
      <c r="E77" s="135"/>
      <c r="F77" s="135"/>
      <c r="G77" s="135"/>
      <c r="H77" s="135"/>
      <c r="I77" s="135"/>
      <c r="J77" s="135"/>
      <c r="K77" s="135"/>
      <c r="L77" s="135"/>
      <c r="M77" s="135"/>
      <c r="N77" s="135"/>
      <c r="O77" s="135"/>
      <c r="P77" s="135"/>
      <c r="Q77" s="135"/>
      <c r="R77" s="135"/>
      <c r="S77" s="143"/>
      <c r="T77" s="135"/>
      <c r="U77" s="135"/>
      <c r="V77" s="135"/>
      <c r="W77" s="135"/>
      <c r="X77" s="135"/>
      <c r="Y77" s="135"/>
    </row>
    <row r="78" spans="1:25">
      <c r="A78" s="135"/>
      <c r="B78" s="135"/>
      <c r="C78" s="135"/>
      <c r="D78" s="135"/>
      <c r="E78" s="135"/>
      <c r="F78" s="135"/>
      <c r="G78" s="135"/>
      <c r="H78" s="135"/>
      <c r="I78" s="135"/>
      <c r="J78" s="135"/>
      <c r="K78" s="135"/>
      <c r="L78" s="135"/>
      <c r="M78" s="135"/>
      <c r="N78" s="135"/>
      <c r="O78" s="135"/>
      <c r="P78" s="135"/>
      <c r="Q78" s="135"/>
      <c r="R78" s="135"/>
      <c r="S78" s="143"/>
      <c r="T78" s="135"/>
      <c r="U78" s="135"/>
      <c r="V78" s="135"/>
      <c r="W78" s="135"/>
      <c r="X78" s="135"/>
      <c r="Y78" s="135"/>
    </row>
    <row r="79" spans="1:25">
      <c r="A79" s="135"/>
      <c r="B79" s="135"/>
      <c r="C79" s="135"/>
      <c r="D79" s="135"/>
      <c r="E79" s="135"/>
      <c r="F79" s="135"/>
      <c r="G79" s="135"/>
      <c r="H79" s="135"/>
      <c r="I79" s="135"/>
      <c r="J79" s="135"/>
      <c r="K79" s="135"/>
      <c r="L79" s="135"/>
      <c r="M79" s="135"/>
      <c r="N79" s="135"/>
      <c r="O79" s="135"/>
      <c r="P79" s="135"/>
      <c r="Q79" s="135"/>
      <c r="R79" s="135"/>
      <c r="S79" s="143"/>
      <c r="T79" s="135"/>
      <c r="U79" s="135"/>
      <c r="V79" s="135"/>
      <c r="W79" s="135"/>
      <c r="X79" s="135"/>
      <c r="Y79" s="135"/>
    </row>
    <row r="80" spans="1:25">
      <c r="A80" s="135"/>
      <c r="B80" s="135"/>
      <c r="C80" s="135"/>
      <c r="D80" s="135"/>
      <c r="E80" s="135"/>
      <c r="F80" s="135"/>
      <c r="G80" s="135"/>
      <c r="H80" s="135"/>
      <c r="I80" s="135"/>
      <c r="J80" s="135"/>
      <c r="K80" s="135"/>
      <c r="L80" s="135"/>
      <c r="M80" s="135"/>
      <c r="N80" s="135"/>
      <c r="O80" s="135"/>
      <c r="P80" s="135"/>
      <c r="Q80" s="135"/>
      <c r="R80" s="135"/>
      <c r="S80" s="143"/>
      <c r="T80" s="135"/>
      <c r="U80" s="135"/>
      <c r="V80" s="135"/>
      <c r="W80" s="135"/>
      <c r="X80" s="135"/>
      <c r="Y80" s="135"/>
    </row>
    <row r="81" spans="1:25">
      <c r="A81" s="135"/>
      <c r="B81" s="135"/>
      <c r="C81" s="135"/>
      <c r="D81" s="135"/>
      <c r="E81" s="135"/>
      <c r="F81" s="135"/>
      <c r="G81" s="135"/>
      <c r="H81" s="135"/>
      <c r="I81" s="135"/>
      <c r="J81" s="135"/>
      <c r="K81" s="135"/>
      <c r="L81" s="135"/>
      <c r="M81" s="135"/>
      <c r="N81" s="135"/>
      <c r="O81" s="135"/>
      <c r="P81" s="135"/>
      <c r="Q81" s="135"/>
      <c r="R81" s="135"/>
      <c r="S81" s="143"/>
      <c r="T81" s="135"/>
      <c r="U81" s="135"/>
      <c r="V81" s="135"/>
      <c r="W81" s="135"/>
      <c r="X81" s="135"/>
      <c r="Y81" s="135"/>
    </row>
    <row r="82" spans="1:25">
      <c r="A82" s="135"/>
      <c r="B82" s="135"/>
      <c r="C82" s="135"/>
      <c r="D82" s="135"/>
      <c r="E82" s="135"/>
      <c r="F82" s="135"/>
      <c r="G82" s="135"/>
      <c r="H82" s="135"/>
      <c r="I82" s="135"/>
      <c r="J82" s="135"/>
      <c r="K82" s="135"/>
      <c r="L82" s="135"/>
      <c r="M82" s="135"/>
      <c r="N82" s="135"/>
      <c r="O82" s="135"/>
      <c r="P82" s="135"/>
      <c r="Q82" s="135"/>
      <c r="R82" s="135"/>
      <c r="S82" s="143"/>
      <c r="T82" s="135"/>
      <c r="U82" s="135"/>
      <c r="V82" s="135"/>
      <c r="W82" s="135"/>
      <c r="X82" s="135"/>
      <c r="Y82" s="135"/>
    </row>
    <row r="83" spans="1:25">
      <c r="A83" s="135"/>
      <c r="B83" s="135"/>
      <c r="C83" s="135"/>
      <c r="D83" s="135"/>
      <c r="E83" s="135"/>
      <c r="F83" s="135"/>
      <c r="G83" s="135"/>
      <c r="H83" s="135"/>
      <c r="I83" s="135"/>
      <c r="J83" s="135"/>
      <c r="K83" s="135"/>
      <c r="L83" s="135"/>
      <c r="M83" s="135"/>
      <c r="N83" s="135"/>
      <c r="O83" s="135"/>
      <c r="P83" s="135"/>
      <c r="Q83" s="135"/>
      <c r="R83" s="135"/>
      <c r="S83" s="143"/>
      <c r="T83" s="135"/>
      <c r="U83" s="135"/>
      <c r="V83" s="135"/>
      <c r="W83" s="135"/>
      <c r="X83" s="135"/>
      <c r="Y83" s="135"/>
    </row>
    <row r="84" spans="1:25">
      <c r="A84" s="135"/>
      <c r="B84" s="135"/>
      <c r="C84" s="135"/>
      <c r="D84" s="135"/>
      <c r="E84" s="135"/>
      <c r="F84" s="135"/>
      <c r="G84" s="135"/>
      <c r="H84" s="135"/>
      <c r="I84" s="135"/>
      <c r="J84" s="135"/>
      <c r="K84" s="135"/>
      <c r="L84" s="135"/>
      <c r="M84" s="135"/>
      <c r="N84" s="135"/>
      <c r="O84" s="135"/>
      <c r="P84" s="135"/>
      <c r="Q84" s="135"/>
      <c r="R84" s="135"/>
      <c r="S84" s="143"/>
      <c r="T84" s="135"/>
      <c r="U84" s="135"/>
      <c r="V84" s="135"/>
      <c r="W84" s="135"/>
      <c r="X84" s="135"/>
      <c r="Y84" s="135"/>
    </row>
    <row r="85" spans="1:25">
      <c r="A85" s="135"/>
      <c r="B85" s="135"/>
      <c r="C85" s="135"/>
      <c r="D85" s="135"/>
      <c r="E85" s="135"/>
      <c r="F85" s="135"/>
      <c r="G85" s="135"/>
      <c r="H85" s="135"/>
      <c r="I85" s="135"/>
      <c r="J85" s="135"/>
      <c r="K85" s="135"/>
      <c r="L85" s="135"/>
      <c r="M85" s="135"/>
      <c r="N85" s="135"/>
      <c r="O85" s="135"/>
      <c r="P85" s="135"/>
      <c r="Q85" s="135"/>
      <c r="R85" s="135"/>
      <c r="S85" s="143"/>
      <c r="T85" s="135"/>
      <c r="U85" s="135"/>
      <c r="V85" s="135"/>
      <c r="W85" s="135"/>
      <c r="X85" s="135"/>
      <c r="Y85" s="135"/>
    </row>
    <row r="86" spans="1:25">
      <c r="A86" s="135"/>
      <c r="B86" s="135"/>
      <c r="C86" s="135"/>
      <c r="D86" s="135"/>
      <c r="E86" s="135"/>
      <c r="F86" s="135"/>
      <c r="G86" s="135"/>
      <c r="H86" s="135"/>
      <c r="I86" s="135"/>
      <c r="J86" s="135"/>
      <c r="K86" s="135"/>
      <c r="L86" s="135"/>
      <c r="M86" s="135"/>
      <c r="N86" s="135"/>
      <c r="O86" s="135"/>
      <c r="P86" s="135"/>
      <c r="Q86" s="135"/>
      <c r="R86" s="135"/>
      <c r="S86" s="143"/>
      <c r="T86" s="135"/>
      <c r="U86" s="135"/>
      <c r="V86" s="135"/>
      <c r="W86" s="135"/>
      <c r="X86" s="135"/>
      <c r="Y86" s="135"/>
    </row>
  </sheetData>
  <sheetProtection algorithmName="SHA-512" hashValue="cevS6yQHyyRdfkRn2WHQyZj4A8nYOeM4SXj2n3Jbb3hoi3BtSA/jSFaD9naQowdmku90De/q2TaQML8Fdf8eGg==" saltValue="0DLHJd7dG8EZoxKAzxqxMA==" spinCount="100000" sheet="1"/>
  <protectedRanges>
    <protectedRange sqref="A44" name="Range1_2"/>
  </protectedRanges>
  <mergeCells count="67">
    <mergeCell ref="G9:H9"/>
    <mergeCell ref="U9:Y9"/>
    <mergeCell ref="V2:Z5"/>
    <mergeCell ref="B4:R5"/>
    <mergeCell ref="B8:D8"/>
    <mergeCell ref="G8:R8"/>
    <mergeCell ref="U8:Y8"/>
    <mergeCell ref="U13:Y16"/>
    <mergeCell ref="C14:D14"/>
    <mergeCell ref="G14:H14"/>
    <mergeCell ref="J14:K14"/>
    <mergeCell ref="M14:N14"/>
    <mergeCell ref="Q14:R14"/>
    <mergeCell ref="C15:D15"/>
    <mergeCell ref="J17:K17"/>
    <mergeCell ref="M17:N17"/>
    <mergeCell ref="Q17:R17"/>
    <mergeCell ref="G10:H10"/>
    <mergeCell ref="B13:E13"/>
    <mergeCell ref="G13:H13"/>
    <mergeCell ref="G15:H15"/>
    <mergeCell ref="J15:K15"/>
    <mergeCell ref="M15:N15"/>
    <mergeCell ref="Q15:R15"/>
    <mergeCell ref="Q16:R16"/>
    <mergeCell ref="B20:K20"/>
    <mergeCell ref="U20:Y23"/>
    <mergeCell ref="F21:G21"/>
    <mergeCell ref="J21:K21"/>
    <mergeCell ref="M21:N21"/>
    <mergeCell ref="Q21:R21"/>
    <mergeCell ref="F22:G22"/>
    <mergeCell ref="J22:K22"/>
    <mergeCell ref="M22:N22"/>
    <mergeCell ref="Q22:R22"/>
    <mergeCell ref="Q23:R23"/>
    <mergeCell ref="U26:Y29"/>
    <mergeCell ref="J27:K27"/>
    <mergeCell ref="M27:N27"/>
    <mergeCell ref="Q27:R27"/>
    <mergeCell ref="J28:K28"/>
    <mergeCell ref="Q29:R29"/>
    <mergeCell ref="J24:K24"/>
    <mergeCell ref="M24:N24"/>
    <mergeCell ref="Q24:R24"/>
    <mergeCell ref="B26:O26"/>
    <mergeCell ref="M28:N28"/>
    <mergeCell ref="Q28:R28"/>
    <mergeCell ref="J30:K30"/>
    <mergeCell ref="M30:N30"/>
    <mergeCell ref="Q30:R30"/>
    <mergeCell ref="Q31:R31"/>
    <mergeCell ref="Q32:R32"/>
    <mergeCell ref="B34:Q34"/>
    <mergeCell ref="B36:R36"/>
    <mergeCell ref="B37:C37"/>
    <mergeCell ref="D37:R37"/>
    <mergeCell ref="B41:C41"/>
    <mergeCell ref="D41:R41"/>
    <mergeCell ref="B42:C42"/>
    <mergeCell ref="D42:R42"/>
    <mergeCell ref="B38:C38"/>
    <mergeCell ref="D38:R38"/>
    <mergeCell ref="B39:C39"/>
    <mergeCell ref="D39:R39"/>
    <mergeCell ref="B40:C40"/>
    <mergeCell ref="D40:R40"/>
  </mergeCells>
  <dataValidations count="3">
    <dataValidation type="list" showInputMessage="1" showErrorMessage="1" sqref="G13:H13 JC13:JD13 SY13:SZ13 ACU13:ACV13 AMQ13:AMR13 AWM13:AWN13 BGI13:BGJ13 BQE13:BQF13 CAA13:CAB13 CJW13:CJX13 CTS13:CTT13 DDO13:DDP13 DNK13:DNL13 DXG13:DXH13 EHC13:EHD13 EQY13:EQZ13 FAU13:FAV13 FKQ13:FKR13 FUM13:FUN13 GEI13:GEJ13 GOE13:GOF13 GYA13:GYB13 HHW13:HHX13 HRS13:HRT13 IBO13:IBP13 ILK13:ILL13 IVG13:IVH13 JFC13:JFD13 JOY13:JOZ13 JYU13:JYV13 KIQ13:KIR13 KSM13:KSN13 LCI13:LCJ13 LME13:LMF13 LWA13:LWB13 MFW13:MFX13 MPS13:MPT13 MZO13:MZP13 NJK13:NJL13 NTG13:NTH13 ODC13:ODD13 OMY13:OMZ13 OWU13:OWV13 PGQ13:PGR13 PQM13:PQN13 QAI13:QAJ13 QKE13:QKF13 QUA13:QUB13 RDW13:RDX13 RNS13:RNT13 RXO13:RXP13 SHK13:SHL13 SRG13:SRH13 TBC13:TBD13 TKY13:TKZ13 TUU13:TUV13 UEQ13:UER13 UOM13:UON13 UYI13:UYJ13 VIE13:VIF13 VSA13:VSB13 WBW13:WBX13 WLS13:WLT13 WVO13:WVP13 G65550:H65550 JC65550:JD65550 SY65550:SZ65550 ACU65550:ACV65550 AMQ65550:AMR65550 AWM65550:AWN65550 BGI65550:BGJ65550 BQE65550:BQF65550 CAA65550:CAB65550 CJW65550:CJX65550 CTS65550:CTT65550 DDO65550:DDP65550 DNK65550:DNL65550 DXG65550:DXH65550 EHC65550:EHD65550 EQY65550:EQZ65550 FAU65550:FAV65550 FKQ65550:FKR65550 FUM65550:FUN65550 GEI65550:GEJ65550 GOE65550:GOF65550 GYA65550:GYB65550 HHW65550:HHX65550 HRS65550:HRT65550 IBO65550:IBP65550 ILK65550:ILL65550 IVG65550:IVH65550 JFC65550:JFD65550 JOY65550:JOZ65550 JYU65550:JYV65550 KIQ65550:KIR65550 KSM65550:KSN65550 LCI65550:LCJ65550 LME65550:LMF65550 LWA65550:LWB65550 MFW65550:MFX65550 MPS65550:MPT65550 MZO65550:MZP65550 NJK65550:NJL65550 NTG65550:NTH65550 ODC65550:ODD65550 OMY65550:OMZ65550 OWU65550:OWV65550 PGQ65550:PGR65550 PQM65550:PQN65550 QAI65550:QAJ65550 QKE65550:QKF65550 QUA65550:QUB65550 RDW65550:RDX65550 RNS65550:RNT65550 RXO65550:RXP65550 SHK65550:SHL65550 SRG65550:SRH65550 TBC65550:TBD65550 TKY65550:TKZ65550 TUU65550:TUV65550 UEQ65550:UER65550 UOM65550:UON65550 UYI65550:UYJ65550 VIE65550:VIF65550 VSA65550:VSB65550 WBW65550:WBX65550 WLS65550:WLT65550 WVO65550:WVP65550 G131086:H131086 JC131086:JD131086 SY131086:SZ131086 ACU131086:ACV131086 AMQ131086:AMR131086 AWM131086:AWN131086 BGI131086:BGJ131086 BQE131086:BQF131086 CAA131086:CAB131086 CJW131086:CJX131086 CTS131086:CTT131086 DDO131086:DDP131086 DNK131086:DNL131086 DXG131086:DXH131086 EHC131086:EHD131086 EQY131086:EQZ131086 FAU131086:FAV131086 FKQ131086:FKR131086 FUM131086:FUN131086 GEI131086:GEJ131086 GOE131086:GOF131086 GYA131086:GYB131086 HHW131086:HHX131086 HRS131086:HRT131086 IBO131086:IBP131086 ILK131086:ILL131086 IVG131086:IVH131086 JFC131086:JFD131086 JOY131086:JOZ131086 JYU131086:JYV131086 KIQ131086:KIR131086 KSM131086:KSN131086 LCI131086:LCJ131086 LME131086:LMF131086 LWA131086:LWB131086 MFW131086:MFX131086 MPS131086:MPT131086 MZO131086:MZP131086 NJK131086:NJL131086 NTG131086:NTH131086 ODC131086:ODD131086 OMY131086:OMZ131086 OWU131086:OWV131086 PGQ131086:PGR131086 PQM131086:PQN131086 QAI131086:QAJ131086 QKE131086:QKF131086 QUA131086:QUB131086 RDW131086:RDX131086 RNS131086:RNT131086 RXO131086:RXP131086 SHK131086:SHL131086 SRG131086:SRH131086 TBC131086:TBD131086 TKY131086:TKZ131086 TUU131086:TUV131086 UEQ131086:UER131086 UOM131086:UON131086 UYI131086:UYJ131086 VIE131086:VIF131086 VSA131086:VSB131086 WBW131086:WBX131086 WLS131086:WLT131086 WVO131086:WVP131086 G196622:H196622 JC196622:JD196622 SY196622:SZ196622 ACU196622:ACV196622 AMQ196622:AMR196622 AWM196622:AWN196622 BGI196622:BGJ196622 BQE196622:BQF196622 CAA196622:CAB196622 CJW196622:CJX196622 CTS196622:CTT196622 DDO196622:DDP196622 DNK196622:DNL196622 DXG196622:DXH196622 EHC196622:EHD196622 EQY196622:EQZ196622 FAU196622:FAV196622 FKQ196622:FKR196622 FUM196622:FUN196622 GEI196622:GEJ196622 GOE196622:GOF196622 GYA196622:GYB196622 HHW196622:HHX196622 HRS196622:HRT196622 IBO196622:IBP196622 ILK196622:ILL196622 IVG196622:IVH196622 JFC196622:JFD196622 JOY196622:JOZ196622 JYU196622:JYV196622 KIQ196622:KIR196622 KSM196622:KSN196622 LCI196622:LCJ196622 LME196622:LMF196622 LWA196622:LWB196622 MFW196622:MFX196622 MPS196622:MPT196622 MZO196622:MZP196622 NJK196622:NJL196622 NTG196622:NTH196622 ODC196622:ODD196622 OMY196622:OMZ196622 OWU196622:OWV196622 PGQ196622:PGR196622 PQM196622:PQN196622 QAI196622:QAJ196622 QKE196622:QKF196622 QUA196622:QUB196622 RDW196622:RDX196622 RNS196622:RNT196622 RXO196622:RXP196622 SHK196622:SHL196622 SRG196622:SRH196622 TBC196622:TBD196622 TKY196622:TKZ196622 TUU196622:TUV196622 UEQ196622:UER196622 UOM196622:UON196622 UYI196622:UYJ196622 VIE196622:VIF196622 VSA196622:VSB196622 WBW196622:WBX196622 WLS196622:WLT196622 WVO196622:WVP196622 G262158:H262158 JC262158:JD262158 SY262158:SZ262158 ACU262158:ACV262158 AMQ262158:AMR262158 AWM262158:AWN262158 BGI262158:BGJ262158 BQE262158:BQF262158 CAA262158:CAB262158 CJW262158:CJX262158 CTS262158:CTT262158 DDO262158:DDP262158 DNK262158:DNL262158 DXG262158:DXH262158 EHC262158:EHD262158 EQY262158:EQZ262158 FAU262158:FAV262158 FKQ262158:FKR262158 FUM262158:FUN262158 GEI262158:GEJ262158 GOE262158:GOF262158 GYA262158:GYB262158 HHW262158:HHX262158 HRS262158:HRT262158 IBO262158:IBP262158 ILK262158:ILL262158 IVG262158:IVH262158 JFC262158:JFD262158 JOY262158:JOZ262158 JYU262158:JYV262158 KIQ262158:KIR262158 KSM262158:KSN262158 LCI262158:LCJ262158 LME262158:LMF262158 LWA262158:LWB262158 MFW262158:MFX262158 MPS262158:MPT262158 MZO262158:MZP262158 NJK262158:NJL262158 NTG262158:NTH262158 ODC262158:ODD262158 OMY262158:OMZ262158 OWU262158:OWV262158 PGQ262158:PGR262158 PQM262158:PQN262158 QAI262158:QAJ262158 QKE262158:QKF262158 QUA262158:QUB262158 RDW262158:RDX262158 RNS262158:RNT262158 RXO262158:RXP262158 SHK262158:SHL262158 SRG262158:SRH262158 TBC262158:TBD262158 TKY262158:TKZ262158 TUU262158:TUV262158 UEQ262158:UER262158 UOM262158:UON262158 UYI262158:UYJ262158 VIE262158:VIF262158 VSA262158:VSB262158 WBW262158:WBX262158 WLS262158:WLT262158 WVO262158:WVP262158 G327694:H327694 JC327694:JD327694 SY327694:SZ327694 ACU327694:ACV327694 AMQ327694:AMR327694 AWM327694:AWN327694 BGI327694:BGJ327694 BQE327694:BQF327694 CAA327694:CAB327694 CJW327694:CJX327694 CTS327694:CTT327694 DDO327694:DDP327694 DNK327694:DNL327694 DXG327694:DXH327694 EHC327694:EHD327694 EQY327694:EQZ327694 FAU327694:FAV327694 FKQ327694:FKR327694 FUM327694:FUN327694 GEI327694:GEJ327694 GOE327694:GOF327694 GYA327694:GYB327694 HHW327694:HHX327694 HRS327694:HRT327694 IBO327694:IBP327694 ILK327694:ILL327694 IVG327694:IVH327694 JFC327694:JFD327694 JOY327694:JOZ327694 JYU327694:JYV327694 KIQ327694:KIR327694 KSM327694:KSN327694 LCI327694:LCJ327694 LME327694:LMF327694 LWA327694:LWB327694 MFW327694:MFX327694 MPS327694:MPT327694 MZO327694:MZP327694 NJK327694:NJL327694 NTG327694:NTH327694 ODC327694:ODD327694 OMY327694:OMZ327694 OWU327694:OWV327694 PGQ327694:PGR327694 PQM327694:PQN327694 QAI327694:QAJ327694 QKE327694:QKF327694 QUA327694:QUB327694 RDW327694:RDX327694 RNS327694:RNT327694 RXO327694:RXP327694 SHK327694:SHL327694 SRG327694:SRH327694 TBC327694:TBD327694 TKY327694:TKZ327694 TUU327694:TUV327694 UEQ327694:UER327694 UOM327694:UON327694 UYI327694:UYJ327694 VIE327694:VIF327694 VSA327694:VSB327694 WBW327694:WBX327694 WLS327694:WLT327694 WVO327694:WVP327694 G393230:H393230 JC393230:JD393230 SY393230:SZ393230 ACU393230:ACV393230 AMQ393230:AMR393230 AWM393230:AWN393230 BGI393230:BGJ393230 BQE393230:BQF393230 CAA393230:CAB393230 CJW393230:CJX393230 CTS393230:CTT393230 DDO393230:DDP393230 DNK393230:DNL393230 DXG393230:DXH393230 EHC393230:EHD393230 EQY393230:EQZ393230 FAU393230:FAV393230 FKQ393230:FKR393230 FUM393230:FUN393230 GEI393230:GEJ393230 GOE393230:GOF393230 GYA393230:GYB393230 HHW393230:HHX393230 HRS393230:HRT393230 IBO393230:IBP393230 ILK393230:ILL393230 IVG393230:IVH393230 JFC393230:JFD393230 JOY393230:JOZ393230 JYU393230:JYV393230 KIQ393230:KIR393230 KSM393230:KSN393230 LCI393230:LCJ393230 LME393230:LMF393230 LWA393230:LWB393230 MFW393230:MFX393230 MPS393230:MPT393230 MZO393230:MZP393230 NJK393230:NJL393230 NTG393230:NTH393230 ODC393230:ODD393230 OMY393230:OMZ393230 OWU393230:OWV393230 PGQ393230:PGR393230 PQM393230:PQN393230 QAI393230:QAJ393230 QKE393230:QKF393230 QUA393230:QUB393230 RDW393230:RDX393230 RNS393230:RNT393230 RXO393230:RXP393230 SHK393230:SHL393230 SRG393230:SRH393230 TBC393230:TBD393230 TKY393230:TKZ393230 TUU393230:TUV393230 UEQ393230:UER393230 UOM393230:UON393230 UYI393230:UYJ393230 VIE393230:VIF393230 VSA393230:VSB393230 WBW393230:WBX393230 WLS393230:WLT393230 WVO393230:WVP393230 G458766:H458766 JC458766:JD458766 SY458766:SZ458766 ACU458766:ACV458766 AMQ458766:AMR458766 AWM458766:AWN458766 BGI458766:BGJ458766 BQE458766:BQF458766 CAA458766:CAB458766 CJW458766:CJX458766 CTS458766:CTT458766 DDO458766:DDP458766 DNK458766:DNL458766 DXG458766:DXH458766 EHC458766:EHD458766 EQY458766:EQZ458766 FAU458766:FAV458766 FKQ458766:FKR458766 FUM458766:FUN458766 GEI458766:GEJ458766 GOE458766:GOF458766 GYA458766:GYB458766 HHW458766:HHX458766 HRS458766:HRT458766 IBO458766:IBP458766 ILK458766:ILL458766 IVG458766:IVH458766 JFC458766:JFD458766 JOY458766:JOZ458766 JYU458766:JYV458766 KIQ458766:KIR458766 KSM458766:KSN458766 LCI458766:LCJ458766 LME458766:LMF458766 LWA458766:LWB458766 MFW458766:MFX458766 MPS458766:MPT458766 MZO458766:MZP458766 NJK458766:NJL458766 NTG458766:NTH458766 ODC458766:ODD458766 OMY458766:OMZ458766 OWU458766:OWV458766 PGQ458766:PGR458766 PQM458766:PQN458766 QAI458766:QAJ458766 QKE458766:QKF458766 QUA458766:QUB458766 RDW458766:RDX458766 RNS458766:RNT458766 RXO458766:RXP458766 SHK458766:SHL458766 SRG458766:SRH458766 TBC458766:TBD458766 TKY458766:TKZ458766 TUU458766:TUV458766 UEQ458766:UER458766 UOM458766:UON458766 UYI458766:UYJ458766 VIE458766:VIF458766 VSA458766:VSB458766 WBW458766:WBX458766 WLS458766:WLT458766 WVO458766:WVP458766 G524302:H524302 JC524302:JD524302 SY524302:SZ524302 ACU524302:ACV524302 AMQ524302:AMR524302 AWM524302:AWN524302 BGI524302:BGJ524302 BQE524302:BQF524302 CAA524302:CAB524302 CJW524302:CJX524302 CTS524302:CTT524302 DDO524302:DDP524302 DNK524302:DNL524302 DXG524302:DXH524302 EHC524302:EHD524302 EQY524302:EQZ524302 FAU524302:FAV524302 FKQ524302:FKR524302 FUM524302:FUN524302 GEI524302:GEJ524302 GOE524302:GOF524302 GYA524302:GYB524302 HHW524302:HHX524302 HRS524302:HRT524302 IBO524302:IBP524302 ILK524302:ILL524302 IVG524302:IVH524302 JFC524302:JFD524302 JOY524302:JOZ524302 JYU524302:JYV524302 KIQ524302:KIR524302 KSM524302:KSN524302 LCI524302:LCJ524302 LME524302:LMF524302 LWA524302:LWB524302 MFW524302:MFX524302 MPS524302:MPT524302 MZO524302:MZP524302 NJK524302:NJL524302 NTG524302:NTH524302 ODC524302:ODD524302 OMY524302:OMZ524302 OWU524302:OWV524302 PGQ524302:PGR524302 PQM524302:PQN524302 QAI524302:QAJ524302 QKE524302:QKF524302 QUA524302:QUB524302 RDW524302:RDX524302 RNS524302:RNT524302 RXO524302:RXP524302 SHK524302:SHL524302 SRG524302:SRH524302 TBC524302:TBD524302 TKY524302:TKZ524302 TUU524302:TUV524302 UEQ524302:UER524302 UOM524302:UON524302 UYI524302:UYJ524302 VIE524302:VIF524302 VSA524302:VSB524302 WBW524302:WBX524302 WLS524302:WLT524302 WVO524302:WVP524302 G589838:H589838 JC589838:JD589838 SY589838:SZ589838 ACU589838:ACV589838 AMQ589838:AMR589838 AWM589838:AWN589838 BGI589838:BGJ589838 BQE589838:BQF589838 CAA589838:CAB589838 CJW589838:CJX589838 CTS589838:CTT589838 DDO589838:DDP589838 DNK589838:DNL589838 DXG589838:DXH589838 EHC589838:EHD589838 EQY589838:EQZ589838 FAU589838:FAV589838 FKQ589838:FKR589838 FUM589838:FUN589838 GEI589838:GEJ589838 GOE589838:GOF589838 GYA589838:GYB589838 HHW589838:HHX589838 HRS589838:HRT589838 IBO589838:IBP589838 ILK589838:ILL589838 IVG589838:IVH589838 JFC589838:JFD589838 JOY589838:JOZ589838 JYU589838:JYV589838 KIQ589838:KIR589838 KSM589838:KSN589838 LCI589838:LCJ589838 LME589838:LMF589838 LWA589838:LWB589838 MFW589838:MFX589838 MPS589838:MPT589838 MZO589838:MZP589838 NJK589838:NJL589838 NTG589838:NTH589838 ODC589838:ODD589838 OMY589838:OMZ589838 OWU589838:OWV589838 PGQ589838:PGR589838 PQM589838:PQN589838 QAI589838:QAJ589838 QKE589838:QKF589838 QUA589838:QUB589838 RDW589838:RDX589838 RNS589838:RNT589838 RXO589838:RXP589838 SHK589838:SHL589838 SRG589838:SRH589838 TBC589838:TBD589838 TKY589838:TKZ589838 TUU589838:TUV589838 UEQ589838:UER589838 UOM589838:UON589838 UYI589838:UYJ589838 VIE589838:VIF589838 VSA589838:VSB589838 WBW589838:WBX589838 WLS589838:WLT589838 WVO589838:WVP589838 G655374:H655374 JC655374:JD655374 SY655374:SZ655374 ACU655374:ACV655374 AMQ655374:AMR655374 AWM655374:AWN655374 BGI655374:BGJ655374 BQE655374:BQF655374 CAA655374:CAB655374 CJW655374:CJX655374 CTS655374:CTT655374 DDO655374:DDP655374 DNK655374:DNL655374 DXG655374:DXH655374 EHC655374:EHD655374 EQY655374:EQZ655374 FAU655374:FAV655374 FKQ655374:FKR655374 FUM655374:FUN655374 GEI655374:GEJ655374 GOE655374:GOF655374 GYA655374:GYB655374 HHW655374:HHX655374 HRS655374:HRT655374 IBO655374:IBP655374 ILK655374:ILL655374 IVG655374:IVH655374 JFC655374:JFD655374 JOY655374:JOZ655374 JYU655374:JYV655374 KIQ655374:KIR655374 KSM655374:KSN655374 LCI655374:LCJ655374 LME655374:LMF655374 LWA655374:LWB655374 MFW655374:MFX655374 MPS655374:MPT655374 MZO655374:MZP655374 NJK655374:NJL655374 NTG655374:NTH655374 ODC655374:ODD655374 OMY655374:OMZ655374 OWU655374:OWV655374 PGQ655374:PGR655374 PQM655374:PQN655374 QAI655374:QAJ655374 QKE655374:QKF655374 QUA655374:QUB655374 RDW655374:RDX655374 RNS655374:RNT655374 RXO655374:RXP655374 SHK655374:SHL655374 SRG655374:SRH655374 TBC655374:TBD655374 TKY655374:TKZ655374 TUU655374:TUV655374 UEQ655374:UER655374 UOM655374:UON655374 UYI655374:UYJ655374 VIE655374:VIF655374 VSA655374:VSB655374 WBW655374:WBX655374 WLS655374:WLT655374 WVO655374:WVP655374 G720910:H720910 JC720910:JD720910 SY720910:SZ720910 ACU720910:ACV720910 AMQ720910:AMR720910 AWM720910:AWN720910 BGI720910:BGJ720910 BQE720910:BQF720910 CAA720910:CAB720910 CJW720910:CJX720910 CTS720910:CTT720910 DDO720910:DDP720910 DNK720910:DNL720910 DXG720910:DXH720910 EHC720910:EHD720910 EQY720910:EQZ720910 FAU720910:FAV720910 FKQ720910:FKR720910 FUM720910:FUN720910 GEI720910:GEJ720910 GOE720910:GOF720910 GYA720910:GYB720910 HHW720910:HHX720910 HRS720910:HRT720910 IBO720910:IBP720910 ILK720910:ILL720910 IVG720910:IVH720910 JFC720910:JFD720910 JOY720910:JOZ720910 JYU720910:JYV720910 KIQ720910:KIR720910 KSM720910:KSN720910 LCI720910:LCJ720910 LME720910:LMF720910 LWA720910:LWB720910 MFW720910:MFX720910 MPS720910:MPT720910 MZO720910:MZP720910 NJK720910:NJL720910 NTG720910:NTH720910 ODC720910:ODD720910 OMY720910:OMZ720910 OWU720910:OWV720910 PGQ720910:PGR720910 PQM720910:PQN720910 QAI720910:QAJ720910 QKE720910:QKF720910 QUA720910:QUB720910 RDW720910:RDX720910 RNS720910:RNT720910 RXO720910:RXP720910 SHK720910:SHL720910 SRG720910:SRH720910 TBC720910:TBD720910 TKY720910:TKZ720910 TUU720910:TUV720910 UEQ720910:UER720910 UOM720910:UON720910 UYI720910:UYJ720910 VIE720910:VIF720910 VSA720910:VSB720910 WBW720910:WBX720910 WLS720910:WLT720910 WVO720910:WVP720910 G786446:H786446 JC786446:JD786446 SY786446:SZ786446 ACU786446:ACV786446 AMQ786446:AMR786446 AWM786446:AWN786446 BGI786446:BGJ786446 BQE786446:BQF786446 CAA786446:CAB786446 CJW786446:CJX786446 CTS786446:CTT786446 DDO786446:DDP786446 DNK786446:DNL786446 DXG786446:DXH786446 EHC786446:EHD786446 EQY786446:EQZ786446 FAU786446:FAV786446 FKQ786446:FKR786446 FUM786446:FUN786446 GEI786446:GEJ786446 GOE786446:GOF786446 GYA786446:GYB786446 HHW786446:HHX786446 HRS786446:HRT786446 IBO786446:IBP786446 ILK786446:ILL786446 IVG786446:IVH786446 JFC786446:JFD786446 JOY786446:JOZ786446 JYU786446:JYV786446 KIQ786446:KIR786446 KSM786446:KSN786446 LCI786446:LCJ786446 LME786446:LMF786446 LWA786446:LWB786446 MFW786446:MFX786446 MPS786446:MPT786446 MZO786446:MZP786446 NJK786446:NJL786446 NTG786446:NTH786446 ODC786446:ODD786446 OMY786446:OMZ786446 OWU786446:OWV786446 PGQ786446:PGR786446 PQM786446:PQN786446 QAI786446:QAJ786446 QKE786446:QKF786446 QUA786446:QUB786446 RDW786446:RDX786446 RNS786446:RNT786446 RXO786446:RXP786446 SHK786446:SHL786446 SRG786446:SRH786446 TBC786446:TBD786446 TKY786446:TKZ786446 TUU786446:TUV786446 UEQ786446:UER786446 UOM786446:UON786446 UYI786446:UYJ786446 VIE786446:VIF786446 VSA786446:VSB786446 WBW786446:WBX786446 WLS786446:WLT786446 WVO786446:WVP786446 G851982:H851982 JC851982:JD851982 SY851982:SZ851982 ACU851982:ACV851982 AMQ851982:AMR851982 AWM851982:AWN851982 BGI851982:BGJ851982 BQE851982:BQF851982 CAA851982:CAB851982 CJW851982:CJX851982 CTS851982:CTT851982 DDO851982:DDP851982 DNK851982:DNL851982 DXG851982:DXH851982 EHC851982:EHD851982 EQY851982:EQZ851982 FAU851982:FAV851982 FKQ851982:FKR851982 FUM851982:FUN851982 GEI851982:GEJ851982 GOE851982:GOF851982 GYA851982:GYB851982 HHW851982:HHX851982 HRS851982:HRT851982 IBO851982:IBP851982 ILK851982:ILL851982 IVG851982:IVH851982 JFC851982:JFD851982 JOY851982:JOZ851982 JYU851982:JYV851982 KIQ851982:KIR851982 KSM851982:KSN851982 LCI851982:LCJ851982 LME851982:LMF851982 LWA851982:LWB851982 MFW851982:MFX851982 MPS851982:MPT851982 MZO851982:MZP851982 NJK851982:NJL851982 NTG851982:NTH851982 ODC851982:ODD851982 OMY851982:OMZ851982 OWU851982:OWV851982 PGQ851982:PGR851982 PQM851982:PQN851982 QAI851982:QAJ851982 QKE851982:QKF851982 QUA851982:QUB851982 RDW851982:RDX851982 RNS851982:RNT851982 RXO851982:RXP851982 SHK851982:SHL851982 SRG851982:SRH851982 TBC851982:TBD851982 TKY851982:TKZ851982 TUU851982:TUV851982 UEQ851982:UER851982 UOM851982:UON851982 UYI851982:UYJ851982 VIE851982:VIF851982 VSA851982:VSB851982 WBW851982:WBX851982 WLS851982:WLT851982 WVO851982:WVP851982 G917518:H917518 JC917518:JD917518 SY917518:SZ917518 ACU917518:ACV917518 AMQ917518:AMR917518 AWM917518:AWN917518 BGI917518:BGJ917518 BQE917518:BQF917518 CAA917518:CAB917518 CJW917518:CJX917518 CTS917518:CTT917518 DDO917518:DDP917518 DNK917518:DNL917518 DXG917518:DXH917518 EHC917518:EHD917518 EQY917518:EQZ917518 FAU917518:FAV917518 FKQ917518:FKR917518 FUM917518:FUN917518 GEI917518:GEJ917518 GOE917518:GOF917518 GYA917518:GYB917518 HHW917518:HHX917518 HRS917518:HRT917518 IBO917518:IBP917518 ILK917518:ILL917518 IVG917518:IVH917518 JFC917518:JFD917518 JOY917518:JOZ917518 JYU917518:JYV917518 KIQ917518:KIR917518 KSM917518:KSN917518 LCI917518:LCJ917518 LME917518:LMF917518 LWA917518:LWB917518 MFW917518:MFX917518 MPS917518:MPT917518 MZO917518:MZP917518 NJK917518:NJL917518 NTG917518:NTH917518 ODC917518:ODD917518 OMY917518:OMZ917518 OWU917518:OWV917518 PGQ917518:PGR917518 PQM917518:PQN917518 QAI917518:QAJ917518 QKE917518:QKF917518 QUA917518:QUB917518 RDW917518:RDX917518 RNS917518:RNT917518 RXO917518:RXP917518 SHK917518:SHL917518 SRG917518:SRH917518 TBC917518:TBD917518 TKY917518:TKZ917518 TUU917518:TUV917518 UEQ917518:UER917518 UOM917518:UON917518 UYI917518:UYJ917518 VIE917518:VIF917518 VSA917518:VSB917518 WBW917518:WBX917518 WLS917518:WLT917518 WVO917518:WVP917518 G983054:H983054 JC983054:JD983054 SY983054:SZ983054 ACU983054:ACV983054 AMQ983054:AMR983054 AWM983054:AWN983054 BGI983054:BGJ983054 BQE983054:BQF983054 CAA983054:CAB983054 CJW983054:CJX983054 CTS983054:CTT983054 DDO983054:DDP983054 DNK983054:DNL983054 DXG983054:DXH983054 EHC983054:EHD983054 EQY983054:EQZ983054 FAU983054:FAV983054 FKQ983054:FKR983054 FUM983054:FUN983054 GEI983054:GEJ983054 GOE983054:GOF983054 GYA983054:GYB983054 HHW983054:HHX983054 HRS983054:HRT983054 IBO983054:IBP983054 ILK983054:ILL983054 IVG983054:IVH983054 JFC983054:JFD983054 JOY983054:JOZ983054 JYU983054:JYV983054 KIQ983054:KIR983054 KSM983054:KSN983054 LCI983054:LCJ983054 LME983054:LMF983054 LWA983054:LWB983054 MFW983054:MFX983054 MPS983054:MPT983054 MZO983054:MZP983054 NJK983054:NJL983054 NTG983054:NTH983054 ODC983054:ODD983054 OMY983054:OMZ983054 OWU983054:OWV983054 PGQ983054:PGR983054 PQM983054:PQN983054 QAI983054:QAJ983054 QKE983054:QKF983054 QUA983054:QUB983054 RDW983054:RDX983054 RNS983054:RNT983054 RXO983054:RXP983054 SHK983054:SHL983054 SRG983054:SRH983054 TBC983054:TBD983054 TKY983054:TKZ983054 TUU983054:TUV983054 UEQ983054:UER983054 UOM983054:UON983054 UYI983054:UYJ983054 VIE983054:VIF983054 VSA983054:VSB983054 WBW983054:WBX983054 WLS983054:WLT983054 WVO983054:WVP983054" xr:uid="{3C3C7F23-7E46-4AFD-BAE7-EF6693243FFE}">
      <formula1>$H$44:$H$49</formula1>
    </dataValidation>
    <dataValidation type="list" allowBlank="1" showInputMessage="1" showErrorMessage="1" sqref="G9:H9 JC9:JD9 SY9:SZ9 ACU9:ACV9 AMQ9:AMR9 AWM9:AWN9 BGI9:BGJ9 BQE9:BQF9 CAA9:CAB9 CJW9:CJX9 CTS9:CTT9 DDO9:DDP9 DNK9:DNL9 DXG9:DXH9 EHC9:EHD9 EQY9:EQZ9 FAU9:FAV9 FKQ9:FKR9 FUM9:FUN9 GEI9:GEJ9 GOE9:GOF9 GYA9:GYB9 HHW9:HHX9 HRS9:HRT9 IBO9:IBP9 ILK9:ILL9 IVG9:IVH9 JFC9:JFD9 JOY9:JOZ9 JYU9:JYV9 KIQ9:KIR9 KSM9:KSN9 LCI9:LCJ9 LME9:LMF9 LWA9:LWB9 MFW9:MFX9 MPS9:MPT9 MZO9:MZP9 NJK9:NJL9 NTG9:NTH9 ODC9:ODD9 OMY9:OMZ9 OWU9:OWV9 PGQ9:PGR9 PQM9:PQN9 QAI9:QAJ9 QKE9:QKF9 QUA9:QUB9 RDW9:RDX9 RNS9:RNT9 RXO9:RXP9 SHK9:SHL9 SRG9:SRH9 TBC9:TBD9 TKY9:TKZ9 TUU9:TUV9 UEQ9:UER9 UOM9:UON9 UYI9:UYJ9 VIE9:VIF9 VSA9:VSB9 WBW9:WBX9 WLS9:WLT9 WVO9:WVP9 G65546:H65546 JC65546:JD65546 SY65546:SZ65546 ACU65546:ACV65546 AMQ65546:AMR65546 AWM65546:AWN65546 BGI65546:BGJ65546 BQE65546:BQF65546 CAA65546:CAB65546 CJW65546:CJX65546 CTS65546:CTT65546 DDO65546:DDP65546 DNK65546:DNL65546 DXG65546:DXH65546 EHC65546:EHD65546 EQY65546:EQZ65546 FAU65546:FAV65546 FKQ65546:FKR65546 FUM65546:FUN65546 GEI65546:GEJ65546 GOE65546:GOF65546 GYA65546:GYB65546 HHW65546:HHX65546 HRS65546:HRT65546 IBO65546:IBP65546 ILK65546:ILL65546 IVG65546:IVH65546 JFC65546:JFD65546 JOY65546:JOZ65546 JYU65546:JYV65546 KIQ65546:KIR65546 KSM65546:KSN65546 LCI65546:LCJ65546 LME65546:LMF65546 LWA65546:LWB65546 MFW65546:MFX65546 MPS65546:MPT65546 MZO65546:MZP65546 NJK65546:NJL65546 NTG65546:NTH65546 ODC65546:ODD65546 OMY65546:OMZ65546 OWU65546:OWV65546 PGQ65546:PGR65546 PQM65546:PQN65546 QAI65546:QAJ65546 QKE65546:QKF65546 QUA65546:QUB65546 RDW65546:RDX65546 RNS65546:RNT65546 RXO65546:RXP65546 SHK65546:SHL65546 SRG65546:SRH65546 TBC65546:TBD65546 TKY65546:TKZ65546 TUU65546:TUV65546 UEQ65546:UER65546 UOM65546:UON65546 UYI65546:UYJ65546 VIE65546:VIF65546 VSA65546:VSB65546 WBW65546:WBX65546 WLS65546:WLT65546 WVO65546:WVP65546 G131082:H131082 JC131082:JD131082 SY131082:SZ131082 ACU131082:ACV131082 AMQ131082:AMR131082 AWM131082:AWN131082 BGI131082:BGJ131082 BQE131082:BQF131082 CAA131082:CAB131082 CJW131082:CJX131082 CTS131082:CTT131082 DDO131082:DDP131082 DNK131082:DNL131082 DXG131082:DXH131082 EHC131082:EHD131082 EQY131082:EQZ131082 FAU131082:FAV131082 FKQ131082:FKR131082 FUM131082:FUN131082 GEI131082:GEJ131082 GOE131082:GOF131082 GYA131082:GYB131082 HHW131082:HHX131082 HRS131082:HRT131082 IBO131082:IBP131082 ILK131082:ILL131082 IVG131082:IVH131082 JFC131082:JFD131082 JOY131082:JOZ131082 JYU131082:JYV131082 KIQ131082:KIR131082 KSM131082:KSN131082 LCI131082:LCJ131082 LME131082:LMF131082 LWA131082:LWB131082 MFW131082:MFX131082 MPS131082:MPT131082 MZO131082:MZP131082 NJK131082:NJL131082 NTG131082:NTH131082 ODC131082:ODD131082 OMY131082:OMZ131082 OWU131082:OWV131082 PGQ131082:PGR131082 PQM131082:PQN131082 QAI131082:QAJ131082 QKE131082:QKF131082 QUA131082:QUB131082 RDW131082:RDX131082 RNS131082:RNT131082 RXO131082:RXP131082 SHK131082:SHL131082 SRG131082:SRH131082 TBC131082:TBD131082 TKY131082:TKZ131082 TUU131082:TUV131082 UEQ131082:UER131082 UOM131082:UON131082 UYI131082:UYJ131082 VIE131082:VIF131082 VSA131082:VSB131082 WBW131082:WBX131082 WLS131082:WLT131082 WVO131082:WVP131082 G196618:H196618 JC196618:JD196618 SY196618:SZ196618 ACU196618:ACV196618 AMQ196618:AMR196618 AWM196618:AWN196618 BGI196618:BGJ196618 BQE196618:BQF196618 CAA196618:CAB196618 CJW196618:CJX196618 CTS196618:CTT196618 DDO196618:DDP196618 DNK196618:DNL196618 DXG196618:DXH196618 EHC196618:EHD196618 EQY196618:EQZ196618 FAU196618:FAV196618 FKQ196618:FKR196618 FUM196618:FUN196618 GEI196618:GEJ196618 GOE196618:GOF196618 GYA196618:GYB196618 HHW196618:HHX196618 HRS196618:HRT196618 IBO196618:IBP196618 ILK196618:ILL196618 IVG196618:IVH196618 JFC196618:JFD196618 JOY196618:JOZ196618 JYU196618:JYV196618 KIQ196618:KIR196618 KSM196618:KSN196618 LCI196618:LCJ196618 LME196618:LMF196618 LWA196618:LWB196618 MFW196618:MFX196618 MPS196618:MPT196618 MZO196618:MZP196618 NJK196618:NJL196618 NTG196618:NTH196618 ODC196618:ODD196618 OMY196618:OMZ196618 OWU196618:OWV196618 PGQ196618:PGR196618 PQM196618:PQN196618 QAI196618:QAJ196618 QKE196618:QKF196618 QUA196618:QUB196618 RDW196618:RDX196618 RNS196618:RNT196618 RXO196618:RXP196618 SHK196618:SHL196618 SRG196618:SRH196618 TBC196618:TBD196618 TKY196618:TKZ196618 TUU196618:TUV196618 UEQ196618:UER196618 UOM196618:UON196618 UYI196618:UYJ196618 VIE196618:VIF196618 VSA196618:VSB196618 WBW196618:WBX196618 WLS196618:WLT196618 WVO196618:WVP196618 G262154:H262154 JC262154:JD262154 SY262154:SZ262154 ACU262154:ACV262154 AMQ262154:AMR262154 AWM262154:AWN262154 BGI262154:BGJ262154 BQE262154:BQF262154 CAA262154:CAB262154 CJW262154:CJX262154 CTS262154:CTT262154 DDO262154:DDP262154 DNK262154:DNL262154 DXG262154:DXH262154 EHC262154:EHD262154 EQY262154:EQZ262154 FAU262154:FAV262154 FKQ262154:FKR262154 FUM262154:FUN262154 GEI262154:GEJ262154 GOE262154:GOF262154 GYA262154:GYB262154 HHW262154:HHX262154 HRS262154:HRT262154 IBO262154:IBP262154 ILK262154:ILL262154 IVG262154:IVH262154 JFC262154:JFD262154 JOY262154:JOZ262154 JYU262154:JYV262154 KIQ262154:KIR262154 KSM262154:KSN262154 LCI262154:LCJ262154 LME262154:LMF262154 LWA262154:LWB262154 MFW262154:MFX262154 MPS262154:MPT262154 MZO262154:MZP262154 NJK262154:NJL262154 NTG262154:NTH262154 ODC262154:ODD262154 OMY262154:OMZ262154 OWU262154:OWV262154 PGQ262154:PGR262154 PQM262154:PQN262154 QAI262154:QAJ262154 QKE262154:QKF262154 QUA262154:QUB262154 RDW262154:RDX262154 RNS262154:RNT262154 RXO262154:RXP262154 SHK262154:SHL262154 SRG262154:SRH262154 TBC262154:TBD262154 TKY262154:TKZ262154 TUU262154:TUV262154 UEQ262154:UER262154 UOM262154:UON262154 UYI262154:UYJ262154 VIE262154:VIF262154 VSA262154:VSB262154 WBW262154:WBX262154 WLS262154:WLT262154 WVO262154:WVP262154 G327690:H327690 JC327690:JD327690 SY327690:SZ327690 ACU327690:ACV327690 AMQ327690:AMR327690 AWM327690:AWN327690 BGI327690:BGJ327690 BQE327690:BQF327690 CAA327690:CAB327690 CJW327690:CJX327690 CTS327690:CTT327690 DDO327690:DDP327690 DNK327690:DNL327690 DXG327690:DXH327690 EHC327690:EHD327690 EQY327690:EQZ327690 FAU327690:FAV327690 FKQ327690:FKR327690 FUM327690:FUN327690 GEI327690:GEJ327690 GOE327690:GOF327690 GYA327690:GYB327690 HHW327690:HHX327690 HRS327690:HRT327690 IBO327690:IBP327690 ILK327690:ILL327690 IVG327690:IVH327690 JFC327690:JFD327690 JOY327690:JOZ327690 JYU327690:JYV327690 KIQ327690:KIR327690 KSM327690:KSN327690 LCI327690:LCJ327690 LME327690:LMF327690 LWA327690:LWB327690 MFW327690:MFX327690 MPS327690:MPT327690 MZO327690:MZP327690 NJK327690:NJL327690 NTG327690:NTH327690 ODC327690:ODD327690 OMY327690:OMZ327690 OWU327690:OWV327690 PGQ327690:PGR327690 PQM327690:PQN327690 QAI327690:QAJ327690 QKE327690:QKF327690 QUA327690:QUB327690 RDW327690:RDX327690 RNS327690:RNT327690 RXO327690:RXP327690 SHK327690:SHL327690 SRG327690:SRH327690 TBC327690:TBD327690 TKY327690:TKZ327690 TUU327690:TUV327690 UEQ327690:UER327690 UOM327690:UON327690 UYI327690:UYJ327690 VIE327690:VIF327690 VSA327690:VSB327690 WBW327690:WBX327690 WLS327690:WLT327690 WVO327690:WVP327690 G393226:H393226 JC393226:JD393226 SY393226:SZ393226 ACU393226:ACV393226 AMQ393226:AMR393226 AWM393226:AWN393226 BGI393226:BGJ393226 BQE393226:BQF393226 CAA393226:CAB393226 CJW393226:CJX393226 CTS393226:CTT393226 DDO393226:DDP393226 DNK393226:DNL393226 DXG393226:DXH393226 EHC393226:EHD393226 EQY393226:EQZ393226 FAU393226:FAV393226 FKQ393226:FKR393226 FUM393226:FUN393226 GEI393226:GEJ393226 GOE393226:GOF393226 GYA393226:GYB393226 HHW393226:HHX393226 HRS393226:HRT393226 IBO393226:IBP393226 ILK393226:ILL393226 IVG393226:IVH393226 JFC393226:JFD393226 JOY393226:JOZ393226 JYU393226:JYV393226 KIQ393226:KIR393226 KSM393226:KSN393226 LCI393226:LCJ393226 LME393226:LMF393226 LWA393226:LWB393226 MFW393226:MFX393226 MPS393226:MPT393226 MZO393226:MZP393226 NJK393226:NJL393226 NTG393226:NTH393226 ODC393226:ODD393226 OMY393226:OMZ393226 OWU393226:OWV393226 PGQ393226:PGR393226 PQM393226:PQN393226 QAI393226:QAJ393226 QKE393226:QKF393226 QUA393226:QUB393226 RDW393226:RDX393226 RNS393226:RNT393226 RXO393226:RXP393226 SHK393226:SHL393226 SRG393226:SRH393226 TBC393226:TBD393226 TKY393226:TKZ393226 TUU393226:TUV393226 UEQ393226:UER393226 UOM393226:UON393226 UYI393226:UYJ393226 VIE393226:VIF393226 VSA393226:VSB393226 WBW393226:WBX393226 WLS393226:WLT393226 WVO393226:WVP393226 G458762:H458762 JC458762:JD458762 SY458762:SZ458762 ACU458762:ACV458762 AMQ458762:AMR458762 AWM458762:AWN458762 BGI458762:BGJ458762 BQE458762:BQF458762 CAA458762:CAB458762 CJW458762:CJX458762 CTS458762:CTT458762 DDO458762:DDP458762 DNK458762:DNL458762 DXG458762:DXH458762 EHC458762:EHD458762 EQY458762:EQZ458762 FAU458762:FAV458762 FKQ458762:FKR458762 FUM458762:FUN458762 GEI458762:GEJ458762 GOE458762:GOF458762 GYA458762:GYB458762 HHW458762:HHX458762 HRS458762:HRT458762 IBO458762:IBP458762 ILK458762:ILL458762 IVG458762:IVH458762 JFC458762:JFD458762 JOY458762:JOZ458762 JYU458762:JYV458762 KIQ458762:KIR458762 KSM458762:KSN458762 LCI458762:LCJ458762 LME458762:LMF458762 LWA458762:LWB458762 MFW458762:MFX458762 MPS458762:MPT458762 MZO458762:MZP458762 NJK458762:NJL458762 NTG458762:NTH458762 ODC458762:ODD458762 OMY458762:OMZ458762 OWU458762:OWV458762 PGQ458762:PGR458762 PQM458762:PQN458762 QAI458762:QAJ458762 QKE458762:QKF458762 QUA458762:QUB458762 RDW458762:RDX458762 RNS458762:RNT458762 RXO458762:RXP458762 SHK458762:SHL458762 SRG458762:SRH458762 TBC458762:TBD458762 TKY458762:TKZ458762 TUU458762:TUV458762 UEQ458762:UER458762 UOM458762:UON458762 UYI458762:UYJ458762 VIE458762:VIF458762 VSA458762:VSB458762 WBW458762:WBX458762 WLS458762:WLT458762 WVO458762:WVP458762 G524298:H524298 JC524298:JD524298 SY524298:SZ524298 ACU524298:ACV524298 AMQ524298:AMR524298 AWM524298:AWN524298 BGI524298:BGJ524298 BQE524298:BQF524298 CAA524298:CAB524298 CJW524298:CJX524298 CTS524298:CTT524298 DDO524298:DDP524298 DNK524298:DNL524298 DXG524298:DXH524298 EHC524298:EHD524298 EQY524298:EQZ524298 FAU524298:FAV524298 FKQ524298:FKR524298 FUM524298:FUN524298 GEI524298:GEJ524298 GOE524298:GOF524298 GYA524298:GYB524298 HHW524298:HHX524298 HRS524298:HRT524298 IBO524298:IBP524298 ILK524298:ILL524298 IVG524298:IVH524298 JFC524298:JFD524298 JOY524298:JOZ524298 JYU524298:JYV524298 KIQ524298:KIR524298 KSM524298:KSN524298 LCI524298:LCJ524298 LME524298:LMF524298 LWA524298:LWB524298 MFW524298:MFX524298 MPS524298:MPT524298 MZO524298:MZP524298 NJK524298:NJL524298 NTG524298:NTH524298 ODC524298:ODD524298 OMY524298:OMZ524298 OWU524298:OWV524298 PGQ524298:PGR524298 PQM524298:PQN524298 QAI524298:QAJ524298 QKE524298:QKF524298 QUA524298:QUB524298 RDW524298:RDX524298 RNS524298:RNT524298 RXO524298:RXP524298 SHK524298:SHL524298 SRG524298:SRH524298 TBC524298:TBD524298 TKY524298:TKZ524298 TUU524298:TUV524298 UEQ524298:UER524298 UOM524298:UON524298 UYI524298:UYJ524298 VIE524298:VIF524298 VSA524298:VSB524298 WBW524298:WBX524298 WLS524298:WLT524298 WVO524298:WVP524298 G589834:H589834 JC589834:JD589834 SY589834:SZ589834 ACU589834:ACV589834 AMQ589834:AMR589834 AWM589834:AWN589834 BGI589834:BGJ589834 BQE589834:BQF589834 CAA589834:CAB589834 CJW589834:CJX589834 CTS589834:CTT589834 DDO589834:DDP589834 DNK589834:DNL589834 DXG589834:DXH589834 EHC589834:EHD589834 EQY589834:EQZ589834 FAU589834:FAV589834 FKQ589834:FKR589834 FUM589834:FUN589834 GEI589834:GEJ589834 GOE589834:GOF589834 GYA589834:GYB589834 HHW589834:HHX589834 HRS589834:HRT589834 IBO589834:IBP589834 ILK589834:ILL589834 IVG589834:IVH589834 JFC589834:JFD589834 JOY589834:JOZ589834 JYU589834:JYV589834 KIQ589834:KIR589834 KSM589834:KSN589834 LCI589834:LCJ589834 LME589834:LMF589834 LWA589834:LWB589834 MFW589834:MFX589834 MPS589834:MPT589834 MZO589834:MZP589834 NJK589834:NJL589834 NTG589834:NTH589834 ODC589834:ODD589834 OMY589834:OMZ589834 OWU589834:OWV589834 PGQ589834:PGR589834 PQM589834:PQN589834 QAI589834:QAJ589834 QKE589834:QKF589834 QUA589834:QUB589834 RDW589834:RDX589834 RNS589834:RNT589834 RXO589834:RXP589834 SHK589834:SHL589834 SRG589834:SRH589834 TBC589834:TBD589834 TKY589834:TKZ589834 TUU589834:TUV589834 UEQ589834:UER589834 UOM589834:UON589834 UYI589834:UYJ589834 VIE589834:VIF589834 VSA589834:VSB589834 WBW589834:WBX589834 WLS589834:WLT589834 WVO589834:WVP589834 G655370:H655370 JC655370:JD655370 SY655370:SZ655370 ACU655370:ACV655370 AMQ655370:AMR655370 AWM655370:AWN655370 BGI655370:BGJ655370 BQE655370:BQF655370 CAA655370:CAB655370 CJW655370:CJX655370 CTS655370:CTT655370 DDO655370:DDP655370 DNK655370:DNL655370 DXG655370:DXH655370 EHC655370:EHD655370 EQY655370:EQZ655370 FAU655370:FAV655370 FKQ655370:FKR655370 FUM655370:FUN655370 GEI655370:GEJ655370 GOE655370:GOF655370 GYA655370:GYB655370 HHW655370:HHX655370 HRS655370:HRT655370 IBO655370:IBP655370 ILK655370:ILL655370 IVG655370:IVH655370 JFC655370:JFD655370 JOY655370:JOZ655370 JYU655370:JYV655370 KIQ655370:KIR655370 KSM655370:KSN655370 LCI655370:LCJ655370 LME655370:LMF655370 LWA655370:LWB655370 MFW655370:MFX655370 MPS655370:MPT655370 MZO655370:MZP655370 NJK655370:NJL655370 NTG655370:NTH655370 ODC655370:ODD655370 OMY655370:OMZ655370 OWU655370:OWV655370 PGQ655370:PGR655370 PQM655370:PQN655370 QAI655370:QAJ655370 QKE655370:QKF655370 QUA655370:QUB655370 RDW655370:RDX655370 RNS655370:RNT655370 RXO655370:RXP655370 SHK655370:SHL655370 SRG655370:SRH655370 TBC655370:TBD655370 TKY655370:TKZ655370 TUU655370:TUV655370 UEQ655370:UER655370 UOM655370:UON655370 UYI655370:UYJ655370 VIE655370:VIF655370 VSA655370:VSB655370 WBW655370:WBX655370 WLS655370:WLT655370 WVO655370:WVP655370 G720906:H720906 JC720906:JD720906 SY720906:SZ720906 ACU720906:ACV720906 AMQ720906:AMR720906 AWM720906:AWN720906 BGI720906:BGJ720906 BQE720906:BQF720906 CAA720906:CAB720906 CJW720906:CJX720906 CTS720906:CTT720906 DDO720906:DDP720906 DNK720906:DNL720906 DXG720906:DXH720906 EHC720906:EHD720906 EQY720906:EQZ720906 FAU720906:FAV720906 FKQ720906:FKR720906 FUM720906:FUN720906 GEI720906:GEJ720906 GOE720906:GOF720906 GYA720906:GYB720906 HHW720906:HHX720906 HRS720906:HRT720906 IBO720906:IBP720906 ILK720906:ILL720906 IVG720906:IVH720906 JFC720906:JFD720906 JOY720906:JOZ720906 JYU720906:JYV720906 KIQ720906:KIR720906 KSM720906:KSN720906 LCI720906:LCJ720906 LME720906:LMF720906 LWA720906:LWB720906 MFW720906:MFX720906 MPS720906:MPT720906 MZO720906:MZP720906 NJK720906:NJL720906 NTG720906:NTH720906 ODC720906:ODD720906 OMY720906:OMZ720906 OWU720906:OWV720906 PGQ720906:PGR720906 PQM720906:PQN720906 QAI720906:QAJ720906 QKE720906:QKF720906 QUA720906:QUB720906 RDW720906:RDX720906 RNS720906:RNT720906 RXO720906:RXP720906 SHK720906:SHL720906 SRG720906:SRH720906 TBC720906:TBD720906 TKY720906:TKZ720906 TUU720906:TUV720906 UEQ720906:UER720906 UOM720906:UON720906 UYI720906:UYJ720906 VIE720906:VIF720906 VSA720906:VSB720906 WBW720906:WBX720906 WLS720906:WLT720906 WVO720906:WVP720906 G786442:H786442 JC786442:JD786442 SY786442:SZ786442 ACU786442:ACV786442 AMQ786442:AMR786442 AWM786442:AWN786442 BGI786442:BGJ786442 BQE786442:BQF786442 CAA786442:CAB786442 CJW786442:CJX786442 CTS786442:CTT786442 DDO786442:DDP786442 DNK786442:DNL786442 DXG786442:DXH786442 EHC786442:EHD786442 EQY786442:EQZ786442 FAU786442:FAV786442 FKQ786442:FKR786442 FUM786442:FUN786442 GEI786442:GEJ786442 GOE786442:GOF786442 GYA786442:GYB786442 HHW786442:HHX786442 HRS786442:HRT786442 IBO786442:IBP786442 ILK786442:ILL786442 IVG786442:IVH786442 JFC786442:JFD786442 JOY786442:JOZ786442 JYU786442:JYV786442 KIQ786442:KIR786442 KSM786442:KSN786442 LCI786442:LCJ786442 LME786442:LMF786442 LWA786442:LWB786442 MFW786442:MFX786442 MPS786442:MPT786442 MZO786442:MZP786442 NJK786442:NJL786442 NTG786442:NTH786442 ODC786442:ODD786442 OMY786442:OMZ786442 OWU786442:OWV786442 PGQ786442:PGR786442 PQM786442:PQN786442 QAI786442:QAJ786442 QKE786442:QKF786442 QUA786442:QUB786442 RDW786442:RDX786442 RNS786442:RNT786442 RXO786442:RXP786442 SHK786442:SHL786442 SRG786442:SRH786442 TBC786442:TBD786442 TKY786442:TKZ786442 TUU786442:TUV786442 UEQ786442:UER786442 UOM786442:UON786442 UYI786442:UYJ786442 VIE786442:VIF786442 VSA786442:VSB786442 WBW786442:WBX786442 WLS786442:WLT786442 WVO786442:WVP786442 G851978:H851978 JC851978:JD851978 SY851978:SZ851978 ACU851978:ACV851978 AMQ851978:AMR851978 AWM851978:AWN851978 BGI851978:BGJ851978 BQE851978:BQF851978 CAA851978:CAB851978 CJW851978:CJX851978 CTS851978:CTT851978 DDO851978:DDP851978 DNK851978:DNL851978 DXG851978:DXH851978 EHC851978:EHD851978 EQY851978:EQZ851978 FAU851978:FAV851978 FKQ851978:FKR851978 FUM851978:FUN851978 GEI851978:GEJ851978 GOE851978:GOF851978 GYA851978:GYB851978 HHW851978:HHX851978 HRS851978:HRT851978 IBO851978:IBP851978 ILK851978:ILL851978 IVG851978:IVH851978 JFC851978:JFD851978 JOY851978:JOZ851978 JYU851978:JYV851978 KIQ851978:KIR851978 KSM851978:KSN851978 LCI851978:LCJ851978 LME851978:LMF851978 LWA851978:LWB851978 MFW851978:MFX851978 MPS851978:MPT851978 MZO851978:MZP851978 NJK851978:NJL851978 NTG851978:NTH851978 ODC851978:ODD851978 OMY851978:OMZ851978 OWU851978:OWV851978 PGQ851978:PGR851978 PQM851978:PQN851978 QAI851978:QAJ851978 QKE851978:QKF851978 QUA851978:QUB851978 RDW851978:RDX851978 RNS851978:RNT851978 RXO851978:RXP851978 SHK851978:SHL851978 SRG851978:SRH851978 TBC851978:TBD851978 TKY851978:TKZ851978 TUU851978:TUV851978 UEQ851978:UER851978 UOM851978:UON851978 UYI851978:UYJ851978 VIE851978:VIF851978 VSA851978:VSB851978 WBW851978:WBX851978 WLS851978:WLT851978 WVO851978:WVP851978 G917514:H917514 JC917514:JD917514 SY917514:SZ917514 ACU917514:ACV917514 AMQ917514:AMR917514 AWM917514:AWN917514 BGI917514:BGJ917514 BQE917514:BQF917514 CAA917514:CAB917514 CJW917514:CJX917514 CTS917514:CTT917514 DDO917514:DDP917514 DNK917514:DNL917514 DXG917514:DXH917514 EHC917514:EHD917514 EQY917514:EQZ917514 FAU917514:FAV917514 FKQ917514:FKR917514 FUM917514:FUN917514 GEI917514:GEJ917514 GOE917514:GOF917514 GYA917514:GYB917514 HHW917514:HHX917514 HRS917514:HRT917514 IBO917514:IBP917514 ILK917514:ILL917514 IVG917514:IVH917514 JFC917514:JFD917514 JOY917514:JOZ917514 JYU917514:JYV917514 KIQ917514:KIR917514 KSM917514:KSN917514 LCI917514:LCJ917514 LME917514:LMF917514 LWA917514:LWB917514 MFW917514:MFX917514 MPS917514:MPT917514 MZO917514:MZP917514 NJK917514:NJL917514 NTG917514:NTH917514 ODC917514:ODD917514 OMY917514:OMZ917514 OWU917514:OWV917514 PGQ917514:PGR917514 PQM917514:PQN917514 QAI917514:QAJ917514 QKE917514:QKF917514 QUA917514:QUB917514 RDW917514:RDX917514 RNS917514:RNT917514 RXO917514:RXP917514 SHK917514:SHL917514 SRG917514:SRH917514 TBC917514:TBD917514 TKY917514:TKZ917514 TUU917514:TUV917514 UEQ917514:UER917514 UOM917514:UON917514 UYI917514:UYJ917514 VIE917514:VIF917514 VSA917514:VSB917514 WBW917514:WBX917514 WLS917514:WLT917514 WVO917514:WVP917514 G983050:H983050 JC983050:JD983050 SY983050:SZ983050 ACU983050:ACV983050 AMQ983050:AMR983050 AWM983050:AWN983050 BGI983050:BGJ983050 BQE983050:BQF983050 CAA983050:CAB983050 CJW983050:CJX983050 CTS983050:CTT983050 DDO983050:DDP983050 DNK983050:DNL983050 DXG983050:DXH983050 EHC983050:EHD983050 EQY983050:EQZ983050 FAU983050:FAV983050 FKQ983050:FKR983050 FUM983050:FUN983050 GEI983050:GEJ983050 GOE983050:GOF983050 GYA983050:GYB983050 HHW983050:HHX983050 HRS983050:HRT983050 IBO983050:IBP983050 ILK983050:ILL983050 IVG983050:IVH983050 JFC983050:JFD983050 JOY983050:JOZ983050 JYU983050:JYV983050 KIQ983050:KIR983050 KSM983050:KSN983050 LCI983050:LCJ983050 LME983050:LMF983050 LWA983050:LWB983050 MFW983050:MFX983050 MPS983050:MPT983050 MZO983050:MZP983050 NJK983050:NJL983050 NTG983050:NTH983050 ODC983050:ODD983050 OMY983050:OMZ983050 OWU983050:OWV983050 PGQ983050:PGR983050 PQM983050:PQN983050 QAI983050:QAJ983050 QKE983050:QKF983050 QUA983050:QUB983050 RDW983050:RDX983050 RNS983050:RNT983050 RXO983050:RXP983050 SHK983050:SHL983050 SRG983050:SRH983050 TBC983050:TBD983050 TKY983050:TKZ983050 TUU983050:TUV983050 UEQ983050:UER983050 UOM983050:UON983050 UYI983050:UYJ983050 VIE983050:VIF983050 VSA983050:VSB983050 WBW983050:WBX983050 WLS983050:WLT983050 WVO983050:WVP983050" xr:uid="{92BF0E31-BEE8-4E7F-9D38-33AF7417E005}">
      <formula1>$H$44:$H$49</formula1>
    </dataValidation>
    <dataValidation type="list" allowBlank="1" showErrorMessage="1" prompt="Select option" sqref="G8:R8 JC8:JN8 SY8:TJ8 ACU8:ADF8 AMQ8:ANB8 AWM8:AWX8 BGI8:BGT8 BQE8:BQP8 CAA8:CAL8 CJW8:CKH8 CTS8:CUD8 DDO8:DDZ8 DNK8:DNV8 DXG8:DXR8 EHC8:EHN8 EQY8:ERJ8 FAU8:FBF8 FKQ8:FLB8 FUM8:FUX8 GEI8:GET8 GOE8:GOP8 GYA8:GYL8 HHW8:HIH8 HRS8:HSD8 IBO8:IBZ8 ILK8:ILV8 IVG8:IVR8 JFC8:JFN8 JOY8:JPJ8 JYU8:JZF8 KIQ8:KJB8 KSM8:KSX8 LCI8:LCT8 LME8:LMP8 LWA8:LWL8 MFW8:MGH8 MPS8:MQD8 MZO8:MZZ8 NJK8:NJV8 NTG8:NTR8 ODC8:ODN8 OMY8:ONJ8 OWU8:OXF8 PGQ8:PHB8 PQM8:PQX8 QAI8:QAT8 QKE8:QKP8 QUA8:QUL8 RDW8:REH8 RNS8:ROD8 RXO8:RXZ8 SHK8:SHV8 SRG8:SRR8 TBC8:TBN8 TKY8:TLJ8 TUU8:TVF8 UEQ8:UFB8 UOM8:UOX8 UYI8:UYT8 VIE8:VIP8 VSA8:VSL8 WBW8:WCH8 WLS8:WMD8 WVO8:WVZ8 G65545:R65545 JC65545:JN65545 SY65545:TJ65545 ACU65545:ADF65545 AMQ65545:ANB65545 AWM65545:AWX65545 BGI65545:BGT65545 BQE65545:BQP65545 CAA65545:CAL65545 CJW65545:CKH65545 CTS65545:CUD65545 DDO65545:DDZ65545 DNK65545:DNV65545 DXG65545:DXR65545 EHC65545:EHN65545 EQY65545:ERJ65545 FAU65545:FBF65545 FKQ65545:FLB65545 FUM65545:FUX65545 GEI65545:GET65545 GOE65545:GOP65545 GYA65545:GYL65545 HHW65545:HIH65545 HRS65545:HSD65545 IBO65545:IBZ65545 ILK65545:ILV65545 IVG65545:IVR65545 JFC65545:JFN65545 JOY65545:JPJ65545 JYU65545:JZF65545 KIQ65545:KJB65545 KSM65545:KSX65545 LCI65545:LCT65545 LME65545:LMP65545 LWA65545:LWL65545 MFW65545:MGH65545 MPS65545:MQD65545 MZO65545:MZZ65545 NJK65545:NJV65545 NTG65545:NTR65545 ODC65545:ODN65545 OMY65545:ONJ65545 OWU65545:OXF65545 PGQ65545:PHB65545 PQM65545:PQX65545 QAI65545:QAT65545 QKE65545:QKP65545 QUA65545:QUL65545 RDW65545:REH65545 RNS65545:ROD65545 RXO65545:RXZ65545 SHK65545:SHV65545 SRG65545:SRR65545 TBC65545:TBN65545 TKY65545:TLJ65545 TUU65545:TVF65545 UEQ65545:UFB65545 UOM65545:UOX65545 UYI65545:UYT65545 VIE65545:VIP65545 VSA65545:VSL65545 WBW65545:WCH65545 WLS65545:WMD65545 WVO65545:WVZ65545 G131081:R131081 JC131081:JN131081 SY131081:TJ131081 ACU131081:ADF131081 AMQ131081:ANB131081 AWM131081:AWX131081 BGI131081:BGT131081 BQE131081:BQP131081 CAA131081:CAL131081 CJW131081:CKH131081 CTS131081:CUD131081 DDO131081:DDZ131081 DNK131081:DNV131081 DXG131081:DXR131081 EHC131081:EHN131081 EQY131081:ERJ131081 FAU131081:FBF131081 FKQ131081:FLB131081 FUM131081:FUX131081 GEI131081:GET131081 GOE131081:GOP131081 GYA131081:GYL131081 HHW131081:HIH131081 HRS131081:HSD131081 IBO131081:IBZ131081 ILK131081:ILV131081 IVG131081:IVR131081 JFC131081:JFN131081 JOY131081:JPJ131081 JYU131081:JZF131081 KIQ131081:KJB131081 KSM131081:KSX131081 LCI131081:LCT131081 LME131081:LMP131081 LWA131081:LWL131081 MFW131081:MGH131081 MPS131081:MQD131081 MZO131081:MZZ131081 NJK131081:NJV131081 NTG131081:NTR131081 ODC131081:ODN131081 OMY131081:ONJ131081 OWU131081:OXF131081 PGQ131081:PHB131081 PQM131081:PQX131081 QAI131081:QAT131081 QKE131081:QKP131081 QUA131081:QUL131081 RDW131081:REH131081 RNS131081:ROD131081 RXO131081:RXZ131081 SHK131081:SHV131081 SRG131081:SRR131081 TBC131081:TBN131081 TKY131081:TLJ131081 TUU131081:TVF131081 UEQ131081:UFB131081 UOM131081:UOX131081 UYI131081:UYT131081 VIE131081:VIP131081 VSA131081:VSL131081 WBW131081:WCH131081 WLS131081:WMD131081 WVO131081:WVZ131081 G196617:R196617 JC196617:JN196617 SY196617:TJ196617 ACU196617:ADF196617 AMQ196617:ANB196617 AWM196617:AWX196617 BGI196617:BGT196617 BQE196617:BQP196617 CAA196617:CAL196617 CJW196617:CKH196617 CTS196617:CUD196617 DDO196617:DDZ196617 DNK196617:DNV196617 DXG196617:DXR196617 EHC196617:EHN196617 EQY196617:ERJ196617 FAU196617:FBF196617 FKQ196617:FLB196617 FUM196617:FUX196617 GEI196617:GET196617 GOE196617:GOP196617 GYA196617:GYL196617 HHW196617:HIH196617 HRS196617:HSD196617 IBO196617:IBZ196617 ILK196617:ILV196617 IVG196617:IVR196617 JFC196617:JFN196617 JOY196617:JPJ196617 JYU196617:JZF196617 KIQ196617:KJB196617 KSM196617:KSX196617 LCI196617:LCT196617 LME196617:LMP196617 LWA196617:LWL196617 MFW196617:MGH196617 MPS196617:MQD196617 MZO196617:MZZ196617 NJK196617:NJV196617 NTG196617:NTR196617 ODC196617:ODN196617 OMY196617:ONJ196617 OWU196617:OXF196617 PGQ196617:PHB196617 PQM196617:PQX196617 QAI196617:QAT196617 QKE196617:QKP196617 QUA196617:QUL196617 RDW196617:REH196617 RNS196617:ROD196617 RXO196617:RXZ196617 SHK196617:SHV196617 SRG196617:SRR196617 TBC196617:TBN196617 TKY196617:TLJ196617 TUU196617:TVF196617 UEQ196617:UFB196617 UOM196617:UOX196617 UYI196617:UYT196617 VIE196617:VIP196617 VSA196617:VSL196617 WBW196617:WCH196617 WLS196617:WMD196617 WVO196617:WVZ196617 G262153:R262153 JC262153:JN262153 SY262153:TJ262153 ACU262153:ADF262153 AMQ262153:ANB262153 AWM262153:AWX262153 BGI262153:BGT262153 BQE262153:BQP262153 CAA262153:CAL262153 CJW262153:CKH262153 CTS262153:CUD262153 DDO262153:DDZ262153 DNK262153:DNV262153 DXG262153:DXR262153 EHC262153:EHN262153 EQY262153:ERJ262153 FAU262153:FBF262153 FKQ262153:FLB262153 FUM262153:FUX262153 GEI262153:GET262153 GOE262153:GOP262153 GYA262153:GYL262153 HHW262153:HIH262153 HRS262153:HSD262153 IBO262153:IBZ262153 ILK262153:ILV262153 IVG262153:IVR262153 JFC262153:JFN262153 JOY262153:JPJ262153 JYU262153:JZF262153 KIQ262153:KJB262153 KSM262153:KSX262153 LCI262153:LCT262153 LME262153:LMP262153 LWA262153:LWL262153 MFW262153:MGH262153 MPS262153:MQD262153 MZO262153:MZZ262153 NJK262153:NJV262153 NTG262153:NTR262153 ODC262153:ODN262153 OMY262153:ONJ262153 OWU262153:OXF262153 PGQ262153:PHB262153 PQM262153:PQX262153 QAI262153:QAT262153 QKE262153:QKP262153 QUA262153:QUL262153 RDW262153:REH262153 RNS262153:ROD262153 RXO262153:RXZ262153 SHK262153:SHV262153 SRG262153:SRR262153 TBC262153:TBN262153 TKY262153:TLJ262153 TUU262153:TVF262153 UEQ262153:UFB262153 UOM262153:UOX262153 UYI262153:UYT262153 VIE262153:VIP262153 VSA262153:VSL262153 WBW262153:WCH262153 WLS262153:WMD262153 WVO262153:WVZ262153 G327689:R327689 JC327689:JN327689 SY327689:TJ327689 ACU327689:ADF327689 AMQ327689:ANB327689 AWM327689:AWX327689 BGI327689:BGT327689 BQE327689:BQP327689 CAA327689:CAL327689 CJW327689:CKH327689 CTS327689:CUD327689 DDO327689:DDZ327689 DNK327689:DNV327689 DXG327689:DXR327689 EHC327689:EHN327689 EQY327689:ERJ327689 FAU327689:FBF327689 FKQ327689:FLB327689 FUM327689:FUX327689 GEI327689:GET327689 GOE327689:GOP327689 GYA327689:GYL327689 HHW327689:HIH327689 HRS327689:HSD327689 IBO327689:IBZ327689 ILK327689:ILV327689 IVG327689:IVR327689 JFC327689:JFN327689 JOY327689:JPJ327689 JYU327689:JZF327689 KIQ327689:KJB327689 KSM327689:KSX327689 LCI327689:LCT327689 LME327689:LMP327689 LWA327689:LWL327689 MFW327689:MGH327689 MPS327689:MQD327689 MZO327689:MZZ327689 NJK327689:NJV327689 NTG327689:NTR327689 ODC327689:ODN327689 OMY327689:ONJ327689 OWU327689:OXF327689 PGQ327689:PHB327689 PQM327689:PQX327689 QAI327689:QAT327689 QKE327689:QKP327689 QUA327689:QUL327689 RDW327689:REH327689 RNS327689:ROD327689 RXO327689:RXZ327689 SHK327689:SHV327689 SRG327689:SRR327689 TBC327689:TBN327689 TKY327689:TLJ327689 TUU327689:TVF327689 UEQ327689:UFB327689 UOM327689:UOX327689 UYI327689:UYT327689 VIE327689:VIP327689 VSA327689:VSL327689 WBW327689:WCH327689 WLS327689:WMD327689 WVO327689:WVZ327689 G393225:R393225 JC393225:JN393225 SY393225:TJ393225 ACU393225:ADF393225 AMQ393225:ANB393225 AWM393225:AWX393225 BGI393225:BGT393225 BQE393225:BQP393225 CAA393225:CAL393225 CJW393225:CKH393225 CTS393225:CUD393225 DDO393225:DDZ393225 DNK393225:DNV393225 DXG393225:DXR393225 EHC393225:EHN393225 EQY393225:ERJ393225 FAU393225:FBF393225 FKQ393225:FLB393225 FUM393225:FUX393225 GEI393225:GET393225 GOE393225:GOP393225 GYA393225:GYL393225 HHW393225:HIH393225 HRS393225:HSD393225 IBO393225:IBZ393225 ILK393225:ILV393225 IVG393225:IVR393225 JFC393225:JFN393225 JOY393225:JPJ393225 JYU393225:JZF393225 KIQ393225:KJB393225 KSM393225:KSX393225 LCI393225:LCT393225 LME393225:LMP393225 LWA393225:LWL393225 MFW393225:MGH393225 MPS393225:MQD393225 MZO393225:MZZ393225 NJK393225:NJV393225 NTG393225:NTR393225 ODC393225:ODN393225 OMY393225:ONJ393225 OWU393225:OXF393225 PGQ393225:PHB393225 PQM393225:PQX393225 QAI393225:QAT393225 QKE393225:QKP393225 QUA393225:QUL393225 RDW393225:REH393225 RNS393225:ROD393225 RXO393225:RXZ393225 SHK393225:SHV393225 SRG393225:SRR393225 TBC393225:TBN393225 TKY393225:TLJ393225 TUU393225:TVF393225 UEQ393225:UFB393225 UOM393225:UOX393225 UYI393225:UYT393225 VIE393225:VIP393225 VSA393225:VSL393225 WBW393225:WCH393225 WLS393225:WMD393225 WVO393225:WVZ393225 G458761:R458761 JC458761:JN458761 SY458761:TJ458761 ACU458761:ADF458761 AMQ458761:ANB458761 AWM458761:AWX458761 BGI458761:BGT458761 BQE458761:BQP458761 CAA458761:CAL458761 CJW458761:CKH458761 CTS458761:CUD458761 DDO458761:DDZ458761 DNK458761:DNV458761 DXG458761:DXR458761 EHC458761:EHN458761 EQY458761:ERJ458761 FAU458761:FBF458761 FKQ458761:FLB458761 FUM458761:FUX458761 GEI458761:GET458761 GOE458761:GOP458761 GYA458761:GYL458761 HHW458761:HIH458761 HRS458761:HSD458761 IBO458761:IBZ458761 ILK458761:ILV458761 IVG458761:IVR458761 JFC458761:JFN458761 JOY458761:JPJ458761 JYU458761:JZF458761 KIQ458761:KJB458761 KSM458761:KSX458761 LCI458761:LCT458761 LME458761:LMP458761 LWA458761:LWL458761 MFW458761:MGH458761 MPS458761:MQD458761 MZO458761:MZZ458761 NJK458761:NJV458761 NTG458761:NTR458761 ODC458761:ODN458761 OMY458761:ONJ458761 OWU458761:OXF458761 PGQ458761:PHB458761 PQM458761:PQX458761 QAI458761:QAT458761 QKE458761:QKP458761 QUA458761:QUL458761 RDW458761:REH458761 RNS458761:ROD458761 RXO458761:RXZ458761 SHK458761:SHV458761 SRG458761:SRR458761 TBC458761:TBN458761 TKY458761:TLJ458761 TUU458761:TVF458761 UEQ458761:UFB458761 UOM458761:UOX458761 UYI458761:UYT458761 VIE458761:VIP458761 VSA458761:VSL458761 WBW458761:WCH458761 WLS458761:WMD458761 WVO458761:WVZ458761 G524297:R524297 JC524297:JN524297 SY524297:TJ524297 ACU524297:ADF524297 AMQ524297:ANB524297 AWM524297:AWX524297 BGI524297:BGT524297 BQE524297:BQP524297 CAA524297:CAL524297 CJW524297:CKH524297 CTS524297:CUD524297 DDO524297:DDZ524297 DNK524297:DNV524297 DXG524297:DXR524297 EHC524297:EHN524297 EQY524297:ERJ524297 FAU524297:FBF524297 FKQ524297:FLB524297 FUM524297:FUX524297 GEI524297:GET524297 GOE524297:GOP524297 GYA524297:GYL524297 HHW524297:HIH524297 HRS524297:HSD524297 IBO524297:IBZ524297 ILK524297:ILV524297 IVG524297:IVR524297 JFC524297:JFN524297 JOY524297:JPJ524297 JYU524297:JZF524297 KIQ524297:KJB524297 KSM524297:KSX524297 LCI524297:LCT524297 LME524297:LMP524297 LWA524297:LWL524297 MFW524297:MGH524297 MPS524297:MQD524297 MZO524297:MZZ524297 NJK524297:NJV524297 NTG524297:NTR524297 ODC524297:ODN524297 OMY524297:ONJ524297 OWU524297:OXF524297 PGQ524297:PHB524297 PQM524297:PQX524297 QAI524297:QAT524297 QKE524297:QKP524297 QUA524297:QUL524297 RDW524297:REH524297 RNS524297:ROD524297 RXO524297:RXZ524297 SHK524297:SHV524297 SRG524297:SRR524297 TBC524297:TBN524297 TKY524297:TLJ524297 TUU524297:TVF524297 UEQ524297:UFB524297 UOM524297:UOX524297 UYI524297:UYT524297 VIE524297:VIP524297 VSA524297:VSL524297 WBW524297:WCH524297 WLS524297:WMD524297 WVO524297:WVZ524297 G589833:R589833 JC589833:JN589833 SY589833:TJ589833 ACU589833:ADF589833 AMQ589833:ANB589833 AWM589833:AWX589833 BGI589833:BGT589833 BQE589833:BQP589833 CAA589833:CAL589833 CJW589833:CKH589833 CTS589833:CUD589833 DDO589833:DDZ589833 DNK589833:DNV589833 DXG589833:DXR589833 EHC589833:EHN589833 EQY589833:ERJ589833 FAU589833:FBF589833 FKQ589833:FLB589833 FUM589833:FUX589833 GEI589833:GET589833 GOE589833:GOP589833 GYA589833:GYL589833 HHW589833:HIH589833 HRS589833:HSD589833 IBO589833:IBZ589833 ILK589833:ILV589833 IVG589833:IVR589833 JFC589833:JFN589833 JOY589833:JPJ589833 JYU589833:JZF589833 KIQ589833:KJB589833 KSM589833:KSX589833 LCI589833:LCT589833 LME589833:LMP589833 LWA589833:LWL589833 MFW589833:MGH589833 MPS589833:MQD589833 MZO589833:MZZ589833 NJK589833:NJV589833 NTG589833:NTR589833 ODC589833:ODN589833 OMY589833:ONJ589833 OWU589833:OXF589833 PGQ589833:PHB589833 PQM589833:PQX589833 QAI589833:QAT589833 QKE589833:QKP589833 QUA589833:QUL589833 RDW589833:REH589833 RNS589833:ROD589833 RXO589833:RXZ589833 SHK589833:SHV589833 SRG589833:SRR589833 TBC589833:TBN589833 TKY589833:TLJ589833 TUU589833:TVF589833 UEQ589833:UFB589833 UOM589833:UOX589833 UYI589833:UYT589833 VIE589833:VIP589833 VSA589833:VSL589833 WBW589833:WCH589833 WLS589833:WMD589833 WVO589833:WVZ589833 G655369:R655369 JC655369:JN655369 SY655369:TJ655369 ACU655369:ADF655369 AMQ655369:ANB655369 AWM655369:AWX655369 BGI655369:BGT655369 BQE655369:BQP655369 CAA655369:CAL655369 CJW655369:CKH655369 CTS655369:CUD655369 DDO655369:DDZ655369 DNK655369:DNV655369 DXG655369:DXR655369 EHC655369:EHN655369 EQY655369:ERJ655369 FAU655369:FBF655369 FKQ655369:FLB655369 FUM655369:FUX655369 GEI655369:GET655369 GOE655369:GOP655369 GYA655369:GYL655369 HHW655369:HIH655369 HRS655369:HSD655369 IBO655369:IBZ655369 ILK655369:ILV655369 IVG655369:IVR655369 JFC655369:JFN655369 JOY655369:JPJ655369 JYU655369:JZF655369 KIQ655369:KJB655369 KSM655369:KSX655369 LCI655369:LCT655369 LME655369:LMP655369 LWA655369:LWL655369 MFW655369:MGH655369 MPS655369:MQD655369 MZO655369:MZZ655369 NJK655369:NJV655369 NTG655369:NTR655369 ODC655369:ODN655369 OMY655369:ONJ655369 OWU655369:OXF655369 PGQ655369:PHB655369 PQM655369:PQX655369 QAI655369:QAT655369 QKE655369:QKP655369 QUA655369:QUL655369 RDW655369:REH655369 RNS655369:ROD655369 RXO655369:RXZ655369 SHK655369:SHV655369 SRG655369:SRR655369 TBC655369:TBN655369 TKY655369:TLJ655369 TUU655369:TVF655369 UEQ655369:UFB655369 UOM655369:UOX655369 UYI655369:UYT655369 VIE655369:VIP655369 VSA655369:VSL655369 WBW655369:WCH655369 WLS655369:WMD655369 WVO655369:WVZ655369 G720905:R720905 JC720905:JN720905 SY720905:TJ720905 ACU720905:ADF720905 AMQ720905:ANB720905 AWM720905:AWX720905 BGI720905:BGT720905 BQE720905:BQP720905 CAA720905:CAL720905 CJW720905:CKH720905 CTS720905:CUD720905 DDO720905:DDZ720905 DNK720905:DNV720905 DXG720905:DXR720905 EHC720905:EHN720905 EQY720905:ERJ720905 FAU720905:FBF720905 FKQ720905:FLB720905 FUM720905:FUX720905 GEI720905:GET720905 GOE720905:GOP720905 GYA720905:GYL720905 HHW720905:HIH720905 HRS720905:HSD720905 IBO720905:IBZ720905 ILK720905:ILV720905 IVG720905:IVR720905 JFC720905:JFN720905 JOY720905:JPJ720905 JYU720905:JZF720905 KIQ720905:KJB720905 KSM720905:KSX720905 LCI720905:LCT720905 LME720905:LMP720905 LWA720905:LWL720905 MFW720905:MGH720905 MPS720905:MQD720905 MZO720905:MZZ720905 NJK720905:NJV720905 NTG720905:NTR720905 ODC720905:ODN720905 OMY720905:ONJ720905 OWU720905:OXF720905 PGQ720905:PHB720905 PQM720905:PQX720905 QAI720905:QAT720905 QKE720905:QKP720905 QUA720905:QUL720905 RDW720905:REH720905 RNS720905:ROD720905 RXO720905:RXZ720905 SHK720905:SHV720905 SRG720905:SRR720905 TBC720905:TBN720905 TKY720905:TLJ720905 TUU720905:TVF720905 UEQ720905:UFB720905 UOM720905:UOX720905 UYI720905:UYT720905 VIE720905:VIP720905 VSA720905:VSL720905 WBW720905:WCH720905 WLS720905:WMD720905 WVO720905:WVZ720905 G786441:R786441 JC786441:JN786441 SY786441:TJ786441 ACU786441:ADF786441 AMQ786441:ANB786441 AWM786441:AWX786441 BGI786441:BGT786441 BQE786441:BQP786441 CAA786441:CAL786441 CJW786441:CKH786441 CTS786441:CUD786441 DDO786441:DDZ786441 DNK786441:DNV786441 DXG786441:DXR786441 EHC786441:EHN786441 EQY786441:ERJ786441 FAU786441:FBF786441 FKQ786441:FLB786441 FUM786441:FUX786441 GEI786441:GET786441 GOE786441:GOP786441 GYA786441:GYL786441 HHW786441:HIH786441 HRS786441:HSD786441 IBO786441:IBZ786441 ILK786441:ILV786441 IVG786441:IVR786441 JFC786441:JFN786441 JOY786441:JPJ786441 JYU786441:JZF786441 KIQ786441:KJB786441 KSM786441:KSX786441 LCI786441:LCT786441 LME786441:LMP786441 LWA786441:LWL786441 MFW786441:MGH786441 MPS786441:MQD786441 MZO786441:MZZ786441 NJK786441:NJV786441 NTG786441:NTR786441 ODC786441:ODN786441 OMY786441:ONJ786441 OWU786441:OXF786441 PGQ786441:PHB786441 PQM786441:PQX786441 QAI786441:QAT786441 QKE786441:QKP786441 QUA786441:QUL786441 RDW786441:REH786441 RNS786441:ROD786441 RXO786441:RXZ786441 SHK786441:SHV786441 SRG786441:SRR786441 TBC786441:TBN786441 TKY786441:TLJ786441 TUU786441:TVF786441 UEQ786441:UFB786441 UOM786441:UOX786441 UYI786441:UYT786441 VIE786441:VIP786441 VSA786441:VSL786441 WBW786441:WCH786441 WLS786441:WMD786441 WVO786441:WVZ786441 G851977:R851977 JC851977:JN851977 SY851977:TJ851977 ACU851977:ADF851977 AMQ851977:ANB851977 AWM851977:AWX851977 BGI851977:BGT851977 BQE851977:BQP851977 CAA851977:CAL851977 CJW851977:CKH851977 CTS851977:CUD851977 DDO851977:DDZ851977 DNK851977:DNV851977 DXG851977:DXR851977 EHC851977:EHN851977 EQY851977:ERJ851977 FAU851977:FBF851977 FKQ851977:FLB851977 FUM851977:FUX851977 GEI851977:GET851977 GOE851977:GOP851977 GYA851977:GYL851977 HHW851977:HIH851977 HRS851977:HSD851977 IBO851977:IBZ851977 ILK851977:ILV851977 IVG851977:IVR851977 JFC851977:JFN851977 JOY851977:JPJ851977 JYU851977:JZF851977 KIQ851977:KJB851977 KSM851977:KSX851977 LCI851977:LCT851977 LME851977:LMP851977 LWA851977:LWL851977 MFW851977:MGH851977 MPS851977:MQD851977 MZO851977:MZZ851977 NJK851977:NJV851977 NTG851977:NTR851977 ODC851977:ODN851977 OMY851977:ONJ851977 OWU851977:OXF851977 PGQ851977:PHB851977 PQM851977:PQX851977 QAI851977:QAT851977 QKE851977:QKP851977 QUA851977:QUL851977 RDW851977:REH851977 RNS851977:ROD851977 RXO851977:RXZ851977 SHK851977:SHV851977 SRG851977:SRR851977 TBC851977:TBN851977 TKY851977:TLJ851977 TUU851977:TVF851977 UEQ851977:UFB851977 UOM851977:UOX851977 UYI851977:UYT851977 VIE851977:VIP851977 VSA851977:VSL851977 WBW851977:WCH851977 WLS851977:WMD851977 WVO851977:WVZ851977 G917513:R917513 JC917513:JN917513 SY917513:TJ917513 ACU917513:ADF917513 AMQ917513:ANB917513 AWM917513:AWX917513 BGI917513:BGT917513 BQE917513:BQP917513 CAA917513:CAL917513 CJW917513:CKH917513 CTS917513:CUD917513 DDO917513:DDZ917513 DNK917513:DNV917513 DXG917513:DXR917513 EHC917513:EHN917513 EQY917513:ERJ917513 FAU917513:FBF917513 FKQ917513:FLB917513 FUM917513:FUX917513 GEI917513:GET917513 GOE917513:GOP917513 GYA917513:GYL917513 HHW917513:HIH917513 HRS917513:HSD917513 IBO917513:IBZ917513 ILK917513:ILV917513 IVG917513:IVR917513 JFC917513:JFN917513 JOY917513:JPJ917513 JYU917513:JZF917513 KIQ917513:KJB917513 KSM917513:KSX917513 LCI917513:LCT917513 LME917513:LMP917513 LWA917513:LWL917513 MFW917513:MGH917513 MPS917513:MQD917513 MZO917513:MZZ917513 NJK917513:NJV917513 NTG917513:NTR917513 ODC917513:ODN917513 OMY917513:ONJ917513 OWU917513:OXF917513 PGQ917513:PHB917513 PQM917513:PQX917513 QAI917513:QAT917513 QKE917513:QKP917513 QUA917513:QUL917513 RDW917513:REH917513 RNS917513:ROD917513 RXO917513:RXZ917513 SHK917513:SHV917513 SRG917513:SRR917513 TBC917513:TBN917513 TKY917513:TLJ917513 TUU917513:TVF917513 UEQ917513:UFB917513 UOM917513:UOX917513 UYI917513:UYT917513 VIE917513:VIP917513 VSA917513:VSL917513 WBW917513:WCH917513 WLS917513:WMD917513 WVO917513:WVZ917513 G983049:R983049 JC983049:JN983049 SY983049:TJ983049 ACU983049:ADF983049 AMQ983049:ANB983049 AWM983049:AWX983049 BGI983049:BGT983049 BQE983049:BQP983049 CAA983049:CAL983049 CJW983049:CKH983049 CTS983049:CUD983049 DDO983049:DDZ983049 DNK983049:DNV983049 DXG983049:DXR983049 EHC983049:EHN983049 EQY983049:ERJ983049 FAU983049:FBF983049 FKQ983049:FLB983049 FUM983049:FUX983049 GEI983049:GET983049 GOE983049:GOP983049 GYA983049:GYL983049 HHW983049:HIH983049 HRS983049:HSD983049 IBO983049:IBZ983049 ILK983049:ILV983049 IVG983049:IVR983049 JFC983049:JFN983049 JOY983049:JPJ983049 JYU983049:JZF983049 KIQ983049:KJB983049 KSM983049:KSX983049 LCI983049:LCT983049 LME983049:LMP983049 LWA983049:LWL983049 MFW983049:MGH983049 MPS983049:MQD983049 MZO983049:MZZ983049 NJK983049:NJV983049 NTG983049:NTR983049 ODC983049:ODN983049 OMY983049:ONJ983049 OWU983049:OXF983049 PGQ983049:PHB983049 PQM983049:PQX983049 QAI983049:QAT983049 QKE983049:QKP983049 QUA983049:QUL983049 RDW983049:REH983049 RNS983049:ROD983049 RXO983049:RXZ983049 SHK983049:SHV983049 SRG983049:SRR983049 TBC983049:TBN983049 TKY983049:TLJ983049 TUU983049:TVF983049 UEQ983049:UFB983049 UOM983049:UOX983049 UYI983049:UYT983049 VIE983049:VIP983049 VSA983049:VSL983049 WBW983049:WCH983049 WLS983049:WMD983049 WVO983049:WVZ983049" xr:uid="{DFCF3671-8449-493F-B852-1D27A58CB15A}">
      <formula1>$A$48:$A$51</formula1>
    </dataValidation>
  </dataValidations>
  <printOptions horizontalCentered="1"/>
  <pageMargins left="0.74803149606299213" right="0.70866141732283472" top="0.74803149606299213" bottom="0.9055118110236221" header="0.39370078740157483" footer="0.39370078740157483"/>
  <pageSetup paperSize="9" scale="83" orientation="portrait" r:id="rId1"/>
  <headerFooter scaleWithDoc="0" alignWithMargins="0">
    <oddHeader>&amp;L&amp;"+,Regular"&amp;8&amp;F&amp;R&amp;"Cambria,Regular"&amp;8&amp;A
___________________________________________________________________________________________________</oddHeader>
    <oddFooter>&amp;L&amp;"Cambria,Regular"&amp;8___________________________________________________________________________________________________
The NZ Transport Agency’s Economic evaluation manual 
Effective from Jul 2013</oddFooter>
  </headerFooter>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9901D0-85DA-409A-A2EA-D823793099B1}">
  <sheetPr>
    <pageSetUpPr fitToPage="1"/>
  </sheetPr>
  <dimension ref="A1:Z81"/>
  <sheetViews>
    <sheetView zoomScaleNormal="100" zoomScaleSheetLayoutView="100" workbookViewId="0">
      <selection activeCell="M26" sqref="M26:N26"/>
    </sheetView>
  </sheetViews>
  <sheetFormatPr defaultRowHeight="12.6"/>
  <cols>
    <col min="1" max="20" width="4.69921875" style="134" customWidth="1"/>
    <col min="21" max="21" width="9.19921875" style="134" customWidth="1"/>
    <col min="22" max="22" width="26.69921875" style="134" customWidth="1"/>
    <col min="23" max="26" width="13.59765625" style="134" customWidth="1"/>
    <col min="27" max="256" width="9" style="134"/>
    <col min="257" max="276" width="4.69921875" style="134" customWidth="1"/>
    <col min="277" max="277" width="9.19921875" style="134" customWidth="1"/>
    <col min="278" max="278" width="26.69921875" style="134" customWidth="1"/>
    <col min="279" max="282" width="13.59765625" style="134" customWidth="1"/>
    <col min="283" max="512" width="9" style="134"/>
    <col min="513" max="532" width="4.69921875" style="134" customWidth="1"/>
    <col min="533" max="533" width="9.19921875" style="134" customWidth="1"/>
    <col min="534" max="534" width="26.69921875" style="134" customWidth="1"/>
    <col min="535" max="538" width="13.59765625" style="134" customWidth="1"/>
    <col min="539" max="768" width="9" style="134"/>
    <col min="769" max="788" width="4.69921875" style="134" customWidth="1"/>
    <col min="789" max="789" width="9.19921875" style="134" customWidth="1"/>
    <col min="790" max="790" width="26.69921875" style="134" customWidth="1"/>
    <col min="791" max="794" width="13.59765625" style="134" customWidth="1"/>
    <col min="795" max="1024" width="9" style="134"/>
    <col min="1025" max="1044" width="4.69921875" style="134" customWidth="1"/>
    <col min="1045" max="1045" width="9.19921875" style="134" customWidth="1"/>
    <col min="1046" max="1046" width="26.69921875" style="134" customWidth="1"/>
    <col min="1047" max="1050" width="13.59765625" style="134" customWidth="1"/>
    <col min="1051" max="1280" width="9" style="134"/>
    <col min="1281" max="1300" width="4.69921875" style="134" customWidth="1"/>
    <col min="1301" max="1301" width="9.19921875" style="134" customWidth="1"/>
    <col min="1302" max="1302" width="26.69921875" style="134" customWidth="1"/>
    <col min="1303" max="1306" width="13.59765625" style="134" customWidth="1"/>
    <col min="1307" max="1536" width="9" style="134"/>
    <col min="1537" max="1556" width="4.69921875" style="134" customWidth="1"/>
    <col min="1557" max="1557" width="9.19921875" style="134" customWidth="1"/>
    <col min="1558" max="1558" width="26.69921875" style="134" customWidth="1"/>
    <col min="1559" max="1562" width="13.59765625" style="134" customWidth="1"/>
    <col min="1563" max="1792" width="9" style="134"/>
    <col min="1793" max="1812" width="4.69921875" style="134" customWidth="1"/>
    <col min="1813" max="1813" width="9.19921875" style="134" customWidth="1"/>
    <col min="1814" max="1814" width="26.69921875" style="134" customWidth="1"/>
    <col min="1815" max="1818" width="13.59765625" style="134" customWidth="1"/>
    <col min="1819" max="2048" width="9" style="134"/>
    <col min="2049" max="2068" width="4.69921875" style="134" customWidth="1"/>
    <col min="2069" max="2069" width="9.19921875" style="134" customWidth="1"/>
    <col min="2070" max="2070" width="26.69921875" style="134" customWidth="1"/>
    <col min="2071" max="2074" width="13.59765625" style="134" customWidth="1"/>
    <col min="2075" max="2304" width="9" style="134"/>
    <col min="2305" max="2324" width="4.69921875" style="134" customWidth="1"/>
    <col min="2325" max="2325" width="9.19921875" style="134" customWidth="1"/>
    <col min="2326" max="2326" width="26.69921875" style="134" customWidth="1"/>
    <col min="2327" max="2330" width="13.59765625" style="134" customWidth="1"/>
    <col min="2331" max="2560" width="9" style="134"/>
    <col min="2561" max="2580" width="4.69921875" style="134" customWidth="1"/>
    <col min="2581" max="2581" width="9.19921875" style="134" customWidth="1"/>
    <col min="2582" max="2582" width="26.69921875" style="134" customWidth="1"/>
    <col min="2583" max="2586" width="13.59765625" style="134" customWidth="1"/>
    <col min="2587" max="2816" width="9" style="134"/>
    <col min="2817" max="2836" width="4.69921875" style="134" customWidth="1"/>
    <col min="2837" max="2837" width="9.19921875" style="134" customWidth="1"/>
    <col min="2838" max="2838" width="26.69921875" style="134" customWidth="1"/>
    <col min="2839" max="2842" width="13.59765625" style="134" customWidth="1"/>
    <col min="2843" max="3072" width="9" style="134"/>
    <col min="3073" max="3092" width="4.69921875" style="134" customWidth="1"/>
    <col min="3093" max="3093" width="9.19921875" style="134" customWidth="1"/>
    <col min="3094" max="3094" width="26.69921875" style="134" customWidth="1"/>
    <col min="3095" max="3098" width="13.59765625" style="134" customWidth="1"/>
    <col min="3099" max="3328" width="9" style="134"/>
    <col min="3329" max="3348" width="4.69921875" style="134" customWidth="1"/>
    <col min="3349" max="3349" width="9.19921875" style="134" customWidth="1"/>
    <col min="3350" max="3350" width="26.69921875" style="134" customWidth="1"/>
    <col min="3351" max="3354" width="13.59765625" style="134" customWidth="1"/>
    <col min="3355" max="3584" width="9" style="134"/>
    <col min="3585" max="3604" width="4.69921875" style="134" customWidth="1"/>
    <col min="3605" max="3605" width="9.19921875" style="134" customWidth="1"/>
    <col min="3606" max="3606" width="26.69921875" style="134" customWidth="1"/>
    <col min="3607" max="3610" width="13.59765625" style="134" customWidth="1"/>
    <col min="3611" max="3840" width="9" style="134"/>
    <col min="3841" max="3860" width="4.69921875" style="134" customWidth="1"/>
    <col min="3861" max="3861" width="9.19921875" style="134" customWidth="1"/>
    <col min="3862" max="3862" width="26.69921875" style="134" customWidth="1"/>
    <col min="3863" max="3866" width="13.59765625" style="134" customWidth="1"/>
    <col min="3867" max="4096" width="9" style="134"/>
    <col min="4097" max="4116" width="4.69921875" style="134" customWidth="1"/>
    <col min="4117" max="4117" width="9.19921875" style="134" customWidth="1"/>
    <col min="4118" max="4118" width="26.69921875" style="134" customWidth="1"/>
    <col min="4119" max="4122" width="13.59765625" style="134" customWidth="1"/>
    <col min="4123" max="4352" width="9" style="134"/>
    <col min="4353" max="4372" width="4.69921875" style="134" customWidth="1"/>
    <col min="4373" max="4373" width="9.19921875" style="134" customWidth="1"/>
    <col min="4374" max="4374" width="26.69921875" style="134" customWidth="1"/>
    <col min="4375" max="4378" width="13.59765625" style="134" customWidth="1"/>
    <col min="4379" max="4608" width="9" style="134"/>
    <col min="4609" max="4628" width="4.69921875" style="134" customWidth="1"/>
    <col min="4629" max="4629" width="9.19921875" style="134" customWidth="1"/>
    <col min="4630" max="4630" width="26.69921875" style="134" customWidth="1"/>
    <col min="4631" max="4634" width="13.59765625" style="134" customWidth="1"/>
    <col min="4635" max="4864" width="9" style="134"/>
    <col min="4865" max="4884" width="4.69921875" style="134" customWidth="1"/>
    <col min="4885" max="4885" width="9.19921875" style="134" customWidth="1"/>
    <col min="4886" max="4886" width="26.69921875" style="134" customWidth="1"/>
    <col min="4887" max="4890" width="13.59765625" style="134" customWidth="1"/>
    <col min="4891" max="5120" width="9" style="134"/>
    <col min="5121" max="5140" width="4.69921875" style="134" customWidth="1"/>
    <col min="5141" max="5141" width="9.19921875" style="134" customWidth="1"/>
    <col min="5142" max="5142" width="26.69921875" style="134" customWidth="1"/>
    <col min="5143" max="5146" width="13.59765625" style="134" customWidth="1"/>
    <col min="5147" max="5376" width="9" style="134"/>
    <col min="5377" max="5396" width="4.69921875" style="134" customWidth="1"/>
    <col min="5397" max="5397" width="9.19921875" style="134" customWidth="1"/>
    <col min="5398" max="5398" width="26.69921875" style="134" customWidth="1"/>
    <col min="5399" max="5402" width="13.59765625" style="134" customWidth="1"/>
    <col min="5403" max="5632" width="9" style="134"/>
    <col min="5633" max="5652" width="4.69921875" style="134" customWidth="1"/>
    <col min="5653" max="5653" width="9.19921875" style="134" customWidth="1"/>
    <col min="5654" max="5654" width="26.69921875" style="134" customWidth="1"/>
    <col min="5655" max="5658" width="13.59765625" style="134" customWidth="1"/>
    <col min="5659" max="5888" width="9" style="134"/>
    <col min="5889" max="5908" width="4.69921875" style="134" customWidth="1"/>
    <col min="5909" max="5909" width="9.19921875" style="134" customWidth="1"/>
    <col min="5910" max="5910" width="26.69921875" style="134" customWidth="1"/>
    <col min="5911" max="5914" width="13.59765625" style="134" customWidth="1"/>
    <col min="5915" max="6144" width="9" style="134"/>
    <col min="6145" max="6164" width="4.69921875" style="134" customWidth="1"/>
    <col min="6165" max="6165" width="9.19921875" style="134" customWidth="1"/>
    <col min="6166" max="6166" width="26.69921875" style="134" customWidth="1"/>
    <col min="6167" max="6170" width="13.59765625" style="134" customWidth="1"/>
    <col min="6171" max="6400" width="9" style="134"/>
    <col min="6401" max="6420" width="4.69921875" style="134" customWidth="1"/>
    <col min="6421" max="6421" width="9.19921875" style="134" customWidth="1"/>
    <col min="6422" max="6422" width="26.69921875" style="134" customWidth="1"/>
    <col min="6423" max="6426" width="13.59765625" style="134" customWidth="1"/>
    <col min="6427" max="6656" width="9" style="134"/>
    <col min="6657" max="6676" width="4.69921875" style="134" customWidth="1"/>
    <col min="6677" max="6677" width="9.19921875" style="134" customWidth="1"/>
    <col min="6678" max="6678" width="26.69921875" style="134" customWidth="1"/>
    <col min="6679" max="6682" width="13.59765625" style="134" customWidth="1"/>
    <col min="6683" max="6912" width="9" style="134"/>
    <col min="6913" max="6932" width="4.69921875" style="134" customWidth="1"/>
    <col min="6933" max="6933" width="9.19921875" style="134" customWidth="1"/>
    <col min="6934" max="6934" width="26.69921875" style="134" customWidth="1"/>
    <col min="6935" max="6938" width="13.59765625" style="134" customWidth="1"/>
    <col min="6939" max="7168" width="9" style="134"/>
    <col min="7169" max="7188" width="4.69921875" style="134" customWidth="1"/>
    <col min="7189" max="7189" width="9.19921875" style="134" customWidth="1"/>
    <col min="7190" max="7190" width="26.69921875" style="134" customWidth="1"/>
    <col min="7191" max="7194" width="13.59765625" style="134" customWidth="1"/>
    <col min="7195" max="7424" width="9" style="134"/>
    <col min="7425" max="7444" width="4.69921875" style="134" customWidth="1"/>
    <col min="7445" max="7445" width="9.19921875" style="134" customWidth="1"/>
    <col min="7446" max="7446" width="26.69921875" style="134" customWidth="1"/>
    <col min="7447" max="7450" width="13.59765625" style="134" customWidth="1"/>
    <col min="7451" max="7680" width="9" style="134"/>
    <col min="7681" max="7700" width="4.69921875" style="134" customWidth="1"/>
    <col min="7701" max="7701" width="9.19921875" style="134" customWidth="1"/>
    <col min="7702" max="7702" width="26.69921875" style="134" customWidth="1"/>
    <col min="7703" max="7706" width="13.59765625" style="134" customWidth="1"/>
    <col min="7707" max="7936" width="9" style="134"/>
    <col min="7937" max="7956" width="4.69921875" style="134" customWidth="1"/>
    <col min="7957" max="7957" width="9.19921875" style="134" customWidth="1"/>
    <col min="7958" max="7958" width="26.69921875" style="134" customWidth="1"/>
    <col min="7959" max="7962" width="13.59765625" style="134" customWidth="1"/>
    <col min="7963" max="8192" width="9" style="134"/>
    <col min="8193" max="8212" width="4.69921875" style="134" customWidth="1"/>
    <col min="8213" max="8213" width="9.19921875" style="134" customWidth="1"/>
    <col min="8214" max="8214" width="26.69921875" style="134" customWidth="1"/>
    <col min="8215" max="8218" width="13.59765625" style="134" customWidth="1"/>
    <col min="8219" max="8448" width="9" style="134"/>
    <col min="8449" max="8468" width="4.69921875" style="134" customWidth="1"/>
    <col min="8469" max="8469" width="9.19921875" style="134" customWidth="1"/>
    <col min="8470" max="8470" width="26.69921875" style="134" customWidth="1"/>
    <col min="8471" max="8474" width="13.59765625" style="134" customWidth="1"/>
    <col min="8475" max="8704" width="9" style="134"/>
    <col min="8705" max="8724" width="4.69921875" style="134" customWidth="1"/>
    <col min="8725" max="8725" width="9.19921875" style="134" customWidth="1"/>
    <col min="8726" max="8726" width="26.69921875" style="134" customWidth="1"/>
    <col min="8727" max="8730" width="13.59765625" style="134" customWidth="1"/>
    <col min="8731" max="8960" width="9" style="134"/>
    <col min="8961" max="8980" width="4.69921875" style="134" customWidth="1"/>
    <col min="8981" max="8981" width="9.19921875" style="134" customWidth="1"/>
    <col min="8982" max="8982" width="26.69921875" style="134" customWidth="1"/>
    <col min="8983" max="8986" width="13.59765625" style="134" customWidth="1"/>
    <col min="8987" max="9216" width="9" style="134"/>
    <col min="9217" max="9236" width="4.69921875" style="134" customWidth="1"/>
    <col min="9237" max="9237" width="9.19921875" style="134" customWidth="1"/>
    <col min="9238" max="9238" width="26.69921875" style="134" customWidth="1"/>
    <col min="9239" max="9242" width="13.59765625" style="134" customWidth="1"/>
    <col min="9243" max="9472" width="9" style="134"/>
    <col min="9473" max="9492" width="4.69921875" style="134" customWidth="1"/>
    <col min="9493" max="9493" width="9.19921875" style="134" customWidth="1"/>
    <col min="9494" max="9494" width="26.69921875" style="134" customWidth="1"/>
    <col min="9495" max="9498" width="13.59765625" style="134" customWidth="1"/>
    <col min="9499" max="9728" width="9" style="134"/>
    <col min="9729" max="9748" width="4.69921875" style="134" customWidth="1"/>
    <col min="9749" max="9749" width="9.19921875" style="134" customWidth="1"/>
    <col min="9750" max="9750" width="26.69921875" style="134" customWidth="1"/>
    <col min="9751" max="9754" width="13.59765625" style="134" customWidth="1"/>
    <col min="9755" max="9984" width="9" style="134"/>
    <col min="9985" max="10004" width="4.69921875" style="134" customWidth="1"/>
    <col min="10005" max="10005" width="9.19921875" style="134" customWidth="1"/>
    <col min="10006" max="10006" width="26.69921875" style="134" customWidth="1"/>
    <col min="10007" max="10010" width="13.59765625" style="134" customWidth="1"/>
    <col min="10011" max="10240" width="9" style="134"/>
    <col min="10241" max="10260" width="4.69921875" style="134" customWidth="1"/>
    <col min="10261" max="10261" width="9.19921875" style="134" customWidth="1"/>
    <col min="10262" max="10262" width="26.69921875" style="134" customWidth="1"/>
    <col min="10263" max="10266" width="13.59765625" style="134" customWidth="1"/>
    <col min="10267" max="10496" width="9" style="134"/>
    <col min="10497" max="10516" width="4.69921875" style="134" customWidth="1"/>
    <col min="10517" max="10517" width="9.19921875" style="134" customWidth="1"/>
    <col min="10518" max="10518" width="26.69921875" style="134" customWidth="1"/>
    <col min="10519" max="10522" width="13.59765625" style="134" customWidth="1"/>
    <col min="10523" max="10752" width="9" style="134"/>
    <col min="10753" max="10772" width="4.69921875" style="134" customWidth="1"/>
    <col min="10773" max="10773" width="9.19921875" style="134" customWidth="1"/>
    <col min="10774" max="10774" width="26.69921875" style="134" customWidth="1"/>
    <col min="10775" max="10778" width="13.59765625" style="134" customWidth="1"/>
    <col min="10779" max="11008" width="9" style="134"/>
    <col min="11009" max="11028" width="4.69921875" style="134" customWidth="1"/>
    <col min="11029" max="11029" width="9.19921875" style="134" customWidth="1"/>
    <col min="11030" max="11030" width="26.69921875" style="134" customWidth="1"/>
    <col min="11031" max="11034" width="13.59765625" style="134" customWidth="1"/>
    <col min="11035" max="11264" width="9" style="134"/>
    <col min="11265" max="11284" width="4.69921875" style="134" customWidth="1"/>
    <col min="11285" max="11285" width="9.19921875" style="134" customWidth="1"/>
    <col min="11286" max="11286" width="26.69921875" style="134" customWidth="1"/>
    <col min="11287" max="11290" width="13.59765625" style="134" customWidth="1"/>
    <col min="11291" max="11520" width="9" style="134"/>
    <col min="11521" max="11540" width="4.69921875" style="134" customWidth="1"/>
    <col min="11541" max="11541" width="9.19921875" style="134" customWidth="1"/>
    <col min="11542" max="11542" width="26.69921875" style="134" customWidth="1"/>
    <col min="11543" max="11546" width="13.59765625" style="134" customWidth="1"/>
    <col min="11547" max="11776" width="9" style="134"/>
    <col min="11777" max="11796" width="4.69921875" style="134" customWidth="1"/>
    <col min="11797" max="11797" width="9.19921875" style="134" customWidth="1"/>
    <col min="11798" max="11798" width="26.69921875" style="134" customWidth="1"/>
    <col min="11799" max="11802" width="13.59765625" style="134" customWidth="1"/>
    <col min="11803" max="12032" width="9" style="134"/>
    <col min="12033" max="12052" width="4.69921875" style="134" customWidth="1"/>
    <col min="12053" max="12053" width="9.19921875" style="134" customWidth="1"/>
    <col min="12054" max="12054" width="26.69921875" style="134" customWidth="1"/>
    <col min="12055" max="12058" width="13.59765625" style="134" customWidth="1"/>
    <col min="12059" max="12288" width="9" style="134"/>
    <col min="12289" max="12308" width="4.69921875" style="134" customWidth="1"/>
    <col min="12309" max="12309" width="9.19921875" style="134" customWidth="1"/>
    <col min="12310" max="12310" width="26.69921875" style="134" customWidth="1"/>
    <col min="12311" max="12314" width="13.59765625" style="134" customWidth="1"/>
    <col min="12315" max="12544" width="9" style="134"/>
    <col min="12545" max="12564" width="4.69921875" style="134" customWidth="1"/>
    <col min="12565" max="12565" width="9.19921875" style="134" customWidth="1"/>
    <col min="12566" max="12566" width="26.69921875" style="134" customWidth="1"/>
    <col min="12567" max="12570" width="13.59765625" style="134" customWidth="1"/>
    <col min="12571" max="12800" width="9" style="134"/>
    <col min="12801" max="12820" width="4.69921875" style="134" customWidth="1"/>
    <col min="12821" max="12821" width="9.19921875" style="134" customWidth="1"/>
    <col min="12822" max="12822" width="26.69921875" style="134" customWidth="1"/>
    <col min="12823" max="12826" width="13.59765625" style="134" customWidth="1"/>
    <col min="12827" max="13056" width="9" style="134"/>
    <col min="13057" max="13076" width="4.69921875" style="134" customWidth="1"/>
    <col min="13077" max="13077" width="9.19921875" style="134" customWidth="1"/>
    <col min="13078" max="13078" width="26.69921875" style="134" customWidth="1"/>
    <col min="13079" max="13082" width="13.59765625" style="134" customWidth="1"/>
    <col min="13083" max="13312" width="9" style="134"/>
    <col min="13313" max="13332" width="4.69921875" style="134" customWidth="1"/>
    <col min="13333" max="13333" width="9.19921875" style="134" customWidth="1"/>
    <col min="13334" max="13334" width="26.69921875" style="134" customWidth="1"/>
    <col min="13335" max="13338" width="13.59765625" style="134" customWidth="1"/>
    <col min="13339" max="13568" width="9" style="134"/>
    <col min="13569" max="13588" width="4.69921875" style="134" customWidth="1"/>
    <col min="13589" max="13589" width="9.19921875" style="134" customWidth="1"/>
    <col min="13590" max="13590" width="26.69921875" style="134" customWidth="1"/>
    <col min="13591" max="13594" width="13.59765625" style="134" customWidth="1"/>
    <col min="13595" max="13824" width="9" style="134"/>
    <col min="13825" max="13844" width="4.69921875" style="134" customWidth="1"/>
    <col min="13845" max="13845" width="9.19921875" style="134" customWidth="1"/>
    <col min="13846" max="13846" width="26.69921875" style="134" customWidth="1"/>
    <col min="13847" max="13850" width="13.59765625" style="134" customWidth="1"/>
    <col min="13851" max="14080" width="9" style="134"/>
    <col min="14081" max="14100" width="4.69921875" style="134" customWidth="1"/>
    <col min="14101" max="14101" width="9.19921875" style="134" customWidth="1"/>
    <col min="14102" max="14102" width="26.69921875" style="134" customWidth="1"/>
    <col min="14103" max="14106" width="13.59765625" style="134" customWidth="1"/>
    <col min="14107" max="14336" width="9" style="134"/>
    <col min="14337" max="14356" width="4.69921875" style="134" customWidth="1"/>
    <col min="14357" max="14357" width="9.19921875" style="134" customWidth="1"/>
    <col min="14358" max="14358" width="26.69921875" style="134" customWidth="1"/>
    <col min="14359" max="14362" width="13.59765625" style="134" customWidth="1"/>
    <col min="14363" max="14592" width="9" style="134"/>
    <col min="14593" max="14612" width="4.69921875" style="134" customWidth="1"/>
    <col min="14613" max="14613" width="9.19921875" style="134" customWidth="1"/>
    <col min="14614" max="14614" width="26.69921875" style="134" customWidth="1"/>
    <col min="14615" max="14618" width="13.59765625" style="134" customWidth="1"/>
    <col min="14619" max="14848" width="9" style="134"/>
    <col min="14849" max="14868" width="4.69921875" style="134" customWidth="1"/>
    <col min="14869" max="14869" width="9.19921875" style="134" customWidth="1"/>
    <col min="14870" max="14870" width="26.69921875" style="134" customWidth="1"/>
    <col min="14871" max="14874" width="13.59765625" style="134" customWidth="1"/>
    <col min="14875" max="15104" width="9" style="134"/>
    <col min="15105" max="15124" width="4.69921875" style="134" customWidth="1"/>
    <col min="15125" max="15125" width="9.19921875" style="134" customWidth="1"/>
    <col min="15126" max="15126" width="26.69921875" style="134" customWidth="1"/>
    <col min="15127" max="15130" width="13.59765625" style="134" customWidth="1"/>
    <col min="15131" max="15360" width="9" style="134"/>
    <col min="15361" max="15380" width="4.69921875" style="134" customWidth="1"/>
    <col min="15381" max="15381" width="9.19921875" style="134" customWidth="1"/>
    <col min="15382" max="15382" width="26.69921875" style="134" customWidth="1"/>
    <col min="15383" max="15386" width="13.59765625" style="134" customWidth="1"/>
    <col min="15387" max="15616" width="9" style="134"/>
    <col min="15617" max="15636" width="4.69921875" style="134" customWidth="1"/>
    <col min="15637" max="15637" width="9.19921875" style="134" customWidth="1"/>
    <col min="15638" max="15638" width="26.69921875" style="134" customWidth="1"/>
    <col min="15639" max="15642" width="13.59765625" style="134" customWidth="1"/>
    <col min="15643" max="15872" width="9" style="134"/>
    <col min="15873" max="15892" width="4.69921875" style="134" customWidth="1"/>
    <col min="15893" max="15893" width="9.19921875" style="134" customWidth="1"/>
    <col min="15894" max="15894" width="26.69921875" style="134" customWidth="1"/>
    <col min="15895" max="15898" width="13.59765625" style="134" customWidth="1"/>
    <col min="15899" max="16128" width="9" style="134"/>
    <col min="16129" max="16148" width="4.69921875" style="134" customWidth="1"/>
    <col min="16149" max="16149" width="9.19921875" style="134" customWidth="1"/>
    <col min="16150" max="16150" width="26.69921875" style="134" customWidth="1"/>
    <col min="16151" max="16154" width="13.59765625" style="134" customWidth="1"/>
    <col min="16155" max="16384" width="9" style="134"/>
  </cols>
  <sheetData>
    <row r="1" spans="1:26" s="174" customFormat="1" ht="15" customHeight="1">
      <c r="B1" s="175"/>
      <c r="C1" s="175"/>
      <c r="D1" s="175"/>
      <c r="V1" s="135" t="s">
        <v>367</v>
      </c>
    </row>
    <row r="2" spans="1:26" s="141" customFormat="1" ht="15" customHeight="1">
      <c r="A2" s="136" t="s">
        <v>420</v>
      </c>
      <c r="B2" s="143"/>
      <c r="C2" s="143"/>
      <c r="D2" s="143"/>
      <c r="E2" s="135"/>
      <c r="F2" s="135"/>
      <c r="G2" s="135"/>
      <c r="H2" s="135"/>
      <c r="I2" s="135"/>
      <c r="J2" s="135"/>
      <c r="K2" s="135"/>
      <c r="L2" s="135"/>
      <c r="M2" s="135"/>
      <c r="N2" s="135"/>
      <c r="O2" s="135"/>
      <c r="P2" s="135"/>
      <c r="Q2" s="137" t="str">
        <f>'SP2-1'!L2</f>
        <v>Spreadsheet released: 14-Apr-2023</v>
      </c>
      <c r="R2" s="135"/>
      <c r="S2" s="135"/>
      <c r="T2" s="135"/>
      <c r="V2" s="138" t="s">
        <v>369</v>
      </c>
      <c r="W2" s="135"/>
      <c r="X2" s="135"/>
      <c r="Y2" s="135"/>
      <c r="Z2" s="135"/>
    </row>
    <row r="3" spans="1:26" s="141" customFormat="1" ht="15" customHeight="1">
      <c r="A3" s="140" t="s">
        <v>565</v>
      </c>
      <c r="B3" s="140"/>
      <c r="C3" s="140"/>
      <c r="D3" s="140"/>
      <c r="E3" s="135"/>
      <c r="F3" s="135"/>
      <c r="G3" s="135"/>
      <c r="H3" s="135"/>
      <c r="I3" s="135"/>
      <c r="J3" s="135"/>
      <c r="K3" s="135"/>
      <c r="L3" s="135"/>
      <c r="M3" s="135"/>
      <c r="N3" s="135"/>
      <c r="O3" s="135"/>
      <c r="P3" s="135"/>
      <c r="Q3" s="135"/>
      <c r="R3" s="135"/>
      <c r="S3" s="135"/>
      <c r="T3" s="135"/>
      <c r="U3" s="135"/>
      <c r="V3" s="135"/>
      <c r="W3" s="135"/>
      <c r="X3" s="135"/>
      <c r="Y3" s="135"/>
      <c r="Z3" s="135"/>
    </row>
    <row r="4" spans="1:26" s="141" customFormat="1" ht="15" customHeight="1">
      <c r="A4" s="143"/>
      <c r="B4" s="143"/>
      <c r="C4" s="143"/>
      <c r="D4" s="143"/>
      <c r="E4" s="135"/>
      <c r="F4" s="135"/>
      <c r="G4" s="135"/>
      <c r="H4" s="135"/>
      <c r="I4" s="135"/>
      <c r="J4" s="135"/>
      <c r="K4" s="135"/>
      <c r="L4" s="135"/>
      <c r="M4" s="135"/>
      <c r="N4" s="135"/>
      <c r="O4" s="135"/>
      <c r="P4" s="135"/>
      <c r="Q4" s="135"/>
      <c r="R4" s="135"/>
      <c r="S4" s="135"/>
      <c r="T4" s="135"/>
      <c r="U4" s="135"/>
      <c r="V4" s="271"/>
      <c r="W4" s="135"/>
      <c r="X4" s="135"/>
      <c r="Y4" s="135"/>
      <c r="Z4" s="135"/>
    </row>
    <row r="5" spans="1:26" s="141" customFormat="1" ht="3.75" customHeight="1">
      <c r="A5" s="208"/>
      <c r="B5" s="208"/>
      <c r="C5" s="209"/>
      <c r="D5" s="209"/>
      <c r="E5" s="209"/>
      <c r="F5" s="209"/>
      <c r="G5" s="209"/>
      <c r="H5" s="209"/>
      <c r="I5" s="209"/>
      <c r="J5" s="209"/>
      <c r="K5" s="209"/>
      <c r="L5" s="209"/>
      <c r="M5" s="209"/>
      <c r="N5" s="209"/>
      <c r="O5" s="222"/>
      <c r="P5" s="222"/>
      <c r="Q5" s="209"/>
      <c r="R5" s="209"/>
      <c r="S5" s="209"/>
      <c r="T5" s="209"/>
      <c r="U5" s="135"/>
      <c r="V5" s="135"/>
      <c r="W5" s="135"/>
      <c r="X5" s="135"/>
      <c r="Y5" s="135"/>
      <c r="Z5" s="135"/>
    </row>
    <row r="6" spans="1:26" s="141" customFormat="1" ht="19.5" customHeight="1">
      <c r="A6" s="209" t="s">
        <v>470</v>
      </c>
      <c r="B6" s="209"/>
      <c r="C6" s="209"/>
      <c r="D6" s="209"/>
      <c r="E6" s="518" t="s">
        <v>387</v>
      </c>
      <c r="F6" s="518"/>
      <c r="G6" s="519">
        <f>'SP2-2'!I26</f>
        <v>0</v>
      </c>
      <c r="H6" s="431"/>
      <c r="I6" s="209"/>
      <c r="J6" s="209"/>
      <c r="K6" s="209"/>
      <c r="L6" s="209"/>
      <c r="M6" s="209"/>
      <c r="N6" s="209"/>
      <c r="O6" s="209"/>
      <c r="P6" s="209"/>
      <c r="Q6" s="209"/>
      <c r="R6" s="209"/>
      <c r="S6" s="210"/>
      <c r="T6" s="210"/>
      <c r="U6" s="135"/>
      <c r="V6" s="135"/>
      <c r="W6" s="135"/>
      <c r="X6" s="135"/>
      <c r="Y6" s="135"/>
      <c r="Z6" s="135"/>
    </row>
    <row r="7" spans="1:26" s="141" customFormat="1" ht="19.5" customHeight="1">
      <c r="A7" s="209" t="s">
        <v>566</v>
      </c>
      <c r="B7" s="209"/>
      <c r="C7" s="209"/>
      <c r="D7" s="209"/>
      <c r="E7" s="518" t="s">
        <v>387</v>
      </c>
      <c r="F7" s="518"/>
      <c r="G7" s="519">
        <f>'SP2-2'!I33</f>
        <v>0</v>
      </c>
      <c r="H7" s="431"/>
      <c r="I7" s="209"/>
      <c r="J7" s="209"/>
      <c r="K7" s="209"/>
      <c r="L7" s="209"/>
      <c r="M7" s="209"/>
      <c r="N7" s="209"/>
      <c r="O7" s="209"/>
      <c r="P7" s="209"/>
      <c r="Q7" s="209"/>
      <c r="R7" s="209"/>
      <c r="S7" s="209"/>
      <c r="T7" s="209"/>
      <c r="U7" s="135"/>
      <c r="V7" s="135"/>
      <c r="W7" s="135"/>
      <c r="X7" s="135"/>
      <c r="Y7" s="135"/>
      <c r="Z7" s="135"/>
    </row>
    <row r="8" spans="1:26" s="141" customFormat="1" ht="15.75" customHeight="1">
      <c r="A8" s="209"/>
      <c r="B8" s="209"/>
      <c r="C8" s="209"/>
      <c r="D8" s="209"/>
      <c r="E8" s="209"/>
      <c r="F8" s="209"/>
      <c r="G8" s="210"/>
      <c r="H8" s="210"/>
      <c r="I8" s="209"/>
      <c r="J8" s="209"/>
      <c r="K8" s="209"/>
      <c r="L8" s="209"/>
      <c r="M8" s="209"/>
      <c r="N8" s="209"/>
      <c r="O8" s="209"/>
      <c r="P8" s="209"/>
      <c r="Q8" s="209"/>
      <c r="R8" s="209"/>
      <c r="S8" s="210"/>
      <c r="T8" s="210"/>
      <c r="U8" s="135"/>
      <c r="V8" s="135"/>
      <c r="W8" s="135"/>
      <c r="X8" s="135"/>
      <c r="Y8" s="135"/>
      <c r="Z8" s="135"/>
    </row>
    <row r="9" spans="1:26" s="141" customFormat="1" ht="36" customHeight="1">
      <c r="A9" s="520" t="s">
        <v>567</v>
      </c>
      <c r="B9" s="520"/>
      <c r="C9" s="520"/>
      <c r="D9" s="520"/>
      <c r="E9" s="520"/>
      <c r="F9" s="521"/>
      <c r="G9" s="522" t="s">
        <v>252</v>
      </c>
      <c r="H9" s="522"/>
      <c r="I9" s="488" t="s">
        <v>568</v>
      </c>
      <c r="J9" s="488"/>
      <c r="K9" s="489" t="s">
        <v>569</v>
      </c>
      <c r="L9" s="517"/>
      <c r="M9" s="489" t="s">
        <v>570</v>
      </c>
      <c r="N9" s="517"/>
      <c r="O9" s="488" t="s">
        <v>568</v>
      </c>
      <c r="P9" s="488"/>
      <c r="Q9" s="488" t="s">
        <v>569</v>
      </c>
      <c r="R9" s="488"/>
      <c r="S9" s="488" t="s">
        <v>570</v>
      </c>
      <c r="T9" s="489"/>
      <c r="U9" s="135"/>
      <c r="V9" s="135"/>
      <c r="W9" s="135"/>
      <c r="X9" s="135"/>
      <c r="Y9" s="135"/>
      <c r="Z9" s="135"/>
    </row>
    <row r="10" spans="1:26" s="141" customFormat="1" ht="15.75" customHeight="1" thickBot="1">
      <c r="A10" s="504" t="s">
        <v>571</v>
      </c>
      <c r="B10" s="505"/>
      <c r="C10" s="505"/>
      <c r="D10" s="505"/>
      <c r="E10" s="505"/>
      <c r="F10" s="506"/>
      <c r="G10" s="514" t="s">
        <v>572</v>
      </c>
      <c r="H10" s="514"/>
      <c r="I10" s="514"/>
      <c r="J10" s="514"/>
      <c r="K10" s="514"/>
      <c r="L10" s="514"/>
      <c r="M10" s="514"/>
      <c r="N10" s="514"/>
      <c r="O10" s="515" t="s">
        <v>573</v>
      </c>
      <c r="P10" s="515"/>
      <c r="Q10" s="515"/>
      <c r="R10" s="515"/>
      <c r="S10" s="515"/>
      <c r="T10" s="516"/>
      <c r="U10" s="135"/>
      <c r="V10" s="135"/>
      <c r="W10" s="135"/>
      <c r="X10" s="135"/>
      <c r="Y10" s="135"/>
      <c r="Z10" s="135"/>
    </row>
    <row r="11" spans="1:26" s="141" customFormat="1" ht="19.5" customHeight="1" thickTop="1" thickBot="1">
      <c r="A11" s="509" t="s">
        <v>574</v>
      </c>
      <c r="B11" s="510"/>
      <c r="C11" s="510"/>
      <c r="D11" s="510"/>
      <c r="E11" s="510"/>
      <c r="F11" s="511"/>
      <c r="G11" s="485"/>
      <c r="H11" s="485"/>
      <c r="I11" s="485"/>
      <c r="J11" s="485"/>
      <c r="K11" s="485"/>
      <c r="L11" s="485"/>
      <c r="M11" s="485"/>
      <c r="N11" s="485"/>
      <c r="O11" s="497">
        <f>I11-G11</f>
        <v>0</v>
      </c>
      <c r="P11" s="497"/>
      <c r="Q11" s="497">
        <f>K11-G11</f>
        <v>0</v>
      </c>
      <c r="R11" s="497"/>
      <c r="S11" s="497">
        <f>M11-G11</f>
        <v>0</v>
      </c>
      <c r="T11" s="497"/>
      <c r="U11" s="135"/>
      <c r="V11" s="512" t="s">
        <v>575</v>
      </c>
      <c r="W11" s="513"/>
      <c r="X11" s="513"/>
      <c r="Y11" s="513"/>
      <c r="Z11" s="513"/>
    </row>
    <row r="12" spans="1:26" s="141" customFormat="1" ht="19.5" customHeight="1" thickTop="1" thickBot="1">
      <c r="A12" s="501" t="s">
        <v>576</v>
      </c>
      <c r="B12" s="502"/>
      <c r="C12" s="502"/>
      <c r="D12" s="502"/>
      <c r="E12" s="502"/>
      <c r="F12" s="503"/>
      <c r="G12" s="485"/>
      <c r="H12" s="485"/>
      <c r="I12" s="485"/>
      <c r="J12" s="485"/>
      <c r="K12" s="485"/>
      <c r="L12" s="485"/>
      <c r="M12" s="485"/>
      <c r="N12" s="485"/>
      <c r="O12" s="497">
        <f>I12-G12</f>
        <v>0</v>
      </c>
      <c r="P12" s="497"/>
      <c r="Q12" s="497">
        <f>K12-G12</f>
        <v>0</v>
      </c>
      <c r="R12" s="497"/>
      <c r="S12" s="497">
        <f>M12-G12</f>
        <v>0</v>
      </c>
      <c r="T12" s="497"/>
      <c r="U12" s="135"/>
      <c r="V12" s="513"/>
      <c r="W12" s="513"/>
      <c r="X12" s="513"/>
      <c r="Y12" s="513"/>
      <c r="Z12" s="513"/>
    </row>
    <row r="13" spans="1:26" s="141" customFormat="1" ht="19.5" customHeight="1" thickTop="1">
      <c r="A13" s="498" t="s">
        <v>577</v>
      </c>
      <c r="B13" s="499"/>
      <c r="C13" s="499"/>
      <c r="D13" s="499"/>
      <c r="E13" s="499"/>
      <c r="F13" s="500"/>
      <c r="G13" s="497">
        <f>SUM(G11:G12)</f>
        <v>0</v>
      </c>
      <c r="H13" s="497"/>
      <c r="I13" s="497">
        <f>SUM(I11:I12)</f>
        <v>0</v>
      </c>
      <c r="J13" s="497"/>
      <c r="K13" s="497">
        <f>SUM(K11:K12)</f>
        <v>0</v>
      </c>
      <c r="L13" s="497"/>
      <c r="M13" s="497">
        <f>SUM(M11:M12)</f>
        <v>0</v>
      </c>
      <c r="N13" s="497"/>
      <c r="O13" s="497">
        <f>SUM(O11:O12)</f>
        <v>0</v>
      </c>
      <c r="P13" s="497"/>
      <c r="Q13" s="497">
        <f>SUM(Q11:Q12)</f>
        <v>0</v>
      </c>
      <c r="R13" s="497"/>
      <c r="S13" s="497">
        <f>SUM(S11:S12)</f>
        <v>0</v>
      </c>
      <c r="T13" s="497"/>
      <c r="U13" s="135"/>
      <c r="V13" s="135"/>
      <c r="W13" s="135"/>
      <c r="X13" s="135"/>
      <c r="Y13" s="135"/>
      <c r="Z13" s="135"/>
    </row>
    <row r="14" spans="1:26" s="141" customFormat="1" ht="19.5" customHeight="1">
      <c r="A14" s="504" t="s">
        <v>251</v>
      </c>
      <c r="B14" s="505"/>
      <c r="C14" s="505"/>
      <c r="D14" s="505"/>
      <c r="E14" s="505"/>
      <c r="F14" s="506"/>
      <c r="G14" s="432" t="s">
        <v>578</v>
      </c>
      <c r="H14" s="432"/>
      <c r="I14" s="432"/>
      <c r="J14" s="432"/>
      <c r="K14" s="432"/>
      <c r="L14" s="432"/>
      <c r="M14" s="432"/>
      <c r="N14" s="432"/>
      <c r="O14" s="507" t="s">
        <v>579</v>
      </c>
      <c r="P14" s="507"/>
      <c r="Q14" s="507"/>
      <c r="R14" s="507"/>
      <c r="S14" s="507"/>
      <c r="T14" s="508"/>
      <c r="U14" s="135"/>
      <c r="V14" s="135"/>
      <c r="W14" s="135"/>
      <c r="X14" s="135"/>
      <c r="Y14" s="135"/>
      <c r="Z14" s="135"/>
    </row>
    <row r="15" spans="1:26" s="141" customFormat="1" ht="19.5" customHeight="1">
      <c r="A15" s="509" t="s">
        <v>580</v>
      </c>
      <c r="B15" s="510"/>
      <c r="C15" s="510"/>
      <c r="D15" s="510"/>
      <c r="E15" s="510"/>
      <c r="F15" s="511"/>
      <c r="G15" s="485"/>
      <c r="H15" s="485"/>
      <c r="I15" s="485"/>
      <c r="J15" s="485"/>
      <c r="K15" s="485"/>
      <c r="L15" s="485"/>
      <c r="M15" s="485"/>
      <c r="N15" s="485"/>
      <c r="O15" s="497">
        <f>I15-G15</f>
        <v>0</v>
      </c>
      <c r="P15" s="497"/>
      <c r="Q15" s="497">
        <f>K15-G15</f>
        <v>0</v>
      </c>
      <c r="R15" s="497"/>
      <c r="S15" s="497">
        <f>M15-G15</f>
        <v>0</v>
      </c>
      <c r="T15" s="497"/>
      <c r="U15" s="135"/>
      <c r="V15" s="135"/>
      <c r="W15" s="135"/>
      <c r="X15" s="135"/>
      <c r="Y15" s="135"/>
      <c r="Z15" s="135"/>
    </row>
    <row r="16" spans="1:26" s="141" customFormat="1" ht="19.5" customHeight="1">
      <c r="A16" s="501" t="s">
        <v>581</v>
      </c>
      <c r="B16" s="502"/>
      <c r="C16" s="502"/>
      <c r="D16" s="502"/>
      <c r="E16" s="502"/>
      <c r="F16" s="503"/>
      <c r="G16" s="485"/>
      <c r="H16" s="485"/>
      <c r="I16" s="485"/>
      <c r="J16" s="485"/>
      <c r="K16" s="485"/>
      <c r="L16" s="485"/>
      <c r="M16" s="485"/>
      <c r="N16" s="485"/>
      <c r="O16" s="497">
        <f>I16-G16</f>
        <v>0</v>
      </c>
      <c r="P16" s="497"/>
      <c r="Q16" s="497">
        <f>K16-G16</f>
        <v>0</v>
      </c>
      <c r="R16" s="497"/>
      <c r="S16" s="497">
        <f>M16-G16</f>
        <v>0</v>
      </c>
      <c r="T16" s="497"/>
      <c r="U16" s="135"/>
      <c r="V16" s="135"/>
      <c r="W16" s="135"/>
      <c r="X16" s="135"/>
      <c r="Y16" s="135"/>
      <c r="Z16" s="135"/>
    </row>
    <row r="17" spans="1:26" s="141" customFormat="1" ht="19.5" customHeight="1">
      <c r="A17" s="498" t="s">
        <v>577</v>
      </c>
      <c r="B17" s="499"/>
      <c r="C17" s="499"/>
      <c r="D17" s="499"/>
      <c r="E17" s="499"/>
      <c r="F17" s="500"/>
      <c r="G17" s="497">
        <f>SUM(G15:G16)</f>
        <v>0</v>
      </c>
      <c r="H17" s="497"/>
      <c r="I17" s="497">
        <f>SUM(I15:I16)</f>
        <v>0</v>
      </c>
      <c r="J17" s="497"/>
      <c r="K17" s="497">
        <f>SUM(K15:K16)</f>
        <v>0</v>
      </c>
      <c r="L17" s="497"/>
      <c r="M17" s="497">
        <f>SUM(M15:M16)</f>
        <v>0</v>
      </c>
      <c r="N17" s="497"/>
      <c r="O17" s="497">
        <f>SUM(O15:O16)</f>
        <v>0</v>
      </c>
      <c r="P17" s="497"/>
      <c r="Q17" s="497">
        <f>SUM(Q15:Q16)</f>
        <v>0</v>
      </c>
      <c r="R17" s="497"/>
      <c r="S17" s="497">
        <f>SUM(S15:S16)</f>
        <v>0</v>
      </c>
      <c r="T17" s="497"/>
      <c r="U17" s="135"/>
      <c r="V17" s="135"/>
      <c r="W17" s="135"/>
      <c r="X17" s="135"/>
      <c r="Y17" s="135"/>
      <c r="Z17" s="135"/>
    </row>
    <row r="18" spans="1:26" s="141" customFormat="1" ht="19.5" customHeight="1">
      <c r="A18" s="504" t="s">
        <v>567</v>
      </c>
      <c r="B18" s="504"/>
      <c r="C18" s="504"/>
      <c r="D18" s="504"/>
      <c r="E18" s="504"/>
      <c r="F18" s="504"/>
      <c r="G18" s="504"/>
      <c r="H18" s="504"/>
      <c r="I18" s="504"/>
      <c r="J18" s="504"/>
      <c r="K18" s="504"/>
      <c r="L18" s="504"/>
      <c r="M18" s="504"/>
      <c r="N18" s="504"/>
      <c r="O18" s="495" t="str">
        <f>IF(O17=0,"",O13/O17)</f>
        <v/>
      </c>
      <c r="P18" s="495"/>
      <c r="Q18" s="495" t="str">
        <f>IF(Q17=0,"",Q13/Q17)</f>
        <v/>
      </c>
      <c r="R18" s="495"/>
      <c r="S18" s="495" t="str">
        <f>IF(S17=0,"",S13/S17)</f>
        <v/>
      </c>
      <c r="T18" s="495"/>
      <c r="U18" s="135"/>
      <c r="V18" s="135"/>
      <c r="W18" s="135"/>
      <c r="X18" s="135"/>
      <c r="Y18" s="135"/>
      <c r="Z18" s="135"/>
    </row>
    <row r="19" spans="1:26" s="141" customFormat="1" ht="9.75" customHeight="1">
      <c r="A19" s="237"/>
      <c r="B19" s="237"/>
      <c r="C19" s="237"/>
      <c r="D19" s="237"/>
      <c r="E19" s="238"/>
      <c r="F19" s="238"/>
      <c r="G19" s="238"/>
      <c r="H19" s="238"/>
      <c r="I19" s="238"/>
      <c r="J19" s="238"/>
      <c r="K19" s="238"/>
      <c r="L19" s="238"/>
      <c r="M19" s="238"/>
      <c r="N19" s="238"/>
      <c r="O19" s="237"/>
      <c r="P19" s="237"/>
      <c r="Q19" s="238"/>
      <c r="R19" s="238"/>
      <c r="S19" s="240"/>
      <c r="T19" s="240"/>
      <c r="U19" s="135"/>
      <c r="V19" s="135"/>
      <c r="W19" s="135"/>
      <c r="X19" s="135"/>
      <c r="Y19" s="135"/>
      <c r="Z19" s="135"/>
    </row>
    <row r="20" spans="1:26" s="141" customFormat="1" ht="19.5" customHeight="1">
      <c r="A20" s="237" t="s">
        <v>582</v>
      </c>
      <c r="B20" s="239"/>
      <c r="C20" s="237"/>
      <c r="D20" s="237"/>
      <c r="E20" s="237"/>
      <c r="F20" s="237"/>
      <c r="G20" s="237"/>
      <c r="H20" s="237"/>
      <c r="I20" s="238"/>
      <c r="J20" s="238"/>
      <c r="K20" s="238"/>
      <c r="L20" s="496"/>
      <c r="M20" s="496"/>
      <c r="N20" s="496"/>
      <c r="O20" s="238"/>
      <c r="P20" s="238"/>
      <c r="Q20" s="238"/>
      <c r="R20" s="238"/>
      <c r="S20" s="238"/>
      <c r="T20" s="238"/>
      <c r="U20" s="135"/>
      <c r="V20" s="410" t="s">
        <v>583</v>
      </c>
      <c r="W20" s="411"/>
      <c r="X20" s="411"/>
      <c r="Y20" s="411"/>
      <c r="Z20" s="411"/>
    </row>
    <row r="21" spans="1:26" s="141" customFormat="1" ht="3.75" customHeight="1">
      <c r="A21" s="237"/>
      <c r="B21" s="237"/>
      <c r="C21" s="237"/>
      <c r="D21" s="237"/>
      <c r="E21" s="238"/>
      <c r="F21" s="238"/>
      <c r="G21" s="238"/>
      <c r="H21" s="238"/>
      <c r="I21" s="238"/>
      <c r="J21" s="238"/>
      <c r="K21" s="238"/>
      <c r="L21" s="238"/>
      <c r="M21" s="238"/>
      <c r="N21" s="238"/>
      <c r="O21" s="237"/>
      <c r="P21" s="237"/>
      <c r="Q21" s="237"/>
      <c r="R21" s="237"/>
      <c r="S21" s="237"/>
      <c r="T21" s="237"/>
      <c r="U21" s="135"/>
      <c r="V21" s="135"/>
      <c r="W21" s="135"/>
      <c r="X21" s="135"/>
      <c r="Y21" s="135"/>
      <c r="Z21" s="135"/>
    </row>
    <row r="22" spans="1:26" s="141" customFormat="1" ht="15.75" customHeight="1">
      <c r="A22" s="167"/>
      <c r="B22" s="167"/>
      <c r="C22" s="167"/>
      <c r="D22" s="167"/>
      <c r="E22" s="167"/>
      <c r="F22" s="167"/>
      <c r="G22" s="167"/>
      <c r="H22" s="167"/>
      <c r="I22" s="167"/>
      <c r="J22" s="167"/>
      <c r="K22" s="176"/>
      <c r="L22" s="176"/>
      <c r="M22" s="167"/>
      <c r="N22" s="167"/>
      <c r="O22" s="167"/>
      <c r="P22" s="167"/>
      <c r="Q22" s="167"/>
      <c r="R22" s="167"/>
      <c r="S22" s="167"/>
      <c r="T22" s="167"/>
      <c r="U22" s="135"/>
      <c r="V22" s="135"/>
      <c r="W22" s="135"/>
      <c r="X22" s="135"/>
      <c r="Y22" s="135"/>
      <c r="Z22" s="135"/>
    </row>
    <row r="23" spans="1:26" s="141" customFormat="1" ht="19.5" customHeight="1">
      <c r="A23" s="486" t="s">
        <v>584</v>
      </c>
      <c r="B23" s="486"/>
      <c r="C23" s="486"/>
      <c r="D23" s="486"/>
      <c r="E23" s="486"/>
      <c r="F23" s="486"/>
      <c r="G23" s="487"/>
      <c r="H23" s="488" t="s">
        <v>585</v>
      </c>
      <c r="I23" s="488"/>
      <c r="J23" s="488"/>
      <c r="K23" s="488"/>
      <c r="L23" s="488"/>
      <c r="M23" s="488"/>
      <c r="N23" s="488"/>
      <c r="O23" s="488" t="s">
        <v>586</v>
      </c>
      <c r="P23" s="488"/>
      <c r="Q23" s="488"/>
      <c r="R23" s="488"/>
      <c r="S23" s="488"/>
      <c r="T23" s="489"/>
      <c r="U23" s="135"/>
      <c r="V23" s="417" t="s">
        <v>587</v>
      </c>
      <c r="W23" s="390"/>
      <c r="X23" s="390"/>
      <c r="Y23" s="390"/>
      <c r="Z23" s="390"/>
    </row>
    <row r="24" spans="1:26" s="141" customFormat="1" ht="54" customHeight="1">
      <c r="A24" s="490" t="s">
        <v>424</v>
      </c>
      <c r="B24" s="491"/>
      <c r="C24" s="491"/>
      <c r="D24" s="491" t="s">
        <v>588</v>
      </c>
      <c r="E24" s="492"/>
      <c r="F24" s="491" t="s">
        <v>589</v>
      </c>
      <c r="G24" s="492"/>
      <c r="H24" s="491" t="s">
        <v>424</v>
      </c>
      <c r="I24" s="491"/>
      <c r="J24" s="491"/>
      <c r="K24" s="491" t="s">
        <v>590</v>
      </c>
      <c r="L24" s="492"/>
      <c r="M24" s="491" t="s">
        <v>591</v>
      </c>
      <c r="N24" s="492"/>
      <c r="O24" s="491" t="s">
        <v>592</v>
      </c>
      <c r="P24" s="492"/>
      <c r="Q24" s="491" t="s">
        <v>593</v>
      </c>
      <c r="R24" s="492"/>
      <c r="S24" s="493" t="s">
        <v>594</v>
      </c>
      <c r="T24" s="494"/>
      <c r="U24" s="135"/>
      <c r="V24" s="390"/>
      <c r="W24" s="390"/>
      <c r="X24" s="390"/>
      <c r="Y24" s="390"/>
      <c r="Z24" s="390"/>
    </row>
    <row r="25" spans="1:26" s="141" customFormat="1" ht="19.5" customHeight="1">
      <c r="A25" s="484"/>
      <c r="B25" s="484"/>
      <c r="C25" s="484"/>
      <c r="D25" s="485"/>
      <c r="E25" s="485"/>
      <c r="F25" s="485"/>
      <c r="G25" s="485"/>
      <c r="H25" s="484"/>
      <c r="I25" s="484"/>
      <c r="J25" s="484"/>
      <c r="K25" s="485"/>
      <c r="L25" s="485"/>
      <c r="M25" s="485"/>
      <c r="N25" s="485"/>
      <c r="O25" s="421">
        <f>K25-D25</f>
        <v>0</v>
      </c>
      <c r="P25" s="421"/>
      <c r="Q25" s="421">
        <f>M25-F25</f>
        <v>0</v>
      </c>
      <c r="R25" s="421"/>
      <c r="S25" s="420" t="str">
        <f>IF(O25=0,"",Q25/O25)</f>
        <v/>
      </c>
      <c r="T25" s="420"/>
      <c r="U25" s="135"/>
      <c r="V25" s="390"/>
      <c r="W25" s="390"/>
      <c r="X25" s="390"/>
      <c r="Y25" s="390"/>
      <c r="Z25" s="390"/>
    </row>
    <row r="26" spans="1:26" s="141" customFormat="1" ht="19.5" customHeight="1">
      <c r="A26" s="484"/>
      <c r="B26" s="484"/>
      <c r="C26" s="484"/>
      <c r="D26" s="485"/>
      <c r="E26" s="485"/>
      <c r="F26" s="485"/>
      <c r="G26" s="485"/>
      <c r="H26" s="484"/>
      <c r="I26" s="484"/>
      <c r="J26" s="484"/>
      <c r="K26" s="485"/>
      <c r="L26" s="485"/>
      <c r="M26" s="485"/>
      <c r="N26" s="485"/>
      <c r="O26" s="421">
        <f>K26-D26</f>
        <v>0</v>
      </c>
      <c r="P26" s="421"/>
      <c r="Q26" s="421">
        <f>M26-F26</f>
        <v>0</v>
      </c>
      <c r="R26" s="421"/>
      <c r="S26" s="420" t="str">
        <f>IF(O26=0,"",Q26/O26)</f>
        <v/>
      </c>
      <c r="T26" s="420"/>
      <c r="U26" s="135"/>
      <c r="V26" s="390"/>
      <c r="W26" s="390"/>
      <c r="X26" s="390"/>
      <c r="Y26" s="390"/>
      <c r="Z26" s="390"/>
    </row>
    <row r="27" spans="1:26" s="141" customFormat="1" ht="19.5" customHeight="1">
      <c r="A27" s="484"/>
      <c r="B27" s="484"/>
      <c r="C27" s="484"/>
      <c r="D27" s="485"/>
      <c r="E27" s="485"/>
      <c r="F27" s="485"/>
      <c r="G27" s="485"/>
      <c r="H27" s="484"/>
      <c r="I27" s="484"/>
      <c r="J27" s="484"/>
      <c r="K27" s="485"/>
      <c r="L27" s="485"/>
      <c r="M27" s="485"/>
      <c r="N27" s="485"/>
      <c r="O27" s="421">
        <f>K27-D27</f>
        <v>0</v>
      </c>
      <c r="P27" s="421"/>
      <c r="Q27" s="421">
        <f>M27-F27</f>
        <v>0</v>
      </c>
      <c r="R27" s="421"/>
      <c r="S27" s="420" t="str">
        <f>IF(O27=0,"",Q27/O27)</f>
        <v/>
      </c>
      <c r="T27" s="420"/>
      <c r="U27" s="135"/>
      <c r="V27" s="390"/>
      <c r="W27" s="390"/>
      <c r="X27" s="390"/>
      <c r="Y27" s="390"/>
      <c r="Z27" s="390"/>
    </row>
    <row r="28" spans="1:26" s="141" customFormat="1" ht="19.5" customHeight="1">
      <c r="A28" s="484"/>
      <c r="B28" s="484"/>
      <c r="C28" s="484"/>
      <c r="D28" s="485"/>
      <c r="E28" s="485"/>
      <c r="F28" s="485"/>
      <c r="G28" s="485"/>
      <c r="H28" s="484"/>
      <c r="I28" s="484"/>
      <c r="J28" s="484"/>
      <c r="K28" s="485"/>
      <c r="L28" s="485"/>
      <c r="M28" s="485"/>
      <c r="N28" s="485"/>
      <c r="O28" s="421">
        <f>K28-D28</f>
        <v>0</v>
      </c>
      <c r="P28" s="421"/>
      <c r="Q28" s="421">
        <f>M28-F28</f>
        <v>0</v>
      </c>
      <c r="R28" s="421"/>
      <c r="S28" s="420" t="str">
        <f>IF(O28=0,"",Q28/O28)</f>
        <v/>
      </c>
      <c r="T28" s="420"/>
      <c r="U28" s="135"/>
      <c r="V28" s="390"/>
      <c r="W28" s="390"/>
      <c r="X28" s="390"/>
      <c r="Y28" s="390"/>
      <c r="Z28" s="390"/>
    </row>
    <row r="29" spans="1:26" s="141" customFormat="1" ht="15.75" customHeight="1">
      <c r="A29" s="167"/>
      <c r="B29" s="167"/>
      <c r="C29" s="167"/>
      <c r="D29" s="167"/>
      <c r="E29" s="167"/>
      <c r="F29" s="167"/>
      <c r="G29" s="167"/>
      <c r="H29" s="167"/>
      <c r="I29" s="143"/>
      <c r="J29" s="143"/>
      <c r="K29" s="143"/>
      <c r="L29" s="143"/>
      <c r="M29" s="167"/>
      <c r="N29" s="167"/>
      <c r="O29" s="177"/>
      <c r="P29" s="177"/>
      <c r="Q29" s="444"/>
      <c r="R29" s="444"/>
      <c r="S29" s="167"/>
      <c r="T29" s="167"/>
      <c r="U29" s="135"/>
      <c r="V29" s="135"/>
      <c r="W29" s="135"/>
      <c r="X29" s="135"/>
      <c r="Y29" s="135"/>
      <c r="Z29" s="135"/>
    </row>
    <row r="30" spans="1:26" s="141" customFormat="1" ht="13.5" customHeight="1">
      <c r="A30" s="167"/>
      <c r="B30" s="167"/>
      <c r="C30" s="167"/>
      <c r="D30" s="167"/>
      <c r="E30" s="167"/>
      <c r="F30" s="167"/>
      <c r="G30" s="167"/>
      <c r="H30" s="167"/>
      <c r="I30" s="167"/>
      <c r="J30" s="167"/>
      <c r="K30" s="167"/>
      <c r="L30" s="167"/>
      <c r="M30" s="167"/>
      <c r="N30" s="167"/>
      <c r="O30" s="167"/>
      <c r="P30" s="167"/>
      <c r="Q30" s="167"/>
      <c r="R30" s="167"/>
      <c r="S30" s="167"/>
      <c r="T30" s="167"/>
      <c r="U30" s="135"/>
      <c r="V30" s="135"/>
      <c r="W30" s="135"/>
      <c r="X30" s="135"/>
      <c r="Y30" s="135"/>
      <c r="Z30" s="135"/>
    </row>
    <row r="31" spans="1:26" s="141" customFormat="1" ht="13.5" customHeight="1">
      <c r="A31" s="167"/>
      <c r="B31" s="167"/>
      <c r="C31" s="167"/>
      <c r="D31" s="167"/>
      <c r="E31" s="167"/>
      <c r="F31" s="167"/>
      <c r="G31" s="167"/>
      <c r="H31" s="167"/>
      <c r="I31" s="167"/>
      <c r="J31" s="167"/>
      <c r="K31" s="167"/>
      <c r="L31" s="167"/>
      <c r="M31" s="167"/>
      <c r="N31" s="167"/>
      <c r="O31" s="167"/>
      <c r="P31" s="167"/>
      <c r="Q31" s="167"/>
      <c r="R31" s="167"/>
      <c r="S31" s="167"/>
      <c r="T31" s="167"/>
      <c r="U31" s="135"/>
      <c r="V31" s="135"/>
      <c r="W31" s="135"/>
      <c r="X31" s="135"/>
      <c r="Y31" s="135"/>
      <c r="Z31" s="135"/>
    </row>
    <row r="32" spans="1:26" s="141" customFormat="1" ht="13.5" customHeight="1">
      <c r="A32" s="167"/>
      <c r="B32" s="167"/>
      <c r="C32" s="167"/>
      <c r="D32" s="167"/>
      <c r="E32" s="167"/>
      <c r="F32" s="167"/>
      <c r="G32" s="167"/>
      <c r="H32" s="167"/>
      <c r="I32" s="167"/>
      <c r="J32" s="167"/>
      <c r="K32" s="167"/>
      <c r="L32" s="167"/>
      <c r="M32" s="167"/>
      <c r="N32" s="167"/>
      <c r="O32" s="167"/>
      <c r="P32" s="167"/>
      <c r="Q32" s="167"/>
      <c r="R32" s="167"/>
      <c r="S32" s="167"/>
      <c r="T32" s="167"/>
      <c r="U32" s="135"/>
      <c r="V32" s="135"/>
      <c r="W32" s="135"/>
      <c r="X32" s="135"/>
      <c r="Y32" s="135"/>
      <c r="Z32" s="135"/>
    </row>
    <row r="33" spans="1:26" s="141" customFormat="1" ht="13.5" customHeight="1">
      <c r="A33" s="167"/>
      <c r="B33" s="167"/>
      <c r="C33" s="167"/>
      <c r="D33" s="167"/>
      <c r="E33" s="167"/>
      <c r="F33" s="167"/>
      <c r="G33" s="167"/>
      <c r="H33" s="167"/>
      <c r="I33" s="167"/>
      <c r="J33" s="167"/>
      <c r="K33" s="167"/>
      <c r="L33" s="167"/>
      <c r="M33" s="167"/>
      <c r="N33" s="167"/>
      <c r="O33" s="167"/>
      <c r="P33" s="167"/>
      <c r="Q33" s="167"/>
      <c r="R33" s="167"/>
      <c r="S33" s="167"/>
      <c r="T33" s="167"/>
      <c r="U33" s="135"/>
      <c r="V33" s="135"/>
      <c r="W33" s="135"/>
      <c r="X33" s="135"/>
      <c r="Y33" s="135"/>
      <c r="Z33" s="135"/>
    </row>
    <row r="34" spans="1:26" s="141" customFormat="1" ht="13.5" customHeight="1">
      <c r="A34" s="167"/>
      <c r="B34" s="167"/>
      <c r="C34" s="167"/>
      <c r="D34" s="167"/>
      <c r="E34" s="167"/>
      <c r="F34" s="167"/>
      <c r="G34" s="167"/>
      <c r="H34" s="167"/>
      <c r="I34" s="167"/>
      <c r="J34" s="167"/>
      <c r="K34" s="167"/>
      <c r="L34" s="167"/>
      <c r="M34" s="167"/>
      <c r="N34" s="167"/>
      <c r="O34" s="167"/>
      <c r="P34" s="167"/>
      <c r="Q34" s="167"/>
      <c r="R34" s="167"/>
      <c r="S34" s="167"/>
      <c r="T34" s="167"/>
      <c r="U34" s="135"/>
      <c r="V34" s="135"/>
      <c r="W34" s="135"/>
      <c r="X34" s="135"/>
      <c r="Y34" s="135"/>
      <c r="Z34" s="135"/>
    </row>
    <row r="35" spans="1:26" s="141" customFormat="1" ht="13.5" customHeight="1">
      <c r="A35" s="167"/>
      <c r="B35" s="167"/>
      <c r="C35" s="167"/>
      <c r="D35" s="167"/>
      <c r="E35" s="167"/>
      <c r="F35" s="167"/>
      <c r="G35" s="167"/>
      <c r="H35" s="167"/>
      <c r="I35" s="167"/>
      <c r="J35" s="167"/>
      <c r="K35" s="167"/>
      <c r="L35" s="167"/>
      <c r="M35" s="167"/>
      <c r="N35" s="167"/>
      <c r="O35" s="167"/>
      <c r="P35" s="167"/>
      <c r="Q35" s="167"/>
      <c r="R35" s="167"/>
      <c r="S35" s="167"/>
      <c r="T35" s="167"/>
      <c r="U35" s="135"/>
      <c r="V35" s="135"/>
      <c r="W35" s="135"/>
      <c r="X35" s="135"/>
      <c r="Y35" s="135"/>
      <c r="Z35" s="135"/>
    </row>
    <row r="36" spans="1:26" s="141" customFormat="1" ht="13.5" customHeight="1">
      <c r="A36" s="167"/>
      <c r="B36" s="167"/>
      <c r="C36" s="167"/>
      <c r="D36" s="167"/>
      <c r="E36" s="167"/>
      <c r="F36" s="167"/>
      <c r="G36" s="167"/>
      <c r="H36" s="167"/>
      <c r="I36" s="167"/>
      <c r="J36" s="167"/>
      <c r="K36" s="167"/>
      <c r="L36" s="167"/>
      <c r="M36" s="167"/>
      <c r="N36" s="167"/>
      <c r="O36" s="167"/>
      <c r="P36" s="167"/>
      <c r="Q36" s="167"/>
      <c r="R36" s="167"/>
      <c r="S36" s="167"/>
      <c r="T36" s="167"/>
      <c r="U36" s="135"/>
      <c r="V36" s="135"/>
      <c r="W36" s="135"/>
      <c r="X36" s="135"/>
      <c r="Y36" s="135"/>
      <c r="Z36" s="135"/>
    </row>
    <row r="37" spans="1:26" s="141" customFormat="1" ht="13.5" customHeight="1">
      <c r="A37" s="167"/>
      <c r="B37" s="167"/>
      <c r="C37" s="167"/>
      <c r="D37" s="167"/>
      <c r="E37" s="167"/>
      <c r="F37" s="167"/>
      <c r="G37" s="167"/>
      <c r="H37" s="167"/>
      <c r="I37" s="167"/>
      <c r="J37" s="167"/>
      <c r="K37" s="167"/>
      <c r="L37" s="167"/>
      <c r="M37" s="167"/>
      <c r="N37" s="167"/>
      <c r="O37" s="167"/>
      <c r="P37" s="167"/>
      <c r="Q37" s="167"/>
      <c r="R37" s="167"/>
      <c r="S37" s="167"/>
      <c r="T37" s="167"/>
      <c r="U37" s="135"/>
      <c r="V37" s="135"/>
      <c r="W37" s="135"/>
      <c r="X37" s="135"/>
      <c r="Y37" s="135"/>
      <c r="Z37" s="135"/>
    </row>
    <row r="38" spans="1:26" s="141" customFormat="1" ht="13.5" customHeight="1">
      <c r="A38" s="167"/>
      <c r="B38" s="167"/>
      <c r="C38" s="167"/>
      <c r="D38" s="167"/>
      <c r="E38" s="167"/>
      <c r="F38" s="167"/>
      <c r="G38" s="167"/>
      <c r="H38" s="167"/>
      <c r="I38" s="167"/>
      <c r="J38" s="167"/>
      <c r="K38" s="167"/>
      <c r="L38" s="167"/>
      <c r="M38" s="167"/>
      <c r="N38" s="167"/>
      <c r="O38" s="167"/>
      <c r="P38" s="167"/>
      <c r="Q38" s="167"/>
      <c r="R38" s="167"/>
      <c r="S38" s="167"/>
      <c r="T38" s="167"/>
      <c r="U38" s="135"/>
      <c r="V38" s="135"/>
      <c r="W38" s="135"/>
      <c r="X38" s="135"/>
      <c r="Y38" s="135"/>
      <c r="Z38" s="135"/>
    </row>
    <row r="39" spans="1:26" s="141" customFormat="1" ht="13.5" customHeight="1">
      <c r="A39" s="167"/>
      <c r="B39" s="167"/>
      <c r="C39" s="167"/>
      <c r="D39" s="167"/>
      <c r="E39" s="167"/>
      <c r="F39" s="167"/>
      <c r="G39" s="167"/>
      <c r="H39" s="167"/>
      <c r="I39" s="167"/>
      <c r="J39" s="167"/>
      <c r="K39" s="167"/>
      <c r="L39" s="167"/>
      <c r="M39" s="167"/>
      <c r="N39" s="167"/>
      <c r="O39" s="167"/>
      <c r="P39" s="167"/>
      <c r="Q39" s="167"/>
      <c r="R39" s="167"/>
      <c r="S39" s="167"/>
      <c r="T39" s="167"/>
      <c r="U39" s="135"/>
      <c r="V39" s="135"/>
      <c r="W39" s="135"/>
      <c r="X39" s="135"/>
      <c r="Y39" s="135"/>
      <c r="Z39" s="135"/>
    </row>
    <row r="40" spans="1:26" s="141" customFormat="1" ht="13.5" customHeight="1">
      <c r="A40" s="167"/>
      <c r="B40" s="167"/>
      <c r="C40" s="167"/>
      <c r="D40" s="167"/>
      <c r="E40" s="167"/>
      <c r="F40" s="167"/>
      <c r="G40" s="167"/>
      <c r="H40" s="167"/>
      <c r="I40" s="167"/>
      <c r="J40" s="167"/>
      <c r="K40" s="167"/>
      <c r="L40" s="167"/>
      <c r="M40" s="167"/>
      <c r="N40" s="167"/>
      <c r="O40" s="167"/>
      <c r="P40" s="167"/>
      <c r="Q40" s="167"/>
      <c r="R40" s="167"/>
      <c r="S40" s="167"/>
      <c r="T40" s="167"/>
      <c r="U40" s="135"/>
      <c r="V40" s="135"/>
      <c r="W40" s="135"/>
      <c r="X40" s="135"/>
      <c r="Y40" s="135"/>
      <c r="Z40" s="135"/>
    </row>
    <row r="41" spans="1:26" s="141" customFormat="1" ht="13.5" customHeight="1">
      <c r="A41" s="167"/>
      <c r="B41" s="167"/>
      <c r="C41" s="167"/>
      <c r="D41" s="167"/>
      <c r="E41" s="167"/>
      <c r="F41" s="167"/>
      <c r="G41" s="167"/>
      <c r="H41" s="167"/>
      <c r="I41" s="167"/>
      <c r="J41" s="167"/>
      <c r="K41" s="167"/>
      <c r="L41" s="167"/>
      <c r="M41" s="167"/>
      <c r="N41" s="167"/>
      <c r="O41" s="167"/>
      <c r="P41" s="167"/>
      <c r="Q41" s="167"/>
      <c r="R41" s="167"/>
      <c r="S41" s="167"/>
      <c r="T41" s="167"/>
      <c r="U41" s="135"/>
      <c r="V41" s="135"/>
      <c r="W41" s="135"/>
      <c r="X41" s="135"/>
      <c r="Y41" s="135"/>
      <c r="Z41" s="135"/>
    </row>
    <row r="42" spans="1:26" s="141" customFormat="1" ht="13.5" customHeight="1">
      <c r="A42" s="135"/>
      <c r="B42" s="135"/>
      <c r="C42" s="135"/>
      <c r="D42" s="135"/>
      <c r="E42" s="135"/>
      <c r="F42" s="135"/>
      <c r="G42" s="135"/>
      <c r="H42" s="135"/>
      <c r="I42" s="135"/>
      <c r="J42" s="135"/>
      <c r="K42" s="135"/>
      <c r="L42" s="135"/>
      <c r="M42" s="135"/>
      <c r="N42" s="135"/>
      <c r="O42" s="135"/>
      <c r="P42" s="135"/>
      <c r="Q42" s="135"/>
      <c r="R42" s="135"/>
      <c r="S42" s="135"/>
      <c r="T42" s="135"/>
      <c r="U42" s="135"/>
      <c r="V42" s="135"/>
      <c r="W42" s="135"/>
      <c r="X42" s="135"/>
      <c r="Y42" s="135"/>
      <c r="Z42" s="135"/>
    </row>
    <row r="43" spans="1:26" s="141" customFormat="1" ht="13.5" customHeight="1">
      <c r="A43" s="167"/>
      <c r="B43" s="167"/>
      <c r="C43" s="167"/>
      <c r="D43" s="167"/>
      <c r="E43" s="167"/>
      <c r="F43" s="167"/>
      <c r="G43" s="167"/>
      <c r="H43" s="167"/>
      <c r="I43" s="167"/>
      <c r="J43" s="167"/>
      <c r="K43" s="167"/>
      <c r="L43" s="167"/>
      <c r="M43" s="167"/>
      <c r="N43" s="167"/>
      <c r="O43" s="167"/>
      <c r="P43" s="167"/>
      <c r="Q43" s="167"/>
      <c r="R43" s="167"/>
      <c r="S43" s="167"/>
      <c r="T43" s="167"/>
      <c r="U43" s="135"/>
      <c r="V43" s="135"/>
      <c r="W43" s="135"/>
      <c r="X43" s="135"/>
      <c r="Y43" s="135"/>
      <c r="Z43" s="135"/>
    </row>
    <row r="44" spans="1:26">
      <c r="A44" s="135"/>
      <c r="B44" s="135"/>
      <c r="C44" s="135"/>
      <c r="D44" s="135"/>
      <c r="E44" s="135"/>
      <c r="F44" s="135"/>
      <c r="G44" s="135"/>
      <c r="H44" s="135"/>
      <c r="I44" s="135"/>
      <c r="J44" s="135"/>
      <c r="K44" s="135"/>
      <c r="L44" s="135"/>
      <c r="M44" s="135"/>
      <c r="N44" s="135"/>
      <c r="O44" s="135"/>
      <c r="P44" s="135"/>
      <c r="Q44" s="135"/>
      <c r="R44" s="135"/>
      <c r="S44" s="135"/>
      <c r="T44" s="135"/>
      <c r="U44" s="135"/>
      <c r="V44" s="135"/>
      <c r="W44" s="135"/>
      <c r="X44" s="135"/>
      <c r="Y44" s="135"/>
      <c r="Z44" s="135"/>
    </row>
    <row r="45" spans="1:26" hidden="1">
      <c r="A45" s="143">
        <v>2009</v>
      </c>
      <c r="B45" s="143"/>
      <c r="C45" s="135"/>
      <c r="D45" s="135"/>
      <c r="E45" s="135"/>
      <c r="F45" s="135"/>
      <c r="G45" s="135"/>
      <c r="H45" s="135"/>
      <c r="I45" s="135"/>
      <c r="J45" s="135"/>
      <c r="K45" s="135"/>
      <c r="L45" s="135"/>
      <c r="M45" s="135"/>
      <c r="N45" s="135"/>
      <c r="O45" s="135"/>
      <c r="P45" s="135"/>
      <c r="Q45" s="135"/>
      <c r="R45" s="135"/>
      <c r="S45" s="135"/>
      <c r="T45" s="135"/>
      <c r="U45" s="135"/>
      <c r="V45" s="135"/>
      <c r="W45" s="135"/>
      <c r="X45" s="135"/>
      <c r="Y45" s="135"/>
      <c r="Z45" s="135"/>
    </row>
    <row r="46" spans="1:26" hidden="1">
      <c r="A46" s="143">
        <v>2010</v>
      </c>
      <c r="B46" s="143"/>
      <c r="C46" s="135"/>
      <c r="D46" s="135"/>
      <c r="E46" s="135"/>
      <c r="F46" s="135"/>
      <c r="G46" s="135"/>
      <c r="H46" s="135"/>
      <c r="I46" s="135"/>
      <c r="J46" s="135"/>
      <c r="K46" s="135"/>
      <c r="L46" s="135"/>
      <c r="M46" s="135"/>
      <c r="N46" s="135"/>
      <c r="O46" s="135"/>
      <c r="P46" s="135"/>
      <c r="Q46" s="135"/>
      <c r="R46" s="135"/>
      <c r="S46" s="135"/>
      <c r="T46" s="135"/>
      <c r="U46" s="135"/>
      <c r="V46" s="135"/>
      <c r="W46" s="135"/>
      <c r="X46" s="135"/>
      <c r="Y46" s="135"/>
      <c r="Z46" s="135"/>
    </row>
    <row r="47" spans="1:26" hidden="1">
      <c r="A47" s="143">
        <v>2011</v>
      </c>
      <c r="B47" s="143"/>
      <c r="C47" s="135"/>
      <c r="D47" s="135"/>
      <c r="E47" s="135"/>
      <c r="F47" s="135"/>
      <c r="G47" s="135"/>
      <c r="H47" s="135"/>
      <c r="I47" s="135"/>
      <c r="J47" s="135"/>
      <c r="K47" s="135"/>
      <c r="L47" s="135"/>
      <c r="M47" s="135"/>
      <c r="N47" s="135"/>
      <c r="O47" s="135"/>
      <c r="P47" s="135"/>
      <c r="Q47" s="135"/>
      <c r="R47" s="135"/>
      <c r="S47" s="135"/>
      <c r="T47" s="135"/>
      <c r="U47" s="135"/>
      <c r="V47" s="135"/>
      <c r="W47" s="135"/>
      <c r="X47" s="135"/>
      <c r="Y47" s="135"/>
      <c r="Z47" s="135"/>
    </row>
    <row r="48" spans="1:26" hidden="1">
      <c r="A48" s="143">
        <v>2012</v>
      </c>
      <c r="B48" s="143"/>
      <c r="C48" s="135"/>
      <c r="D48" s="135"/>
      <c r="E48" s="135"/>
      <c r="F48" s="135"/>
      <c r="G48" s="135"/>
      <c r="H48" s="135"/>
      <c r="I48" s="135"/>
      <c r="J48" s="135"/>
      <c r="K48" s="135"/>
      <c r="L48" s="135"/>
      <c r="M48" s="135"/>
      <c r="N48" s="135"/>
      <c r="O48" s="135"/>
      <c r="P48" s="135"/>
      <c r="Q48" s="135"/>
      <c r="R48" s="135"/>
      <c r="S48" s="135"/>
      <c r="T48" s="135"/>
      <c r="U48" s="135"/>
      <c r="V48" s="135"/>
      <c r="W48" s="135"/>
      <c r="X48" s="135"/>
      <c r="Y48" s="135"/>
      <c r="Z48" s="135"/>
    </row>
    <row r="49" spans="1:26" hidden="1">
      <c r="A49" s="143">
        <v>2013</v>
      </c>
      <c r="B49" s="143"/>
      <c r="C49" s="135"/>
      <c r="D49" s="135"/>
      <c r="E49" s="135"/>
      <c r="F49" s="135"/>
      <c r="G49" s="135"/>
      <c r="H49" s="135"/>
      <c r="I49" s="135"/>
      <c r="J49" s="135"/>
      <c r="K49" s="135"/>
      <c r="L49" s="135"/>
      <c r="M49" s="135"/>
      <c r="N49" s="135"/>
      <c r="O49" s="135"/>
      <c r="P49" s="135"/>
      <c r="Q49" s="135"/>
      <c r="R49" s="135"/>
      <c r="S49" s="135"/>
      <c r="T49" s="135"/>
      <c r="U49" s="135"/>
      <c r="V49" s="135"/>
      <c r="W49" s="135"/>
      <c r="X49" s="135"/>
      <c r="Y49" s="135"/>
      <c r="Z49" s="135"/>
    </row>
    <row r="50" spans="1:26" hidden="1">
      <c r="A50" s="143">
        <v>2014</v>
      </c>
      <c r="B50" s="143"/>
      <c r="C50" s="135"/>
      <c r="D50" s="135"/>
      <c r="E50" s="135"/>
      <c r="F50" s="135"/>
      <c r="G50" s="135"/>
      <c r="H50" s="135"/>
      <c r="I50" s="135"/>
      <c r="J50" s="135"/>
      <c r="K50" s="135"/>
      <c r="L50" s="135"/>
      <c r="M50" s="135"/>
      <c r="N50" s="135"/>
      <c r="O50" s="135"/>
      <c r="P50" s="135"/>
      <c r="Q50" s="135"/>
      <c r="R50" s="135"/>
      <c r="S50" s="135"/>
      <c r="T50" s="135"/>
      <c r="U50" s="135"/>
      <c r="V50" s="135"/>
      <c r="W50" s="135"/>
      <c r="X50" s="135"/>
      <c r="Y50" s="135"/>
      <c r="Z50" s="135"/>
    </row>
    <row r="51" spans="1:26" hidden="1">
      <c r="A51" s="143">
        <v>2015</v>
      </c>
      <c r="B51" s="143"/>
      <c r="C51" s="135"/>
      <c r="D51" s="135"/>
      <c r="E51" s="135"/>
      <c r="F51" s="135"/>
      <c r="G51" s="135"/>
      <c r="H51" s="135"/>
      <c r="I51" s="135"/>
      <c r="J51" s="135"/>
      <c r="K51" s="135"/>
      <c r="L51" s="135"/>
      <c r="M51" s="135"/>
      <c r="N51" s="135"/>
      <c r="O51" s="135"/>
      <c r="P51" s="135"/>
      <c r="Q51" s="135"/>
      <c r="R51" s="135"/>
      <c r="S51" s="135"/>
      <c r="T51" s="135"/>
      <c r="U51" s="135"/>
      <c r="V51" s="135"/>
      <c r="W51" s="135"/>
      <c r="X51" s="135"/>
      <c r="Y51" s="135"/>
      <c r="Z51" s="135"/>
    </row>
    <row r="52" spans="1:26" hidden="1">
      <c r="A52" s="143">
        <v>2016</v>
      </c>
      <c r="B52" s="143"/>
      <c r="C52" s="135"/>
      <c r="D52" s="135"/>
      <c r="E52" s="135"/>
      <c r="F52" s="135"/>
      <c r="G52" s="135"/>
      <c r="H52" s="135"/>
      <c r="I52" s="135"/>
      <c r="J52" s="135"/>
      <c r="K52" s="135"/>
      <c r="L52" s="135"/>
      <c r="M52" s="135"/>
      <c r="N52" s="135"/>
      <c r="O52" s="135"/>
      <c r="P52" s="135"/>
      <c r="Q52" s="135"/>
      <c r="R52" s="135"/>
      <c r="S52" s="135"/>
      <c r="T52" s="135"/>
      <c r="U52" s="135"/>
      <c r="V52" s="135"/>
      <c r="W52" s="135"/>
      <c r="X52" s="135"/>
      <c r="Y52" s="135"/>
      <c r="Z52" s="135"/>
    </row>
    <row r="53" spans="1:26" hidden="1">
      <c r="A53" s="143">
        <v>2017</v>
      </c>
      <c r="B53" s="143"/>
      <c r="C53" s="135"/>
      <c r="D53" s="135"/>
      <c r="E53" s="135"/>
      <c r="F53" s="135"/>
      <c r="G53" s="135"/>
      <c r="H53" s="135"/>
      <c r="I53" s="135"/>
      <c r="J53" s="135"/>
      <c r="K53" s="135"/>
      <c r="L53" s="135"/>
      <c r="M53" s="135"/>
      <c r="N53" s="135"/>
      <c r="O53" s="135"/>
      <c r="P53" s="135"/>
      <c r="Q53" s="135"/>
      <c r="R53" s="135"/>
      <c r="S53" s="135"/>
      <c r="T53" s="135"/>
      <c r="U53" s="135"/>
      <c r="V53" s="135"/>
      <c r="W53" s="135"/>
      <c r="X53" s="135"/>
      <c r="Y53" s="135"/>
      <c r="Z53" s="135"/>
    </row>
    <row r="54" spans="1:26" hidden="1">
      <c r="A54" s="143">
        <v>2018</v>
      </c>
      <c r="B54" s="143"/>
      <c r="C54" s="135"/>
      <c r="D54" s="135"/>
      <c r="E54" s="135"/>
      <c r="F54" s="135"/>
      <c r="G54" s="135"/>
      <c r="H54" s="135"/>
      <c r="I54" s="135"/>
      <c r="J54" s="135"/>
      <c r="K54" s="135"/>
      <c r="L54" s="135"/>
      <c r="M54" s="135"/>
      <c r="N54" s="135"/>
      <c r="O54" s="135"/>
      <c r="P54" s="135"/>
      <c r="Q54" s="135"/>
      <c r="R54" s="135"/>
      <c r="S54" s="135"/>
      <c r="T54" s="135"/>
      <c r="U54" s="135"/>
      <c r="V54" s="135"/>
      <c r="W54" s="135"/>
      <c r="X54" s="135"/>
      <c r="Y54" s="135"/>
      <c r="Z54" s="135"/>
    </row>
    <row r="55" spans="1:26" hidden="1">
      <c r="A55" s="143">
        <v>2019</v>
      </c>
      <c r="B55" s="143"/>
      <c r="C55" s="135"/>
      <c r="D55" s="135"/>
      <c r="E55" s="135"/>
      <c r="F55" s="135"/>
      <c r="G55" s="135"/>
      <c r="H55" s="135"/>
      <c r="I55" s="135"/>
      <c r="J55" s="135"/>
      <c r="K55" s="135"/>
      <c r="L55" s="135"/>
      <c r="M55" s="135"/>
      <c r="N55" s="135"/>
      <c r="O55" s="135"/>
      <c r="P55" s="135"/>
      <c r="Q55" s="135"/>
      <c r="R55" s="135"/>
      <c r="S55" s="135"/>
      <c r="T55" s="135"/>
      <c r="U55" s="135"/>
      <c r="V55" s="135"/>
      <c r="W55" s="135"/>
      <c r="X55" s="135"/>
      <c r="Y55" s="135"/>
      <c r="Z55" s="135"/>
    </row>
    <row r="56" spans="1:26" hidden="1">
      <c r="A56" s="143">
        <v>2020</v>
      </c>
      <c r="B56" s="143"/>
      <c r="C56" s="135"/>
      <c r="D56" s="135"/>
      <c r="E56" s="135"/>
      <c r="F56" s="135"/>
      <c r="G56" s="135"/>
      <c r="H56" s="135"/>
      <c r="I56" s="135"/>
      <c r="J56" s="135"/>
      <c r="K56" s="135"/>
      <c r="L56" s="135"/>
      <c r="M56" s="135"/>
      <c r="N56" s="135"/>
      <c r="O56" s="135"/>
      <c r="P56" s="135"/>
      <c r="Q56" s="135"/>
      <c r="R56" s="135"/>
      <c r="S56" s="135"/>
      <c r="T56" s="135"/>
      <c r="U56" s="135"/>
      <c r="V56" s="135"/>
      <c r="W56" s="135"/>
      <c r="X56" s="135"/>
      <c r="Y56" s="135"/>
      <c r="Z56" s="135"/>
    </row>
    <row r="57" spans="1:26" hidden="1">
      <c r="A57" s="143">
        <v>2021</v>
      </c>
      <c r="B57" s="143"/>
      <c r="C57" s="135"/>
      <c r="D57" s="135"/>
      <c r="E57" s="135"/>
      <c r="F57" s="135"/>
      <c r="G57" s="135"/>
      <c r="H57" s="135"/>
      <c r="I57" s="135"/>
      <c r="J57" s="135"/>
      <c r="K57" s="135"/>
      <c r="L57" s="135"/>
      <c r="M57" s="135"/>
      <c r="N57" s="135"/>
      <c r="O57" s="135"/>
      <c r="P57" s="135"/>
      <c r="Q57" s="135"/>
      <c r="R57" s="135"/>
      <c r="S57" s="135"/>
      <c r="T57" s="135"/>
      <c r="U57" s="135"/>
      <c r="V57" s="135"/>
      <c r="W57" s="135"/>
      <c r="X57" s="135"/>
      <c r="Y57" s="135"/>
      <c r="Z57" s="135"/>
    </row>
    <row r="58" spans="1:26" hidden="1">
      <c r="A58" s="143">
        <v>2022</v>
      </c>
      <c r="B58" s="143"/>
      <c r="C58" s="135"/>
      <c r="D58" s="135"/>
      <c r="E58" s="135"/>
      <c r="F58" s="135"/>
      <c r="G58" s="135"/>
      <c r="H58" s="135"/>
      <c r="I58" s="135"/>
      <c r="J58" s="135"/>
      <c r="K58" s="135"/>
      <c r="L58" s="135"/>
      <c r="M58" s="135"/>
      <c r="N58" s="135"/>
      <c r="O58" s="135"/>
      <c r="P58" s="135"/>
      <c r="Q58" s="135"/>
      <c r="R58" s="135"/>
      <c r="S58" s="135"/>
      <c r="T58" s="135"/>
      <c r="U58" s="135"/>
      <c r="V58" s="135"/>
      <c r="W58" s="135"/>
      <c r="X58" s="135"/>
      <c r="Y58" s="135"/>
      <c r="Z58" s="135"/>
    </row>
    <row r="59" spans="1:26" hidden="1">
      <c r="A59" s="143">
        <v>2023</v>
      </c>
      <c r="B59" s="143"/>
      <c r="C59" s="135"/>
      <c r="D59" s="135"/>
      <c r="E59" s="135"/>
      <c r="F59" s="135"/>
      <c r="G59" s="135"/>
      <c r="H59" s="135"/>
      <c r="I59" s="135"/>
      <c r="J59" s="135"/>
      <c r="K59" s="135"/>
      <c r="L59" s="135"/>
      <c r="M59" s="135"/>
      <c r="N59" s="135"/>
      <c r="O59" s="135"/>
      <c r="P59" s="135"/>
      <c r="Q59" s="135"/>
      <c r="R59" s="135"/>
      <c r="S59" s="135"/>
      <c r="T59" s="135"/>
      <c r="U59" s="135"/>
      <c r="V59" s="135"/>
      <c r="W59" s="135"/>
      <c r="X59" s="135"/>
      <c r="Y59" s="135"/>
      <c r="Z59" s="135"/>
    </row>
    <row r="60" spans="1:26" hidden="1">
      <c r="A60" s="143">
        <v>2024</v>
      </c>
      <c r="B60" s="143"/>
      <c r="C60" s="135"/>
      <c r="D60" s="135"/>
      <c r="E60" s="135"/>
      <c r="F60" s="135"/>
      <c r="G60" s="135"/>
      <c r="H60" s="135"/>
      <c r="I60" s="135"/>
      <c r="J60" s="135"/>
      <c r="K60" s="135"/>
      <c r="L60" s="135"/>
      <c r="M60" s="135"/>
      <c r="N60" s="135"/>
      <c r="O60" s="135"/>
      <c r="P60" s="135"/>
      <c r="Q60" s="135"/>
      <c r="R60" s="135"/>
      <c r="S60" s="135"/>
      <c r="T60" s="135"/>
      <c r="U60" s="135"/>
      <c r="V60" s="135"/>
      <c r="W60" s="135"/>
      <c r="X60" s="135"/>
      <c r="Y60" s="135"/>
      <c r="Z60" s="135"/>
    </row>
    <row r="61" spans="1:26" hidden="1">
      <c r="A61" s="143">
        <v>2025</v>
      </c>
      <c r="B61" s="143"/>
      <c r="C61" s="135"/>
      <c r="D61" s="135"/>
      <c r="E61" s="135"/>
      <c r="F61" s="135"/>
      <c r="G61" s="135"/>
      <c r="H61" s="135"/>
      <c r="I61" s="135"/>
      <c r="J61" s="135"/>
      <c r="K61" s="135"/>
      <c r="L61" s="135"/>
      <c r="M61" s="135"/>
      <c r="N61" s="135"/>
      <c r="O61" s="135"/>
      <c r="P61" s="135"/>
      <c r="Q61" s="135"/>
      <c r="R61" s="135"/>
      <c r="S61" s="135"/>
      <c r="T61" s="135"/>
      <c r="U61" s="135"/>
      <c r="V61" s="135"/>
      <c r="W61" s="135"/>
      <c r="X61" s="135"/>
      <c r="Y61" s="135"/>
      <c r="Z61" s="135"/>
    </row>
    <row r="62" spans="1:26" hidden="1">
      <c r="A62" s="143">
        <v>2026</v>
      </c>
      <c r="B62" s="143"/>
      <c r="C62" s="135"/>
      <c r="D62" s="135"/>
      <c r="E62" s="135"/>
      <c r="F62" s="135"/>
      <c r="G62" s="135"/>
      <c r="H62" s="135"/>
      <c r="I62" s="135"/>
      <c r="J62" s="135"/>
      <c r="K62" s="135"/>
      <c r="L62" s="135"/>
      <c r="M62" s="135"/>
      <c r="N62" s="135"/>
      <c r="O62" s="135"/>
      <c r="P62" s="135"/>
      <c r="Q62" s="135"/>
      <c r="R62" s="135"/>
      <c r="S62" s="135"/>
      <c r="T62" s="135"/>
      <c r="U62" s="135"/>
      <c r="V62" s="135"/>
      <c r="W62" s="135"/>
      <c r="X62" s="135"/>
      <c r="Y62" s="135"/>
      <c r="Z62" s="135"/>
    </row>
    <row r="63" spans="1:26" hidden="1">
      <c r="A63" s="143">
        <v>2027</v>
      </c>
      <c r="B63" s="143"/>
      <c r="C63" s="135"/>
      <c r="D63" s="135"/>
      <c r="E63" s="135"/>
      <c r="F63" s="135"/>
      <c r="G63" s="135"/>
      <c r="H63" s="135"/>
      <c r="I63" s="135"/>
      <c r="J63" s="135"/>
      <c r="K63" s="135"/>
      <c r="L63" s="135"/>
      <c r="M63" s="135"/>
      <c r="N63" s="135"/>
      <c r="O63" s="135"/>
      <c r="P63" s="135"/>
      <c r="Q63" s="135"/>
      <c r="R63" s="135"/>
      <c r="S63" s="135"/>
      <c r="T63" s="135"/>
      <c r="U63" s="135"/>
      <c r="V63" s="135"/>
      <c r="W63" s="135"/>
      <c r="X63" s="135"/>
      <c r="Y63" s="135"/>
      <c r="Z63" s="135"/>
    </row>
    <row r="64" spans="1:26" hidden="1">
      <c r="A64" s="143">
        <v>2028</v>
      </c>
      <c r="B64" s="143"/>
      <c r="C64" s="135"/>
      <c r="D64" s="135"/>
      <c r="E64" s="135"/>
      <c r="F64" s="135"/>
      <c r="G64" s="135"/>
      <c r="H64" s="135"/>
      <c r="I64" s="135"/>
      <c r="J64" s="135"/>
      <c r="K64" s="135"/>
      <c r="L64" s="135"/>
      <c r="M64" s="135"/>
      <c r="N64" s="135"/>
      <c r="O64" s="135"/>
      <c r="P64" s="135"/>
      <c r="Q64" s="135"/>
      <c r="R64" s="135"/>
      <c r="S64" s="135"/>
      <c r="T64" s="135"/>
      <c r="U64" s="135"/>
      <c r="V64" s="135"/>
      <c r="W64" s="135"/>
      <c r="X64" s="135"/>
      <c r="Y64" s="135"/>
      <c r="Z64" s="135"/>
    </row>
    <row r="65" spans="1:26" hidden="1">
      <c r="A65" s="143">
        <v>2029</v>
      </c>
      <c r="B65" s="143"/>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row>
    <row r="66" spans="1:26" hidden="1">
      <c r="A66" s="143">
        <v>2030</v>
      </c>
      <c r="B66" s="143"/>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row>
    <row r="67" spans="1:26" hidden="1">
      <c r="A67" s="143">
        <v>2031</v>
      </c>
      <c r="B67" s="143"/>
      <c r="C67" s="135"/>
      <c r="D67" s="135"/>
      <c r="E67" s="135"/>
      <c r="F67" s="135"/>
      <c r="G67" s="135"/>
      <c r="H67" s="135"/>
      <c r="I67" s="135"/>
      <c r="J67" s="135"/>
      <c r="K67" s="135"/>
      <c r="L67" s="135"/>
      <c r="M67" s="135"/>
      <c r="N67" s="135"/>
      <c r="O67" s="135"/>
      <c r="P67" s="135"/>
      <c r="Q67" s="135"/>
      <c r="R67" s="135"/>
      <c r="S67" s="135"/>
      <c r="T67" s="135"/>
      <c r="U67" s="135"/>
      <c r="V67" s="135"/>
      <c r="W67" s="135"/>
      <c r="X67" s="135"/>
      <c r="Y67" s="135"/>
      <c r="Z67" s="135"/>
    </row>
    <row r="68" spans="1:26" hidden="1">
      <c r="A68" s="143">
        <v>2032</v>
      </c>
      <c r="B68" s="143"/>
      <c r="C68" s="135"/>
      <c r="D68" s="135"/>
      <c r="E68" s="135"/>
      <c r="F68" s="135"/>
      <c r="G68" s="135"/>
      <c r="H68" s="135"/>
      <c r="I68" s="135"/>
      <c r="J68" s="135"/>
      <c r="K68" s="135"/>
      <c r="L68" s="135"/>
      <c r="M68" s="135"/>
      <c r="N68" s="135"/>
      <c r="O68" s="135"/>
      <c r="P68" s="135"/>
      <c r="Q68" s="135"/>
      <c r="R68" s="135"/>
      <c r="S68" s="135"/>
      <c r="T68" s="135"/>
      <c r="U68" s="135"/>
      <c r="V68" s="135"/>
      <c r="W68" s="135"/>
      <c r="X68" s="135"/>
      <c r="Y68" s="135"/>
      <c r="Z68" s="135"/>
    </row>
    <row r="69" spans="1:26" hidden="1">
      <c r="A69" s="143">
        <v>2033</v>
      </c>
      <c r="B69" s="143"/>
      <c r="C69" s="135"/>
      <c r="D69" s="135"/>
      <c r="E69" s="135"/>
      <c r="F69" s="135"/>
      <c r="G69" s="135"/>
      <c r="H69" s="135"/>
      <c r="I69" s="135"/>
      <c r="J69" s="135"/>
      <c r="K69" s="135"/>
      <c r="L69" s="135"/>
      <c r="M69" s="135"/>
      <c r="N69" s="135"/>
      <c r="O69" s="135"/>
      <c r="P69" s="135"/>
      <c r="Q69" s="135"/>
      <c r="R69" s="135"/>
      <c r="S69" s="135"/>
      <c r="T69" s="135"/>
      <c r="U69" s="135"/>
      <c r="V69" s="135"/>
      <c r="W69" s="135"/>
      <c r="X69" s="135"/>
      <c r="Y69" s="135"/>
      <c r="Z69" s="135"/>
    </row>
    <row r="70" spans="1:26" hidden="1">
      <c r="A70" s="143">
        <v>2034</v>
      </c>
      <c r="B70" s="143"/>
      <c r="C70" s="135"/>
      <c r="D70" s="135"/>
      <c r="E70" s="135"/>
      <c r="F70" s="135"/>
      <c r="G70" s="135"/>
      <c r="H70" s="135"/>
      <c r="I70" s="135"/>
      <c r="J70" s="135"/>
      <c r="K70" s="135"/>
      <c r="L70" s="135"/>
      <c r="M70" s="135"/>
      <c r="N70" s="135"/>
      <c r="O70" s="135"/>
      <c r="P70" s="135"/>
      <c r="Q70" s="135"/>
      <c r="R70" s="135"/>
      <c r="S70" s="135"/>
      <c r="T70" s="135"/>
      <c r="U70" s="135"/>
      <c r="V70" s="135"/>
      <c r="W70" s="135"/>
      <c r="X70" s="135"/>
      <c r="Y70" s="135"/>
      <c r="Z70" s="135"/>
    </row>
    <row r="71" spans="1:26" hidden="1">
      <c r="A71" s="143">
        <v>2035</v>
      </c>
      <c r="B71" s="143"/>
      <c r="C71" s="135"/>
      <c r="D71" s="135"/>
      <c r="E71" s="135"/>
      <c r="F71" s="135"/>
      <c r="G71" s="135"/>
      <c r="H71" s="135"/>
      <c r="I71" s="135"/>
      <c r="J71" s="135"/>
      <c r="K71" s="135"/>
      <c r="L71" s="135"/>
      <c r="M71" s="135"/>
      <c r="N71" s="135"/>
      <c r="O71" s="135"/>
      <c r="P71" s="135"/>
      <c r="Q71" s="135"/>
      <c r="R71" s="135"/>
      <c r="S71" s="135"/>
      <c r="T71" s="135"/>
      <c r="U71" s="135"/>
      <c r="V71" s="135"/>
      <c r="W71" s="135"/>
      <c r="X71" s="135"/>
      <c r="Y71" s="135"/>
      <c r="Z71" s="135"/>
    </row>
    <row r="72" spans="1:26" hidden="1">
      <c r="A72" s="143">
        <v>2036</v>
      </c>
      <c r="B72" s="143"/>
      <c r="C72" s="135"/>
      <c r="D72" s="135"/>
      <c r="E72" s="135"/>
      <c r="F72" s="135"/>
      <c r="G72" s="135"/>
      <c r="H72" s="135"/>
      <c r="I72" s="135"/>
      <c r="J72" s="135"/>
      <c r="K72" s="135"/>
      <c r="L72" s="135"/>
      <c r="M72" s="135"/>
      <c r="N72" s="135"/>
      <c r="O72" s="135"/>
      <c r="P72" s="135"/>
      <c r="Q72" s="135"/>
      <c r="R72" s="135"/>
      <c r="S72" s="135"/>
      <c r="T72" s="135"/>
      <c r="U72" s="135"/>
      <c r="V72" s="135"/>
      <c r="W72" s="135"/>
      <c r="X72" s="135"/>
      <c r="Y72" s="135"/>
      <c r="Z72" s="135"/>
    </row>
    <row r="73" spans="1:26" hidden="1">
      <c r="A73" s="143">
        <v>2037</v>
      </c>
      <c r="B73" s="143"/>
      <c r="C73" s="135"/>
      <c r="D73" s="135"/>
      <c r="E73" s="135"/>
      <c r="F73" s="135"/>
      <c r="G73" s="135"/>
      <c r="H73" s="135"/>
      <c r="I73" s="135"/>
      <c r="J73" s="135"/>
      <c r="K73" s="135"/>
      <c r="L73" s="135"/>
      <c r="M73" s="135"/>
      <c r="N73" s="135"/>
      <c r="O73" s="135"/>
      <c r="P73" s="135"/>
      <c r="Q73" s="135"/>
      <c r="R73" s="135"/>
      <c r="S73" s="135"/>
      <c r="T73" s="135"/>
      <c r="U73" s="135"/>
      <c r="V73" s="135"/>
      <c r="W73" s="135"/>
      <c r="X73" s="135"/>
      <c r="Y73" s="135"/>
      <c r="Z73" s="135"/>
    </row>
    <row r="74" spans="1:26" hidden="1">
      <c r="A74" s="143">
        <v>2038</v>
      </c>
      <c r="B74" s="143"/>
      <c r="C74" s="135"/>
      <c r="D74" s="135"/>
      <c r="E74" s="135"/>
      <c r="F74" s="135"/>
      <c r="G74" s="135"/>
      <c r="H74" s="135"/>
      <c r="I74" s="135"/>
      <c r="J74" s="135"/>
      <c r="K74" s="135"/>
      <c r="L74" s="135"/>
      <c r="M74" s="135"/>
      <c r="N74" s="135"/>
      <c r="O74" s="135"/>
      <c r="P74" s="135"/>
      <c r="Q74" s="135"/>
      <c r="R74" s="135"/>
      <c r="S74" s="135"/>
      <c r="T74" s="135"/>
      <c r="U74" s="135"/>
      <c r="V74" s="135"/>
      <c r="W74" s="135"/>
      <c r="X74" s="135"/>
      <c r="Y74" s="135"/>
      <c r="Z74" s="135"/>
    </row>
    <row r="75" spans="1:26" hidden="1">
      <c r="A75" s="143">
        <v>2039</v>
      </c>
      <c r="B75" s="143"/>
      <c r="C75" s="135"/>
      <c r="D75" s="135"/>
      <c r="E75" s="135"/>
      <c r="F75" s="135"/>
      <c r="G75" s="135"/>
      <c r="H75" s="135"/>
      <c r="I75" s="135"/>
      <c r="J75" s="135"/>
      <c r="K75" s="135"/>
      <c r="L75" s="135"/>
      <c r="M75" s="135"/>
      <c r="N75" s="135"/>
      <c r="O75" s="135"/>
      <c r="P75" s="135"/>
      <c r="Q75" s="135"/>
      <c r="R75" s="135"/>
      <c r="S75" s="135"/>
      <c r="T75" s="135"/>
      <c r="U75" s="135"/>
      <c r="V75" s="135"/>
      <c r="W75" s="135"/>
      <c r="X75" s="135"/>
      <c r="Y75" s="135"/>
      <c r="Z75" s="135"/>
    </row>
    <row r="76" spans="1:26" hidden="1">
      <c r="A76" s="143">
        <v>2040</v>
      </c>
      <c r="B76" s="143"/>
      <c r="C76" s="135"/>
      <c r="D76" s="135"/>
      <c r="E76" s="135"/>
      <c r="F76" s="135"/>
      <c r="G76" s="135"/>
      <c r="H76" s="135"/>
      <c r="I76" s="135"/>
      <c r="J76" s="135"/>
      <c r="K76" s="135"/>
      <c r="L76" s="135"/>
      <c r="M76" s="135"/>
      <c r="N76" s="135"/>
      <c r="O76" s="135"/>
      <c r="P76" s="135"/>
      <c r="Q76" s="135"/>
      <c r="R76" s="135"/>
      <c r="S76" s="135"/>
      <c r="T76" s="135"/>
      <c r="U76" s="135"/>
      <c r="V76" s="135"/>
      <c r="W76" s="135"/>
      <c r="X76" s="135"/>
      <c r="Y76" s="135"/>
      <c r="Z76" s="135"/>
    </row>
    <row r="77" spans="1:26">
      <c r="A77" s="135"/>
      <c r="B77" s="135"/>
      <c r="C77" s="135"/>
      <c r="D77" s="135"/>
      <c r="E77" s="135"/>
      <c r="F77" s="135"/>
      <c r="G77" s="135"/>
      <c r="H77" s="135"/>
      <c r="I77" s="135"/>
      <c r="J77" s="135"/>
      <c r="K77" s="135"/>
      <c r="L77" s="135"/>
      <c r="M77" s="135"/>
      <c r="N77" s="135"/>
      <c r="O77" s="135"/>
      <c r="P77" s="135"/>
      <c r="Q77" s="135"/>
      <c r="R77" s="135"/>
      <c r="S77" s="135"/>
      <c r="T77" s="135"/>
      <c r="U77" s="135"/>
      <c r="V77" s="135"/>
      <c r="W77" s="135"/>
      <c r="X77" s="135"/>
      <c r="Y77" s="135"/>
      <c r="Z77" s="135"/>
    </row>
    <row r="78" spans="1:26">
      <c r="A78" s="135"/>
      <c r="B78" s="135"/>
      <c r="C78" s="135"/>
      <c r="D78" s="135"/>
      <c r="E78" s="135"/>
      <c r="F78" s="135"/>
      <c r="G78" s="135"/>
      <c r="H78" s="135"/>
      <c r="I78" s="135"/>
      <c r="J78" s="135"/>
      <c r="K78" s="135"/>
      <c r="L78" s="135"/>
      <c r="M78" s="135"/>
      <c r="N78" s="135"/>
      <c r="O78" s="135"/>
      <c r="P78" s="135"/>
      <c r="Q78" s="135"/>
      <c r="R78" s="135"/>
      <c r="S78" s="135"/>
      <c r="T78" s="135"/>
      <c r="U78" s="135"/>
      <c r="V78" s="135"/>
      <c r="W78" s="135"/>
      <c r="X78" s="135"/>
      <c r="Y78" s="135"/>
      <c r="Z78" s="135"/>
    </row>
    <row r="79" spans="1:26">
      <c r="A79" s="135"/>
      <c r="B79" s="135"/>
      <c r="C79" s="135"/>
      <c r="D79" s="135"/>
      <c r="E79" s="135"/>
      <c r="F79" s="135"/>
      <c r="G79" s="135"/>
      <c r="H79" s="135"/>
      <c r="I79" s="135"/>
      <c r="J79" s="135"/>
      <c r="K79" s="135"/>
      <c r="L79" s="135"/>
      <c r="M79" s="135"/>
      <c r="N79" s="135"/>
      <c r="O79" s="135"/>
      <c r="P79" s="135"/>
      <c r="Q79" s="135"/>
      <c r="R79" s="135"/>
      <c r="S79" s="135"/>
      <c r="T79" s="135"/>
      <c r="U79" s="135"/>
      <c r="V79" s="135"/>
      <c r="W79" s="135"/>
      <c r="X79" s="135"/>
      <c r="Y79" s="135"/>
      <c r="Z79" s="135"/>
    </row>
    <row r="80" spans="1:26">
      <c r="A80" s="135"/>
      <c r="B80" s="135"/>
      <c r="C80" s="135"/>
      <c r="D80" s="135"/>
      <c r="E80" s="135"/>
      <c r="F80" s="135"/>
      <c r="G80" s="135"/>
      <c r="H80" s="135"/>
      <c r="I80" s="135"/>
      <c r="J80" s="135"/>
      <c r="K80" s="135"/>
      <c r="L80" s="135"/>
      <c r="M80" s="135"/>
      <c r="N80" s="135"/>
      <c r="O80" s="135"/>
      <c r="P80" s="135"/>
      <c r="Q80" s="135"/>
      <c r="R80" s="135"/>
      <c r="S80" s="135"/>
      <c r="T80" s="135"/>
      <c r="U80" s="135"/>
      <c r="V80" s="135"/>
      <c r="W80" s="135"/>
      <c r="X80" s="135"/>
      <c r="Y80" s="135"/>
      <c r="Z80" s="135"/>
    </row>
    <row r="81" spans="1:26">
      <c r="A81" s="135"/>
      <c r="B81" s="135"/>
      <c r="C81" s="135"/>
      <c r="D81" s="135"/>
      <c r="E81" s="135"/>
      <c r="F81" s="135"/>
      <c r="G81" s="135"/>
      <c r="H81" s="135"/>
      <c r="I81" s="135"/>
      <c r="J81" s="135"/>
      <c r="K81" s="135"/>
      <c r="L81" s="135"/>
      <c r="M81" s="135"/>
      <c r="N81" s="135"/>
      <c r="O81" s="135"/>
      <c r="P81" s="135"/>
      <c r="Q81" s="135"/>
      <c r="R81" s="135"/>
      <c r="S81" s="135"/>
      <c r="T81" s="135"/>
      <c r="U81" s="135"/>
      <c r="V81" s="135"/>
      <c r="W81" s="135"/>
      <c r="X81" s="135"/>
      <c r="Y81" s="135"/>
      <c r="Z81" s="135"/>
    </row>
  </sheetData>
  <sheetProtection algorithmName="SHA-512" hashValue="pqqU24GBy30qk3F5j1UJSk5OA/SAMamve8w3D/4bMntiVsoIwMMSIEUzgy/z5ZtZusrbaaD7UESXRVox3pwAYA==" saltValue="FaUAbvO9oNvAm0Ls/0Y0Vw==" spinCount="100000" sheet="1" selectLockedCells="1"/>
  <protectedRanges>
    <protectedRange sqref="G32:H38" name="Range15"/>
    <protectedRange sqref="Q32:T38" name="Range14"/>
    <protectedRange sqref="S8:T8 E5:F5 I5:T6 C5:D6 G6:H7" name="Range1"/>
    <protectedRange sqref="O20:R20 G20:L20 Q26:R29 K26:P28 G25:G28 B25:B28 K25:R25 E25:E28 I25:I28 S25:S28" name="Range5"/>
    <protectedRange sqref="G29:J29" name="Range10"/>
    <protectedRange sqref="E6:F7" name="Range1_1"/>
  </protectedRanges>
  <mergeCells count="123">
    <mergeCell ref="I9:J9"/>
    <mergeCell ref="K9:L9"/>
    <mergeCell ref="M9:N9"/>
    <mergeCell ref="O9:P9"/>
    <mergeCell ref="Q9:R9"/>
    <mergeCell ref="S9:T9"/>
    <mergeCell ref="E6:F6"/>
    <mergeCell ref="G6:H6"/>
    <mergeCell ref="E7:F7"/>
    <mergeCell ref="G7:H7"/>
    <mergeCell ref="A9:F9"/>
    <mergeCell ref="G9:H9"/>
    <mergeCell ref="A10:F10"/>
    <mergeCell ref="G10:N10"/>
    <mergeCell ref="O10:T10"/>
    <mergeCell ref="A11:F11"/>
    <mergeCell ref="G11:H11"/>
    <mergeCell ref="I11:J11"/>
    <mergeCell ref="K11:L11"/>
    <mergeCell ref="M11:N11"/>
    <mergeCell ref="O11:P11"/>
    <mergeCell ref="Q11:R11"/>
    <mergeCell ref="S11:T11"/>
    <mergeCell ref="V11:Z12"/>
    <mergeCell ref="A12:F12"/>
    <mergeCell ref="G12:H12"/>
    <mergeCell ref="I12:J12"/>
    <mergeCell ref="K12:L12"/>
    <mergeCell ref="M12:N12"/>
    <mergeCell ref="O12:P12"/>
    <mergeCell ref="Q12:R12"/>
    <mergeCell ref="S12:T12"/>
    <mergeCell ref="Q13:R13"/>
    <mergeCell ref="S13:T13"/>
    <mergeCell ref="A14:F14"/>
    <mergeCell ref="G14:N14"/>
    <mergeCell ref="O14:T14"/>
    <mergeCell ref="A15:F15"/>
    <mergeCell ref="G15:H15"/>
    <mergeCell ref="I15:J15"/>
    <mergeCell ref="K15:L15"/>
    <mergeCell ref="M15:N15"/>
    <mergeCell ref="A13:F13"/>
    <mergeCell ref="G13:H13"/>
    <mergeCell ref="I13:J13"/>
    <mergeCell ref="K13:L13"/>
    <mergeCell ref="M13:N13"/>
    <mergeCell ref="O13:P13"/>
    <mergeCell ref="O15:P15"/>
    <mergeCell ref="Q15:R15"/>
    <mergeCell ref="S15:T15"/>
    <mergeCell ref="S18:T18"/>
    <mergeCell ref="L20:N20"/>
    <mergeCell ref="V20:Z20"/>
    <mergeCell ref="S16:T16"/>
    <mergeCell ref="A17:F17"/>
    <mergeCell ref="G17:H17"/>
    <mergeCell ref="I17:J17"/>
    <mergeCell ref="K17:L17"/>
    <mergeCell ref="M17:N17"/>
    <mergeCell ref="O17:P17"/>
    <mergeCell ref="Q17:R17"/>
    <mergeCell ref="S17:T17"/>
    <mergeCell ref="A16:F16"/>
    <mergeCell ref="G16:H16"/>
    <mergeCell ref="I16:J16"/>
    <mergeCell ref="K16:L16"/>
    <mergeCell ref="M16:N16"/>
    <mergeCell ref="O16:P16"/>
    <mergeCell ref="Q16:R16"/>
    <mergeCell ref="A18:N18"/>
    <mergeCell ref="O18:P18"/>
    <mergeCell ref="Q18:R18"/>
    <mergeCell ref="A23:G23"/>
    <mergeCell ref="H23:N23"/>
    <mergeCell ref="O23:T23"/>
    <mergeCell ref="V23:Z28"/>
    <mergeCell ref="A24:C24"/>
    <mergeCell ref="D24:E24"/>
    <mergeCell ref="F24:G24"/>
    <mergeCell ref="H24:J24"/>
    <mergeCell ref="K24:L24"/>
    <mergeCell ref="M24:N24"/>
    <mergeCell ref="O24:P24"/>
    <mergeCell ref="Q24:R24"/>
    <mergeCell ref="S24:T24"/>
    <mergeCell ref="A25:C25"/>
    <mergeCell ref="D25:E25"/>
    <mergeCell ref="F25:G25"/>
    <mergeCell ref="H25:J25"/>
    <mergeCell ref="K25:L25"/>
    <mergeCell ref="M25:N25"/>
    <mergeCell ref="O25:P25"/>
    <mergeCell ref="Q25:R25"/>
    <mergeCell ref="S25:T25"/>
    <mergeCell ref="A26:C26"/>
    <mergeCell ref="D26:E26"/>
    <mergeCell ref="F26:G26"/>
    <mergeCell ref="H26:J26"/>
    <mergeCell ref="K26:L26"/>
    <mergeCell ref="M26:N26"/>
    <mergeCell ref="O26:P26"/>
    <mergeCell ref="Q26:R26"/>
    <mergeCell ref="S26:T26"/>
    <mergeCell ref="A27:C27"/>
    <mergeCell ref="D27:E27"/>
    <mergeCell ref="F27:G27"/>
    <mergeCell ref="H27:J27"/>
    <mergeCell ref="K27:L27"/>
    <mergeCell ref="M27:N27"/>
    <mergeCell ref="O27:P27"/>
    <mergeCell ref="Q27:R27"/>
    <mergeCell ref="S27:T27"/>
    <mergeCell ref="O28:P28"/>
    <mergeCell ref="Q28:R28"/>
    <mergeCell ref="S28:T28"/>
    <mergeCell ref="Q29:R29"/>
    <mergeCell ref="A28:C28"/>
    <mergeCell ref="D28:E28"/>
    <mergeCell ref="F28:G28"/>
    <mergeCell ref="H28:J28"/>
    <mergeCell ref="K28:L28"/>
    <mergeCell ref="M28:N28"/>
  </mergeCells>
  <hyperlinks>
    <hyperlink ref="V20" r:id="rId1" display="https://www.nzta.govt.nz/assets/resources/economic-evaluation-manual/economic-evaluation-manual/docs/eem-manual-2016.pdf" xr:uid="{6980A9FE-3583-4F9C-A4C1-4B53BA4E46DB}"/>
    <hyperlink ref="V20:Z20" r:id="rId2" display="MBCM Manual - Section A12.4" xr:uid="{8F8AE431-3516-494A-ADC4-2A11C117F732}"/>
  </hyperlinks>
  <printOptions horizontalCentered="1"/>
  <pageMargins left="0.74803149606299213" right="0.70866141732283472" top="0.74803149606299213" bottom="0.9055118110236221" header="0.39370078740157483" footer="0.39370078740157483"/>
  <pageSetup paperSize="9" scale="81" orientation="portrait" r:id="rId3"/>
  <headerFooter scaleWithDoc="0" alignWithMargins="0">
    <oddHeader xml:space="preserve">&amp;L&amp;"+,Regular"&amp;8&amp;F&amp;R&amp;"+,Regular"&amp;8&amp;A
__________________________________________________________________________________________________________
</oddHeader>
    <oddFooter>&amp;L&amp;"Cambria,Regular"&amp;8__________________________________________________________________________________________________________
The NZ Transport Agency’s Economic evaluation manual 
Effective from Jul 2013</oddFooter>
  </headerFooter>
  <legacyDrawing r:id="rId4"/>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6D9380-DC01-48C3-B7BC-BC8436D1E105}">
  <dimension ref="A1:T68"/>
  <sheetViews>
    <sheetView topLeftCell="A43" workbookViewId="0">
      <selection activeCell="G68" sqref="G68"/>
    </sheetView>
  </sheetViews>
  <sheetFormatPr defaultRowHeight="13.2"/>
  <cols>
    <col min="1" max="2" width="9" style="178"/>
    <col min="3" max="8" width="9.09765625" style="178" customWidth="1"/>
    <col min="9" max="9" width="9" style="178"/>
    <col min="10" max="10" width="9.19921875" style="178" customWidth="1"/>
    <col min="11" max="11" width="18" style="178" bestFit="1" customWidth="1"/>
    <col min="12" max="258" width="9" style="178"/>
    <col min="259" max="264" width="9.09765625" style="178" customWidth="1"/>
    <col min="265" max="265" width="9" style="178"/>
    <col min="266" max="266" width="9.19921875" style="178" customWidth="1"/>
    <col min="267" max="514" width="9" style="178"/>
    <col min="515" max="520" width="9.09765625" style="178" customWidth="1"/>
    <col min="521" max="521" width="9" style="178"/>
    <col min="522" max="522" width="9.19921875" style="178" customWidth="1"/>
    <col min="523" max="770" width="9" style="178"/>
    <col min="771" max="776" width="9.09765625" style="178" customWidth="1"/>
    <col min="777" max="777" width="9" style="178"/>
    <col min="778" max="778" width="9.19921875" style="178" customWidth="1"/>
    <col min="779" max="1026" width="9" style="178"/>
    <col min="1027" max="1032" width="9.09765625" style="178" customWidth="1"/>
    <col min="1033" max="1033" width="9" style="178"/>
    <col min="1034" max="1034" width="9.19921875" style="178" customWidth="1"/>
    <col min="1035" max="1282" width="9" style="178"/>
    <col min="1283" max="1288" width="9.09765625" style="178" customWidth="1"/>
    <col min="1289" max="1289" width="9" style="178"/>
    <col min="1290" max="1290" width="9.19921875" style="178" customWidth="1"/>
    <col min="1291" max="1538" width="9" style="178"/>
    <col min="1539" max="1544" width="9.09765625" style="178" customWidth="1"/>
    <col min="1545" max="1545" width="9" style="178"/>
    <col min="1546" max="1546" width="9.19921875" style="178" customWidth="1"/>
    <col min="1547" max="1794" width="9" style="178"/>
    <col min="1795" max="1800" width="9.09765625" style="178" customWidth="1"/>
    <col min="1801" max="1801" width="9" style="178"/>
    <col min="1802" max="1802" width="9.19921875" style="178" customWidth="1"/>
    <col min="1803" max="2050" width="9" style="178"/>
    <col min="2051" max="2056" width="9.09765625" style="178" customWidth="1"/>
    <col min="2057" max="2057" width="9" style="178"/>
    <col min="2058" max="2058" width="9.19921875" style="178" customWidth="1"/>
    <col min="2059" max="2306" width="9" style="178"/>
    <col min="2307" max="2312" width="9.09765625" style="178" customWidth="1"/>
    <col min="2313" max="2313" width="9" style="178"/>
    <col min="2314" max="2314" width="9.19921875" style="178" customWidth="1"/>
    <col min="2315" max="2562" width="9" style="178"/>
    <col min="2563" max="2568" width="9.09765625" style="178" customWidth="1"/>
    <col min="2569" max="2569" width="9" style="178"/>
    <col min="2570" max="2570" width="9.19921875" style="178" customWidth="1"/>
    <col min="2571" max="2818" width="9" style="178"/>
    <col min="2819" max="2824" width="9.09765625" style="178" customWidth="1"/>
    <col min="2825" max="2825" width="9" style="178"/>
    <col min="2826" max="2826" width="9.19921875" style="178" customWidth="1"/>
    <col min="2827" max="3074" width="9" style="178"/>
    <col min="3075" max="3080" width="9.09765625" style="178" customWidth="1"/>
    <col min="3081" max="3081" width="9" style="178"/>
    <col min="3082" max="3082" width="9.19921875" style="178" customWidth="1"/>
    <col min="3083" max="3330" width="9" style="178"/>
    <col min="3331" max="3336" width="9.09765625" style="178" customWidth="1"/>
    <col min="3337" max="3337" width="9" style="178"/>
    <col min="3338" max="3338" width="9.19921875" style="178" customWidth="1"/>
    <col min="3339" max="3586" width="9" style="178"/>
    <col min="3587" max="3592" width="9.09765625" style="178" customWidth="1"/>
    <col min="3593" max="3593" width="9" style="178"/>
    <col min="3594" max="3594" width="9.19921875" style="178" customWidth="1"/>
    <col min="3595" max="3842" width="9" style="178"/>
    <col min="3843" max="3848" width="9.09765625" style="178" customWidth="1"/>
    <col min="3849" max="3849" width="9" style="178"/>
    <col min="3850" max="3850" width="9.19921875" style="178" customWidth="1"/>
    <col min="3851" max="4098" width="9" style="178"/>
    <col min="4099" max="4104" width="9.09765625" style="178" customWidth="1"/>
    <col min="4105" max="4105" width="9" style="178"/>
    <col min="4106" max="4106" width="9.19921875" style="178" customWidth="1"/>
    <col min="4107" max="4354" width="9" style="178"/>
    <col min="4355" max="4360" width="9.09765625" style="178" customWidth="1"/>
    <col min="4361" max="4361" width="9" style="178"/>
    <col min="4362" max="4362" width="9.19921875" style="178" customWidth="1"/>
    <col min="4363" max="4610" width="9" style="178"/>
    <col min="4611" max="4616" width="9.09765625" style="178" customWidth="1"/>
    <col min="4617" max="4617" width="9" style="178"/>
    <col min="4618" max="4618" width="9.19921875" style="178" customWidth="1"/>
    <col min="4619" max="4866" width="9" style="178"/>
    <col min="4867" max="4872" width="9.09765625" style="178" customWidth="1"/>
    <col min="4873" max="4873" width="9" style="178"/>
    <col min="4874" max="4874" width="9.19921875" style="178" customWidth="1"/>
    <col min="4875" max="5122" width="9" style="178"/>
    <col min="5123" max="5128" width="9.09765625" style="178" customWidth="1"/>
    <col min="5129" max="5129" width="9" style="178"/>
    <col min="5130" max="5130" width="9.19921875" style="178" customWidth="1"/>
    <col min="5131" max="5378" width="9" style="178"/>
    <col min="5379" max="5384" width="9.09765625" style="178" customWidth="1"/>
    <col min="5385" max="5385" width="9" style="178"/>
    <col min="5386" max="5386" width="9.19921875" style="178" customWidth="1"/>
    <col min="5387" max="5634" width="9" style="178"/>
    <col min="5635" max="5640" width="9.09765625" style="178" customWidth="1"/>
    <col min="5641" max="5641" width="9" style="178"/>
    <col min="5642" max="5642" width="9.19921875" style="178" customWidth="1"/>
    <col min="5643" max="5890" width="9" style="178"/>
    <col min="5891" max="5896" width="9.09765625" style="178" customWidth="1"/>
    <col min="5897" max="5897" width="9" style="178"/>
    <col min="5898" max="5898" width="9.19921875" style="178" customWidth="1"/>
    <col min="5899" max="6146" width="9" style="178"/>
    <col min="6147" max="6152" width="9.09765625" style="178" customWidth="1"/>
    <col min="6153" max="6153" width="9" style="178"/>
    <col min="6154" max="6154" width="9.19921875" style="178" customWidth="1"/>
    <col min="6155" max="6402" width="9" style="178"/>
    <col min="6403" max="6408" width="9.09765625" style="178" customWidth="1"/>
    <col min="6409" max="6409" width="9" style="178"/>
    <col min="6410" max="6410" width="9.19921875" style="178" customWidth="1"/>
    <col min="6411" max="6658" width="9" style="178"/>
    <col min="6659" max="6664" width="9.09765625" style="178" customWidth="1"/>
    <col min="6665" max="6665" width="9" style="178"/>
    <col min="6666" max="6666" width="9.19921875" style="178" customWidth="1"/>
    <col min="6667" max="6914" width="9" style="178"/>
    <col min="6915" max="6920" width="9.09765625" style="178" customWidth="1"/>
    <col min="6921" max="6921" width="9" style="178"/>
    <col min="6922" max="6922" width="9.19921875" style="178" customWidth="1"/>
    <col min="6923" max="7170" width="9" style="178"/>
    <col min="7171" max="7176" width="9.09765625" style="178" customWidth="1"/>
    <col min="7177" max="7177" width="9" style="178"/>
    <col min="7178" max="7178" width="9.19921875" style="178" customWidth="1"/>
    <col min="7179" max="7426" width="9" style="178"/>
    <col min="7427" max="7432" width="9.09765625" style="178" customWidth="1"/>
    <col min="7433" max="7433" width="9" style="178"/>
    <col min="7434" max="7434" width="9.19921875" style="178" customWidth="1"/>
    <col min="7435" max="7682" width="9" style="178"/>
    <col min="7683" max="7688" width="9.09765625" style="178" customWidth="1"/>
    <col min="7689" max="7689" width="9" style="178"/>
    <col min="7690" max="7690" width="9.19921875" style="178" customWidth="1"/>
    <col min="7691" max="7938" width="9" style="178"/>
    <col min="7939" max="7944" width="9.09765625" style="178" customWidth="1"/>
    <col min="7945" max="7945" width="9" style="178"/>
    <col min="7946" max="7946" width="9.19921875" style="178" customWidth="1"/>
    <col min="7947" max="8194" width="9" style="178"/>
    <col min="8195" max="8200" width="9.09765625" style="178" customWidth="1"/>
    <col min="8201" max="8201" width="9" style="178"/>
    <col min="8202" max="8202" width="9.19921875" style="178" customWidth="1"/>
    <col min="8203" max="8450" width="9" style="178"/>
    <col min="8451" max="8456" width="9.09765625" style="178" customWidth="1"/>
    <col min="8457" max="8457" width="9" style="178"/>
    <col min="8458" max="8458" width="9.19921875" style="178" customWidth="1"/>
    <col min="8459" max="8706" width="9" style="178"/>
    <col min="8707" max="8712" width="9.09765625" style="178" customWidth="1"/>
    <col min="8713" max="8713" width="9" style="178"/>
    <col min="8714" max="8714" width="9.19921875" style="178" customWidth="1"/>
    <col min="8715" max="8962" width="9" style="178"/>
    <col min="8963" max="8968" width="9.09765625" style="178" customWidth="1"/>
    <col min="8969" max="8969" width="9" style="178"/>
    <col min="8970" max="8970" width="9.19921875" style="178" customWidth="1"/>
    <col min="8971" max="9218" width="9" style="178"/>
    <col min="9219" max="9224" width="9.09765625" style="178" customWidth="1"/>
    <col min="9225" max="9225" width="9" style="178"/>
    <col min="9226" max="9226" width="9.19921875" style="178" customWidth="1"/>
    <col min="9227" max="9474" width="9" style="178"/>
    <col min="9475" max="9480" width="9.09765625" style="178" customWidth="1"/>
    <col min="9481" max="9481" width="9" style="178"/>
    <col min="9482" max="9482" width="9.19921875" style="178" customWidth="1"/>
    <col min="9483" max="9730" width="9" style="178"/>
    <col min="9731" max="9736" width="9.09765625" style="178" customWidth="1"/>
    <col min="9737" max="9737" width="9" style="178"/>
    <col min="9738" max="9738" width="9.19921875" style="178" customWidth="1"/>
    <col min="9739" max="9986" width="9" style="178"/>
    <col min="9987" max="9992" width="9.09765625" style="178" customWidth="1"/>
    <col min="9993" max="9993" width="9" style="178"/>
    <col min="9994" max="9994" width="9.19921875" style="178" customWidth="1"/>
    <col min="9995" max="10242" width="9" style="178"/>
    <col min="10243" max="10248" width="9.09765625" style="178" customWidth="1"/>
    <col min="10249" max="10249" width="9" style="178"/>
    <col min="10250" max="10250" width="9.19921875" style="178" customWidth="1"/>
    <col min="10251" max="10498" width="9" style="178"/>
    <col min="10499" max="10504" width="9.09765625" style="178" customWidth="1"/>
    <col min="10505" max="10505" width="9" style="178"/>
    <col min="10506" max="10506" width="9.19921875" style="178" customWidth="1"/>
    <col min="10507" max="10754" width="9" style="178"/>
    <col min="10755" max="10760" width="9.09765625" style="178" customWidth="1"/>
    <col min="10761" max="10761" width="9" style="178"/>
    <col min="10762" max="10762" width="9.19921875" style="178" customWidth="1"/>
    <col min="10763" max="11010" width="9" style="178"/>
    <col min="11011" max="11016" width="9.09765625" style="178" customWidth="1"/>
    <col min="11017" max="11017" width="9" style="178"/>
    <col min="11018" max="11018" width="9.19921875" style="178" customWidth="1"/>
    <col min="11019" max="11266" width="9" style="178"/>
    <col min="11267" max="11272" width="9.09765625" style="178" customWidth="1"/>
    <col min="11273" max="11273" width="9" style="178"/>
    <col min="11274" max="11274" width="9.19921875" style="178" customWidth="1"/>
    <col min="11275" max="11522" width="9" style="178"/>
    <col min="11523" max="11528" width="9.09765625" style="178" customWidth="1"/>
    <col min="11529" max="11529" width="9" style="178"/>
    <col min="11530" max="11530" width="9.19921875" style="178" customWidth="1"/>
    <col min="11531" max="11778" width="9" style="178"/>
    <col min="11779" max="11784" width="9.09765625" style="178" customWidth="1"/>
    <col min="11785" max="11785" width="9" style="178"/>
    <col min="11786" max="11786" width="9.19921875" style="178" customWidth="1"/>
    <col min="11787" max="12034" width="9" style="178"/>
    <col min="12035" max="12040" width="9.09765625" style="178" customWidth="1"/>
    <col min="12041" max="12041" width="9" style="178"/>
    <col min="12042" max="12042" width="9.19921875" style="178" customWidth="1"/>
    <col min="12043" max="12290" width="9" style="178"/>
    <col min="12291" max="12296" width="9.09765625" style="178" customWidth="1"/>
    <col min="12297" max="12297" width="9" style="178"/>
    <col min="12298" max="12298" width="9.19921875" style="178" customWidth="1"/>
    <col min="12299" max="12546" width="9" style="178"/>
    <col min="12547" max="12552" width="9.09765625" style="178" customWidth="1"/>
    <col min="12553" max="12553" width="9" style="178"/>
    <col min="12554" max="12554" width="9.19921875" style="178" customWidth="1"/>
    <col min="12555" max="12802" width="9" style="178"/>
    <col min="12803" max="12808" width="9.09765625" style="178" customWidth="1"/>
    <col min="12809" max="12809" width="9" style="178"/>
    <col min="12810" max="12810" width="9.19921875" style="178" customWidth="1"/>
    <col min="12811" max="13058" width="9" style="178"/>
    <col min="13059" max="13064" width="9.09765625" style="178" customWidth="1"/>
    <col min="13065" max="13065" width="9" style="178"/>
    <col min="13066" max="13066" width="9.19921875" style="178" customWidth="1"/>
    <col min="13067" max="13314" width="9" style="178"/>
    <col min="13315" max="13320" width="9.09765625" style="178" customWidth="1"/>
    <col min="13321" max="13321" width="9" style="178"/>
    <col min="13322" max="13322" width="9.19921875" style="178" customWidth="1"/>
    <col min="13323" max="13570" width="9" style="178"/>
    <col min="13571" max="13576" width="9.09765625" style="178" customWidth="1"/>
    <col min="13577" max="13577" width="9" style="178"/>
    <col min="13578" max="13578" width="9.19921875" style="178" customWidth="1"/>
    <col min="13579" max="13826" width="9" style="178"/>
    <col min="13827" max="13832" width="9.09765625" style="178" customWidth="1"/>
    <col min="13833" max="13833" width="9" style="178"/>
    <col min="13834" max="13834" width="9.19921875" style="178" customWidth="1"/>
    <col min="13835" max="14082" width="9" style="178"/>
    <col min="14083" max="14088" width="9.09765625" style="178" customWidth="1"/>
    <col min="14089" max="14089" width="9" style="178"/>
    <col min="14090" max="14090" width="9.19921875" style="178" customWidth="1"/>
    <col min="14091" max="14338" width="9" style="178"/>
    <col min="14339" max="14344" width="9.09765625" style="178" customWidth="1"/>
    <col min="14345" max="14345" width="9" style="178"/>
    <col min="14346" max="14346" width="9.19921875" style="178" customWidth="1"/>
    <col min="14347" max="14594" width="9" style="178"/>
    <col min="14595" max="14600" width="9.09765625" style="178" customWidth="1"/>
    <col min="14601" max="14601" width="9" style="178"/>
    <col min="14602" max="14602" width="9.19921875" style="178" customWidth="1"/>
    <col min="14603" max="14850" width="9" style="178"/>
    <col min="14851" max="14856" width="9.09765625" style="178" customWidth="1"/>
    <col min="14857" max="14857" width="9" style="178"/>
    <col min="14858" max="14858" width="9.19921875" style="178" customWidth="1"/>
    <col min="14859" max="15106" width="9" style="178"/>
    <col min="15107" max="15112" width="9.09765625" style="178" customWidth="1"/>
    <col min="15113" max="15113" width="9" style="178"/>
    <col min="15114" max="15114" width="9.19921875" style="178" customWidth="1"/>
    <col min="15115" max="15362" width="9" style="178"/>
    <col min="15363" max="15368" width="9.09765625" style="178" customWidth="1"/>
    <col min="15369" max="15369" width="9" style="178"/>
    <col min="15370" max="15370" width="9.19921875" style="178" customWidth="1"/>
    <col min="15371" max="15618" width="9" style="178"/>
    <col min="15619" max="15624" width="9.09765625" style="178" customWidth="1"/>
    <col min="15625" max="15625" width="9" style="178"/>
    <col min="15626" max="15626" width="9.19921875" style="178" customWidth="1"/>
    <col min="15627" max="15874" width="9" style="178"/>
    <col min="15875" max="15880" width="9.09765625" style="178" customWidth="1"/>
    <col min="15881" max="15881" width="9" style="178"/>
    <col min="15882" max="15882" width="9.19921875" style="178" customWidth="1"/>
    <col min="15883" max="16130" width="9" style="178"/>
    <col min="16131" max="16136" width="9.09765625" style="178" customWidth="1"/>
    <col min="16137" max="16137" width="9" style="178"/>
    <col min="16138" max="16138" width="9.19921875" style="178" customWidth="1"/>
    <col min="16139" max="16384" width="9" style="178"/>
  </cols>
  <sheetData>
    <row r="1" spans="1:20">
      <c r="A1" s="178" t="s">
        <v>6</v>
      </c>
      <c r="B1" s="178" t="s">
        <v>595</v>
      </c>
      <c r="C1" s="178" t="s">
        <v>596</v>
      </c>
    </row>
    <row r="2" spans="1:20">
      <c r="F2" s="179" t="s">
        <v>597</v>
      </c>
      <c r="I2" s="178">
        <v>1</v>
      </c>
      <c r="J2" s="178" t="s">
        <v>598</v>
      </c>
      <c r="K2" s="268">
        <f>(1-(1+H$3)^(-I2)) / (LN(1+H$3))</f>
        <v>0.98064352657801512</v>
      </c>
      <c r="N2" s="179" t="s">
        <v>599</v>
      </c>
      <c r="R2" s="179" t="s">
        <v>600</v>
      </c>
    </row>
    <row r="3" spans="1:20" ht="13.8" thickBot="1">
      <c r="F3" s="179" t="s">
        <v>390</v>
      </c>
      <c r="H3" s="180">
        <f>'SP2-2'!I29</f>
        <v>0.04</v>
      </c>
      <c r="I3" s="178">
        <f>'SP2-2'!I28</f>
        <v>0</v>
      </c>
      <c r="J3" s="178" t="s">
        <v>601</v>
      </c>
      <c r="K3" s="178">
        <f>(1-(1+H$3)^(-I3)) / (LN(1+H$3))</f>
        <v>0</v>
      </c>
      <c r="N3" s="179" t="s">
        <v>390</v>
      </c>
      <c r="P3" s="180">
        <f>'SP2-2'!I29</f>
        <v>0.04</v>
      </c>
      <c r="R3" s="179" t="s">
        <v>390</v>
      </c>
      <c r="T3" s="180">
        <f>'SP2-2'!I29</f>
        <v>0.04</v>
      </c>
    </row>
    <row r="4" spans="1:20" ht="13.8" thickBot="1">
      <c r="A4" s="181"/>
      <c r="F4" s="178" t="s">
        <v>602</v>
      </c>
      <c r="G4" s="178" t="s">
        <v>603</v>
      </c>
      <c r="H4" s="178" t="s">
        <v>604</v>
      </c>
      <c r="J4" s="178" t="s">
        <v>605</v>
      </c>
      <c r="K4" s="178">
        <v>0.96150000000000002</v>
      </c>
      <c r="N4" s="178" t="s">
        <v>602</v>
      </c>
      <c r="O4" s="178" t="s">
        <v>603</v>
      </c>
      <c r="P4" s="178" t="s">
        <v>604</v>
      </c>
      <c r="R4" s="178" t="s">
        <v>602</v>
      </c>
      <c r="S4" s="178" t="s">
        <v>603</v>
      </c>
      <c r="T4" s="178" t="s">
        <v>604</v>
      </c>
    </row>
    <row r="5" spans="1:20" ht="13.8" thickBot="1">
      <c r="A5" s="182"/>
      <c r="B5" s="183"/>
      <c r="D5" s="184" t="s">
        <v>606</v>
      </c>
      <c r="E5" s="185">
        <v>1</v>
      </c>
      <c r="F5" s="178">
        <v>0</v>
      </c>
      <c r="I5" s="178">
        <f>'SP2-2'!I28</f>
        <v>0</v>
      </c>
      <c r="J5" s="178" t="s">
        <v>607</v>
      </c>
      <c r="K5" s="178">
        <f>((LN(1+H$3))^-2)-(I5*(1+H$3)^(I5*(-1))*(LN((1+H$3))^-1))-((1+H$3)^(I5*(-1))*(LN(1+H$3))^-2)</f>
        <v>0</v>
      </c>
      <c r="L5" s="186" t="s">
        <v>606</v>
      </c>
      <c r="M5" s="187">
        <v>1</v>
      </c>
      <c r="N5" s="178">
        <v>0</v>
      </c>
      <c r="R5" s="178">
        <v>0</v>
      </c>
    </row>
    <row r="6" spans="1:20" ht="13.8" thickBot="1">
      <c r="A6" s="182"/>
      <c r="B6" s="188"/>
      <c r="D6" s="189" t="s">
        <v>608</v>
      </c>
      <c r="E6" s="190">
        <v>2</v>
      </c>
      <c r="F6" s="178" t="e">
        <f>IF(#REF!="","no number",#REF!)</f>
        <v>#REF!</v>
      </c>
      <c r="G6" s="178" t="e">
        <f>IF(F6="no number","no number",F6-$F$5)</f>
        <v>#REF!</v>
      </c>
      <c r="H6" s="191" t="e">
        <f>IF(G6="no number","",(1/((1+$H$3)^(G6))))</f>
        <v>#REF!</v>
      </c>
      <c r="I6" s="178">
        <v>1</v>
      </c>
      <c r="J6" s="178" t="s">
        <v>609</v>
      </c>
      <c r="K6" s="178">
        <f>((LN(1+H$3))^-2)-(I6*(1+H$3)^(I6*(-1))*(LN((1+H$3))^-1))-((1+H$3)^(I6*(-1))*(LN(1+H$3))^-2)</f>
        <v>0.48711671725311589</v>
      </c>
      <c r="L6" s="192" t="s">
        <v>608</v>
      </c>
      <c r="M6" s="193">
        <v>2</v>
      </c>
      <c r="N6" s="178" t="str">
        <f>IF('SP2-3 (1)'!C24="","no number",'SP2-3 (1)'!C24)</f>
        <v>no number</v>
      </c>
      <c r="O6" s="178" t="str">
        <f t="shared" ref="O6:O14" si="0">IF(N6="no number","no number",N6-$N$5)</f>
        <v>no number</v>
      </c>
      <c r="P6" s="191" t="str">
        <f>IF(O6="no number","",(1/((1+$P$3)^(O6))))</f>
        <v/>
      </c>
      <c r="R6" s="178" t="str">
        <f>IF('SP2-3 (2)'!C24="","no number",'SP2-3 (2)'!C24)</f>
        <v>no number</v>
      </c>
      <c r="S6" s="178" t="str">
        <f t="shared" ref="S6:S14" si="1">IF(R6="no number","no number",R6-$N$5)</f>
        <v>no number</v>
      </c>
      <c r="T6" s="191" t="str">
        <f>IF(S6="no number","",(1/((1+$P$3)^(S6))))</f>
        <v/>
      </c>
    </row>
    <row r="7" spans="1:20" ht="13.8" thickBot="1">
      <c r="A7" s="182"/>
      <c r="B7" s="188"/>
      <c r="D7" s="189" t="s">
        <v>610</v>
      </c>
      <c r="E7" s="190">
        <v>3</v>
      </c>
      <c r="F7" s="178" t="e">
        <f>IF(#REF!="","no number",#REF!)</f>
        <v>#REF!</v>
      </c>
      <c r="G7" s="178" t="e">
        <f t="shared" ref="G7:G14" si="2">IF(F7="no number","no number",F7-$F$5)</f>
        <v>#REF!</v>
      </c>
      <c r="H7" s="191" t="e">
        <f t="shared" ref="H7:H14" si="3">IF(G7="no number","",(1/((1+$H$3)^(G7))))</f>
        <v>#REF!</v>
      </c>
      <c r="I7" s="178" t="s">
        <v>611</v>
      </c>
      <c r="L7" s="192" t="s">
        <v>610</v>
      </c>
      <c r="M7" s="193">
        <v>3</v>
      </c>
      <c r="N7" s="178" t="str">
        <f>IF('SP2-3 (1)'!C25="","no number",'SP2-3 (1)'!C25)</f>
        <v>no number</v>
      </c>
      <c r="O7" s="178" t="str">
        <f t="shared" si="0"/>
        <v>no number</v>
      </c>
      <c r="P7" s="191" t="str">
        <f t="shared" ref="P7:P14" si="4">IF(O7="no number","",(1/((1+$P$3)^(O7))))</f>
        <v/>
      </c>
      <c r="R7" s="178" t="str">
        <f>IF('SP2-3 (2)'!C25="","no number",'SP2-3 (2)'!C25)</f>
        <v>no number</v>
      </c>
      <c r="S7" s="178" t="str">
        <f t="shared" si="1"/>
        <v>no number</v>
      </c>
      <c r="T7" s="191" t="str">
        <f t="shared" ref="T7:T14" si="5">IF(S7="no number","",(1/((1+$P$3)^(S7))))</f>
        <v/>
      </c>
    </row>
    <row r="8" spans="1:20" ht="13.8" thickBot="1">
      <c r="A8" s="182"/>
      <c r="B8" s="188"/>
      <c r="D8" s="189" t="s">
        <v>612</v>
      </c>
      <c r="E8" s="190">
        <v>4</v>
      </c>
      <c r="F8" s="178" t="e">
        <f>IF(#REF!="","no number",#REF!)</f>
        <v>#REF!</v>
      </c>
      <c r="G8" s="178" t="e">
        <f t="shared" si="2"/>
        <v>#REF!</v>
      </c>
      <c r="H8" s="191" t="e">
        <f t="shared" si="3"/>
        <v>#REF!</v>
      </c>
      <c r="I8" s="178">
        <f>'SP2-2'!I28</f>
        <v>0</v>
      </c>
      <c r="J8" s="178" t="s">
        <v>607</v>
      </c>
      <c r="K8" s="178">
        <f>((LN(1+H$3))^-2)-(I8*(1+H$3)^(I8*(-1))*(LN((1+H$3))^-1))-((1+H$3)^(I8*(-1))*(LN(1+H$3))^-2)</f>
        <v>0</v>
      </c>
      <c r="L8" s="192" t="s">
        <v>612</v>
      </c>
      <c r="M8" s="193">
        <v>4</v>
      </c>
      <c r="N8" s="178" t="str">
        <f>IF('SP2-3 (1)'!C26="","no number",'SP2-3 (1)'!C26)</f>
        <v>no number</v>
      </c>
      <c r="O8" s="178" t="str">
        <f t="shared" si="0"/>
        <v>no number</v>
      </c>
      <c r="P8" s="191" t="str">
        <f t="shared" si="4"/>
        <v/>
      </c>
      <c r="R8" s="178" t="str">
        <f>IF('SP2-3 (2)'!C26="","no number",'SP2-3 (2)'!C26)</f>
        <v>no number</v>
      </c>
      <c r="S8" s="178" t="str">
        <f t="shared" si="1"/>
        <v>no number</v>
      </c>
      <c r="T8" s="191" t="str">
        <f t="shared" si="5"/>
        <v/>
      </c>
    </row>
    <row r="9" spans="1:20" ht="13.8" thickBot="1">
      <c r="A9" s="182"/>
      <c r="B9" s="188"/>
      <c r="D9" s="189" t="s">
        <v>613</v>
      </c>
      <c r="E9" s="190">
        <v>5</v>
      </c>
      <c r="F9" s="178" t="e">
        <f>IF(#REF!="","no number",#REF!)</f>
        <v>#REF!</v>
      </c>
      <c r="G9" s="178" t="e">
        <f t="shared" si="2"/>
        <v>#REF!</v>
      </c>
      <c r="H9" s="191" t="e">
        <f t="shared" si="3"/>
        <v>#REF!</v>
      </c>
      <c r="L9" s="192" t="s">
        <v>613</v>
      </c>
      <c r="M9" s="193">
        <v>5</v>
      </c>
      <c r="N9" s="178" t="str">
        <f>IF('SP2-3 (1)'!C27="","no number",'SP2-3 (1)'!C27)</f>
        <v>no number</v>
      </c>
      <c r="O9" s="178" t="str">
        <f t="shared" si="0"/>
        <v>no number</v>
      </c>
      <c r="P9" s="191" t="str">
        <f t="shared" si="4"/>
        <v/>
      </c>
      <c r="R9" s="178" t="str">
        <f>IF('SP2-3 (2)'!C27="","no number",'SP2-3 (2)'!C27)</f>
        <v>no number</v>
      </c>
      <c r="S9" s="178" t="str">
        <f t="shared" si="1"/>
        <v>no number</v>
      </c>
      <c r="T9" s="191" t="str">
        <f t="shared" si="5"/>
        <v/>
      </c>
    </row>
    <row r="10" spans="1:20" ht="13.8" thickBot="1">
      <c r="A10" s="182"/>
      <c r="B10" s="188"/>
      <c r="D10" s="189" t="s">
        <v>614</v>
      </c>
      <c r="E10" s="190">
        <v>6</v>
      </c>
      <c r="F10" s="178" t="e">
        <f>IF(#REF!="","no number",#REF!)</f>
        <v>#REF!</v>
      </c>
      <c r="G10" s="178" t="e">
        <f t="shared" si="2"/>
        <v>#REF!</v>
      </c>
      <c r="H10" s="191" t="e">
        <f t="shared" si="3"/>
        <v>#REF!</v>
      </c>
      <c r="L10" s="192" t="s">
        <v>614</v>
      </c>
      <c r="M10" s="193">
        <v>6</v>
      </c>
      <c r="N10" s="178" t="str">
        <f>IF('SP2-3 (1)'!C28="","no number",'SP2-3 (1)'!C28)</f>
        <v>no number</v>
      </c>
      <c r="O10" s="178" t="str">
        <f t="shared" si="0"/>
        <v>no number</v>
      </c>
      <c r="P10" s="191" t="str">
        <f t="shared" si="4"/>
        <v/>
      </c>
      <c r="R10" s="178" t="str">
        <f>IF('SP2-3 (2)'!C28="","no number",'SP2-3 (2)'!C28)</f>
        <v>no number</v>
      </c>
      <c r="S10" s="178" t="str">
        <f t="shared" si="1"/>
        <v>no number</v>
      </c>
      <c r="T10" s="191" t="str">
        <f t="shared" si="5"/>
        <v/>
      </c>
    </row>
    <row r="11" spans="1:20" ht="13.8" thickBot="1">
      <c r="A11" s="182"/>
      <c r="B11" s="188"/>
      <c r="D11" s="189" t="s">
        <v>615</v>
      </c>
      <c r="E11" s="190">
        <v>7</v>
      </c>
      <c r="F11" s="178" t="e">
        <f>IF(#REF!="","no number",#REF!)</f>
        <v>#REF!</v>
      </c>
      <c r="G11" s="178" t="e">
        <f t="shared" si="2"/>
        <v>#REF!</v>
      </c>
      <c r="H11" s="191" t="e">
        <f t="shared" si="3"/>
        <v>#REF!</v>
      </c>
      <c r="L11" s="192" t="s">
        <v>615</v>
      </c>
      <c r="M11" s="193">
        <v>7</v>
      </c>
      <c r="N11" s="178" t="str">
        <f>IF('SP2-3 (1)'!C29="","no number",'SP2-3 (1)'!C29)</f>
        <v>no number</v>
      </c>
      <c r="O11" s="178" t="str">
        <f t="shared" si="0"/>
        <v>no number</v>
      </c>
      <c r="P11" s="191" t="str">
        <f t="shared" si="4"/>
        <v/>
      </c>
      <c r="R11" s="178" t="str">
        <f>IF('SP2-3 (2)'!C29="","no number",'SP2-3 (2)'!C29)</f>
        <v>no number</v>
      </c>
      <c r="S11" s="178" t="str">
        <f t="shared" si="1"/>
        <v>no number</v>
      </c>
      <c r="T11" s="191" t="str">
        <f t="shared" si="5"/>
        <v/>
      </c>
    </row>
    <row r="12" spans="1:20" ht="13.8" thickBot="1">
      <c r="A12" s="182"/>
      <c r="B12" s="188"/>
      <c r="D12" s="189" t="s">
        <v>616</v>
      </c>
      <c r="E12" s="190">
        <v>8</v>
      </c>
      <c r="F12" s="178" t="e">
        <f>IF(#REF!="","no number",#REF!)</f>
        <v>#REF!</v>
      </c>
      <c r="G12" s="178" t="e">
        <f t="shared" si="2"/>
        <v>#REF!</v>
      </c>
      <c r="H12" s="191" t="e">
        <f t="shared" si="3"/>
        <v>#REF!</v>
      </c>
      <c r="L12" s="192" t="s">
        <v>616</v>
      </c>
      <c r="M12" s="193">
        <v>8</v>
      </c>
      <c r="N12" s="178" t="str">
        <f>IF('SP2-3 (1)'!C30="","no number",'SP2-3 (1)'!C30)</f>
        <v>no number</v>
      </c>
      <c r="O12" s="178" t="str">
        <f t="shared" si="0"/>
        <v>no number</v>
      </c>
      <c r="P12" s="191" t="str">
        <f t="shared" si="4"/>
        <v/>
      </c>
      <c r="R12" s="178" t="str">
        <f>IF('SP2-3 (2)'!C30="","no number",'SP2-3 (2)'!C30)</f>
        <v>no number</v>
      </c>
      <c r="S12" s="178" t="str">
        <f t="shared" si="1"/>
        <v>no number</v>
      </c>
      <c r="T12" s="191" t="str">
        <f t="shared" si="5"/>
        <v/>
      </c>
    </row>
    <row r="13" spans="1:20" ht="13.8" thickBot="1">
      <c r="A13" s="182"/>
      <c r="B13" s="188"/>
      <c r="D13" s="189" t="s">
        <v>617</v>
      </c>
      <c r="E13" s="190">
        <v>9</v>
      </c>
      <c r="F13" s="178" t="e">
        <f>IF(#REF!="","no number",#REF!)</f>
        <v>#REF!</v>
      </c>
      <c r="G13" s="178" t="e">
        <f t="shared" si="2"/>
        <v>#REF!</v>
      </c>
      <c r="H13" s="191" t="e">
        <f t="shared" si="3"/>
        <v>#REF!</v>
      </c>
      <c r="L13" s="192" t="s">
        <v>617</v>
      </c>
      <c r="M13" s="193">
        <v>9</v>
      </c>
      <c r="N13" s="178" t="str">
        <f>IF('SP2-3 (1)'!C31="","no number",'SP2-3 (1)'!C31)</f>
        <v>no number</v>
      </c>
      <c r="O13" s="178" t="str">
        <f t="shared" si="0"/>
        <v>no number</v>
      </c>
      <c r="P13" s="191" t="str">
        <f t="shared" si="4"/>
        <v/>
      </c>
      <c r="R13" s="178" t="str">
        <f>IF('SP2-3 (2)'!C31="","no number",'SP2-3 (2)'!C31)</f>
        <v>no number</v>
      </c>
      <c r="S13" s="178" t="str">
        <f t="shared" si="1"/>
        <v>no number</v>
      </c>
      <c r="T13" s="191" t="str">
        <f t="shared" si="5"/>
        <v/>
      </c>
    </row>
    <row r="14" spans="1:20" ht="13.8" thickBot="1">
      <c r="A14" s="182"/>
      <c r="B14" s="188"/>
      <c r="D14" s="189" t="s">
        <v>618</v>
      </c>
      <c r="E14" s="190">
        <v>10</v>
      </c>
      <c r="F14" s="178" t="e">
        <f>IF(#REF!="","no number",#REF!)</f>
        <v>#REF!</v>
      </c>
      <c r="G14" s="178" t="e">
        <f t="shared" si="2"/>
        <v>#REF!</v>
      </c>
      <c r="H14" s="191" t="e">
        <f t="shared" si="3"/>
        <v>#REF!</v>
      </c>
      <c r="L14" s="192" t="s">
        <v>618</v>
      </c>
      <c r="M14" s="193">
        <v>10</v>
      </c>
      <c r="N14" s="178" t="str">
        <f>IF('SP2-3 (1)'!C32="","no number",'SP2-3 (1)'!C32)</f>
        <v>no number</v>
      </c>
      <c r="O14" s="178" t="str">
        <f t="shared" si="0"/>
        <v>no number</v>
      </c>
      <c r="P14" s="191" t="str">
        <f t="shared" si="4"/>
        <v/>
      </c>
      <c r="R14" s="178" t="str">
        <f>IF('SP2-3 (2)'!C32="","no number",'SP2-3 (2)'!C32)</f>
        <v>no number</v>
      </c>
      <c r="S14" s="178" t="str">
        <f t="shared" si="1"/>
        <v>no number</v>
      </c>
      <c r="T14" s="191" t="str">
        <f t="shared" si="5"/>
        <v/>
      </c>
    </row>
    <row r="15" spans="1:20" ht="13.8" thickBot="1">
      <c r="A15" s="182"/>
      <c r="B15" s="188"/>
      <c r="D15" s="189" t="s">
        <v>619</v>
      </c>
      <c r="E15" s="190">
        <v>11</v>
      </c>
      <c r="L15" s="192" t="s">
        <v>619</v>
      </c>
      <c r="M15" s="193">
        <v>11</v>
      </c>
      <c r="N15" s="178" t="s">
        <v>357</v>
      </c>
      <c r="O15" s="178" t="s">
        <v>357</v>
      </c>
    </row>
    <row r="16" spans="1:20" ht="13.8" thickBot="1">
      <c r="A16" s="182"/>
      <c r="B16" s="188"/>
      <c r="D16" s="189" t="s">
        <v>620</v>
      </c>
      <c r="E16" s="190">
        <v>12</v>
      </c>
      <c r="L16" s="192" t="s">
        <v>620</v>
      </c>
      <c r="M16" s="193">
        <v>12</v>
      </c>
    </row>
    <row r="17" spans="1:20" ht="13.8" thickBot="1">
      <c r="A17" s="182"/>
      <c r="B17" s="188"/>
      <c r="C17" s="194"/>
      <c r="D17" s="189" t="s">
        <v>621</v>
      </c>
      <c r="E17" s="190">
        <v>13</v>
      </c>
      <c r="L17" s="192" t="s">
        <v>621</v>
      </c>
      <c r="M17" s="193">
        <v>13</v>
      </c>
      <c r="N17" s="179" t="s">
        <v>622</v>
      </c>
      <c r="R17" s="179"/>
    </row>
    <row r="18" spans="1:20" ht="13.8" thickBot="1">
      <c r="A18" s="195"/>
      <c r="B18" s="188"/>
      <c r="D18" s="189" t="s">
        <v>623</v>
      </c>
      <c r="E18" s="190">
        <v>14</v>
      </c>
      <c r="L18" s="192" t="s">
        <v>623</v>
      </c>
      <c r="M18" s="193">
        <v>14</v>
      </c>
      <c r="N18" s="179" t="s">
        <v>390</v>
      </c>
      <c r="P18" s="180">
        <f>'SP2-2'!I29</f>
        <v>0.04</v>
      </c>
      <c r="R18" s="179"/>
    </row>
    <row r="19" spans="1:20" ht="13.8" thickBot="1">
      <c r="A19" s="195"/>
      <c r="B19" s="195"/>
      <c r="D19" s="189" t="s">
        <v>624</v>
      </c>
      <c r="E19" s="190">
        <v>15</v>
      </c>
      <c r="F19" s="178" t="s">
        <v>357</v>
      </c>
      <c r="G19" s="178" t="s">
        <v>357</v>
      </c>
      <c r="L19" s="192" t="s">
        <v>624</v>
      </c>
      <c r="M19" s="193">
        <v>15</v>
      </c>
      <c r="N19" s="178" t="s">
        <v>602</v>
      </c>
      <c r="O19" s="178" t="s">
        <v>603</v>
      </c>
      <c r="P19" s="178" t="s">
        <v>604</v>
      </c>
    </row>
    <row r="20" spans="1:20" ht="13.8" thickBot="1">
      <c r="A20" s="195"/>
      <c r="B20" s="195"/>
      <c r="D20" s="189" t="s">
        <v>625</v>
      </c>
      <c r="E20" s="190">
        <v>16</v>
      </c>
      <c r="L20" s="192" t="s">
        <v>625</v>
      </c>
      <c r="M20" s="193">
        <v>16</v>
      </c>
      <c r="N20" s="178">
        <v>0</v>
      </c>
    </row>
    <row r="21" spans="1:20" ht="13.8" thickBot="1">
      <c r="A21" s="195"/>
      <c r="B21" s="195"/>
      <c r="D21" s="189" t="s">
        <v>626</v>
      </c>
      <c r="E21" s="190">
        <v>17</v>
      </c>
      <c r="L21" s="192" t="s">
        <v>626</v>
      </c>
      <c r="M21" s="193">
        <v>17</v>
      </c>
      <c r="N21" s="178" t="str">
        <f>IF('SP2-3 (3)'!C24="","no number",'SP2-3 (3)'!C24)</f>
        <v>no number</v>
      </c>
      <c r="O21" s="178" t="str">
        <f t="shared" ref="O21:O29" si="6">IF(N21="no number","no number",N21-$N$5)</f>
        <v>no number</v>
      </c>
      <c r="P21" s="191" t="str">
        <f>IF(O21="no number","",(1/((1+$P$3)^(O21))))</f>
        <v/>
      </c>
      <c r="T21" s="191"/>
    </row>
    <row r="22" spans="1:20" ht="13.8" thickBot="1">
      <c r="A22" s="195"/>
      <c r="B22" s="195"/>
      <c r="D22" s="189" t="s">
        <v>627</v>
      </c>
      <c r="E22" s="190">
        <v>18</v>
      </c>
      <c r="L22" s="192" t="s">
        <v>627</v>
      </c>
      <c r="M22" s="193">
        <v>18</v>
      </c>
      <c r="N22" s="178" t="str">
        <f>IF('SP2-3 (3)'!C25="","no number",'SP2-3 (3)'!C25)</f>
        <v>no number</v>
      </c>
      <c r="O22" s="178" t="str">
        <f t="shared" si="6"/>
        <v>no number</v>
      </c>
      <c r="P22" s="191" t="str">
        <f t="shared" ref="P22:P29" si="7">IF(O22="no number","",(1/((1+$P$3)^(O22))))</f>
        <v/>
      </c>
      <c r="T22" s="191"/>
    </row>
    <row r="23" spans="1:20" ht="13.8" thickBot="1">
      <c r="A23" s="195"/>
      <c r="B23" s="195"/>
      <c r="D23" s="189" t="s">
        <v>628</v>
      </c>
      <c r="E23" s="190">
        <v>19</v>
      </c>
      <c r="L23" s="192" t="s">
        <v>628</v>
      </c>
      <c r="M23" s="193">
        <v>19</v>
      </c>
      <c r="N23" s="178" t="str">
        <f>IF('SP2-3 (3)'!C26="","no number",'SP2-3 (3)'!C26)</f>
        <v>no number</v>
      </c>
      <c r="O23" s="178" t="str">
        <f t="shared" si="6"/>
        <v>no number</v>
      </c>
      <c r="P23" s="191" t="str">
        <f t="shared" si="7"/>
        <v/>
      </c>
      <c r="T23" s="191"/>
    </row>
    <row r="24" spans="1:20" ht="13.8" thickBot="1">
      <c r="A24" s="195"/>
      <c r="B24" s="195"/>
      <c r="D24" s="189" t="s">
        <v>629</v>
      </c>
      <c r="E24" s="190">
        <v>20</v>
      </c>
      <c r="L24" s="192" t="s">
        <v>629</v>
      </c>
      <c r="M24" s="193">
        <v>20</v>
      </c>
      <c r="N24" s="178" t="str">
        <f>IF('SP2-3 (3)'!C27="","no number",'SP2-3 (3)'!C27)</f>
        <v>no number</v>
      </c>
      <c r="O24" s="178" t="str">
        <f t="shared" si="6"/>
        <v>no number</v>
      </c>
      <c r="P24" s="191" t="str">
        <f t="shared" si="7"/>
        <v/>
      </c>
      <c r="T24" s="191"/>
    </row>
    <row r="25" spans="1:20" ht="13.8" thickBot="1">
      <c r="A25" s="195"/>
      <c r="B25" s="195"/>
      <c r="D25" s="189" t="s">
        <v>630</v>
      </c>
      <c r="E25" s="190">
        <v>21</v>
      </c>
      <c r="L25" s="192" t="s">
        <v>630</v>
      </c>
      <c r="M25" s="193">
        <v>21</v>
      </c>
      <c r="N25" s="178" t="str">
        <f>IF('SP2-3 (3)'!C28="","no number",'SP2-3 (3)'!C28)</f>
        <v>no number</v>
      </c>
      <c r="O25" s="178" t="str">
        <f t="shared" si="6"/>
        <v>no number</v>
      </c>
      <c r="P25" s="191" t="str">
        <f t="shared" si="7"/>
        <v/>
      </c>
      <c r="T25" s="191"/>
    </row>
    <row r="26" spans="1:20" ht="13.8" thickBot="1">
      <c r="A26" s="195"/>
      <c r="B26" s="195"/>
      <c r="D26" s="189" t="s">
        <v>631</v>
      </c>
      <c r="E26" s="190">
        <v>22</v>
      </c>
      <c r="L26" s="192" t="s">
        <v>631</v>
      </c>
      <c r="M26" s="193">
        <v>22</v>
      </c>
      <c r="N26" s="178" t="str">
        <f>IF('SP2-3 (3)'!C29="","no number",'SP2-3 (3)'!C29)</f>
        <v>no number</v>
      </c>
      <c r="O26" s="178" t="str">
        <f t="shared" si="6"/>
        <v>no number</v>
      </c>
      <c r="P26" s="191" t="str">
        <f t="shared" si="7"/>
        <v/>
      </c>
      <c r="T26" s="191"/>
    </row>
    <row r="27" spans="1:20" ht="13.8" thickBot="1">
      <c r="A27" s="195"/>
      <c r="B27" s="195"/>
      <c r="D27" s="189" t="s">
        <v>632</v>
      </c>
      <c r="E27" s="190">
        <v>23</v>
      </c>
      <c r="L27" s="192" t="s">
        <v>632</v>
      </c>
      <c r="M27" s="193">
        <v>23</v>
      </c>
      <c r="N27" s="178" t="str">
        <f>IF('SP2-3 (3)'!C30="","no number",'SP2-3 (3)'!C30)</f>
        <v>no number</v>
      </c>
      <c r="O27" s="178" t="str">
        <f t="shared" si="6"/>
        <v>no number</v>
      </c>
      <c r="P27" s="191" t="str">
        <f t="shared" si="7"/>
        <v/>
      </c>
      <c r="T27" s="191"/>
    </row>
    <row r="28" spans="1:20" ht="13.8" thickBot="1">
      <c r="A28" s="195"/>
      <c r="B28" s="195"/>
      <c r="D28" s="189" t="s">
        <v>633</v>
      </c>
      <c r="E28" s="190">
        <v>24</v>
      </c>
      <c r="L28" s="192" t="s">
        <v>633</v>
      </c>
      <c r="M28" s="193">
        <v>24</v>
      </c>
      <c r="N28" s="178" t="str">
        <f>IF('SP2-3 (3)'!C31="","no number",'SP2-3 (3)'!C31)</f>
        <v>no number</v>
      </c>
      <c r="O28" s="178" t="str">
        <f t="shared" si="6"/>
        <v>no number</v>
      </c>
      <c r="P28" s="191" t="str">
        <f t="shared" si="7"/>
        <v/>
      </c>
      <c r="T28" s="191"/>
    </row>
    <row r="29" spans="1:20" ht="13.8" thickBot="1">
      <c r="A29" s="195"/>
      <c r="B29" s="195"/>
      <c r="D29" s="189" t="s">
        <v>634</v>
      </c>
      <c r="E29" s="190">
        <v>25</v>
      </c>
      <c r="L29" s="192" t="s">
        <v>634</v>
      </c>
      <c r="M29" s="193">
        <v>25</v>
      </c>
      <c r="N29" s="178" t="str">
        <f>IF('SP2-3 (3)'!C32="","no number",'SP2-3 (3)'!C32)</f>
        <v>no number</v>
      </c>
      <c r="O29" s="178" t="str">
        <f t="shared" si="6"/>
        <v>no number</v>
      </c>
      <c r="P29" s="191" t="str">
        <f t="shared" si="7"/>
        <v/>
      </c>
      <c r="T29" s="191"/>
    </row>
    <row r="30" spans="1:20" ht="13.8" thickBot="1">
      <c r="B30" s="195"/>
      <c r="D30" s="189" t="s">
        <v>635</v>
      </c>
      <c r="E30" s="190">
        <v>26</v>
      </c>
      <c r="L30" s="192" t="s">
        <v>635</v>
      </c>
      <c r="M30" s="193">
        <v>26</v>
      </c>
    </row>
    <row r="31" spans="1:20" ht="13.8" thickBot="1">
      <c r="D31" s="189" t="s">
        <v>636</v>
      </c>
      <c r="E31" s="190">
        <v>27</v>
      </c>
      <c r="L31" s="192" t="s">
        <v>636</v>
      </c>
      <c r="M31" s="193">
        <v>27</v>
      </c>
    </row>
    <row r="32" spans="1:20" ht="13.8" thickBot="1">
      <c r="A32" s="181"/>
      <c r="D32" s="189" t="s">
        <v>637</v>
      </c>
      <c r="E32" s="190">
        <v>28</v>
      </c>
      <c r="L32" s="192" t="s">
        <v>637</v>
      </c>
      <c r="M32" s="193">
        <v>28</v>
      </c>
    </row>
    <row r="33" spans="1:13" ht="13.8" thickBot="1">
      <c r="A33" s="182"/>
      <c r="B33" s="183"/>
      <c r="D33" s="189" t="s">
        <v>638</v>
      </c>
      <c r="E33" s="190">
        <v>29</v>
      </c>
      <c r="L33" s="192" t="s">
        <v>638</v>
      </c>
      <c r="M33" s="193">
        <v>29</v>
      </c>
    </row>
    <row r="34" spans="1:13" ht="13.8" thickBot="1">
      <c r="A34" s="182"/>
      <c r="B34" s="188"/>
      <c r="D34" s="189" t="s">
        <v>639</v>
      </c>
      <c r="E34" s="190">
        <v>30</v>
      </c>
      <c r="L34" s="192" t="s">
        <v>639</v>
      </c>
      <c r="M34" s="193">
        <v>30</v>
      </c>
    </row>
    <row r="35" spans="1:13" ht="13.8" thickBot="1">
      <c r="A35" s="182"/>
      <c r="B35" s="188"/>
      <c r="D35" s="189" t="s">
        <v>640</v>
      </c>
      <c r="E35" s="190">
        <v>31</v>
      </c>
      <c r="L35" s="192" t="s">
        <v>640</v>
      </c>
      <c r="M35" s="193">
        <v>31</v>
      </c>
    </row>
    <row r="36" spans="1:13" ht="13.8" thickBot="1">
      <c r="A36" s="182"/>
      <c r="B36" s="188"/>
      <c r="D36" s="196" t="s">
        <v>641</v>
      </c>
      <c r="E36" s="193">
        <v>32</v>
      </c>
      <c r="L36" s="196" t="s">
        <v>641</v>
      </c>
      <c r="M36" s="193">
        <v>32</v>
      </c>
    </row>
    <row r="37" spans="1:13" ht="13.8" thickBot="1">
      <c r="A37" s="182"/>
      <c r="B37" s="188"/>
      <c r="D37" s="196" t="s">
        <v>642</v>
      </c>
      <c r="E37" s="193">
        <v>33</v>
      </c>
      <c r="L37" s="196" t="s">
        <v>642</v>
      </c>
      <c r="M37" s="193">
        <v>33</v>
      </c>
    </row>
    <row r="38" spans="1:13" ht="13.8" thickBot="1">
      <c r="A38" s="182"/>
      <c r="B38" s="188"/>
      <c r="D38" s="196" t="s">
        <v>643</v>
      </c>
      <c r="E38" s="193">
        <v>34</v>
      </c>
      <c r="L38" s="196" t="s">
        <v>643</v>
      </c>
      <c r="M38" s="193">
        <v>34</v>
      </c>
    </row>
    <row r="39" spans="1:13" ht="13.8" thickBot="1">
      <c r="A39" s="182"/>
      <c r="B39" s="188"/>
      <c r="D39" s="196" t="s">
        <v>644</v>
      </c>
      <c r="E39" s="193">
        <v>35</v>
      </c>
      <c r="L39" s="196" t="s">
        <v>644</v>
      </c>
      <c r="M39" s="193">
        <v>35</v>
      </c>
    </row>
    <row r="40" spans="1:13" ht="13.8" thickBot="1">
      <c r="A40" s="182"/>
      <c r="B40" s="188"/>
      <c r="D40" s="196" t="s">
        <v>645</v>
      </c>
      <c r="E40" s="193">
        <v>36</v>
      </c>
      <c r="L40" s="196" t="s">
        <v>645</v>
      </c>
      <c r="M40" s="193">
        <v>36</v>
      </c>
    </row>
    <row r="41" spans="1:13" ht="13.8" thickBot="1">
      <c r="A41" s="182"/>
      <c r="B41" s="188"/>
      <c r="D41" s="196" t="s">
        <v>646</v>
      </c>
      <c r="E41" s="193">
        <v>37</v>
      </c>
      <c r="L41" s="196" t="s">
        <v>646</v>
      </c>
      <c r="M41" s="193">
        <v>37</v>
      </c>
    </row>
    <row r="42" spans="1:13" ht="13.8" thickBot="1">
      <c r="A42" s="182"/>
      <c r="B42" s="188"/>
      <c r="D42" s="196" t="s">
        <v>647</v>
      </c>
      <c r="E42" s="193">
        <v>38</v>
      </c>
      <c r="L42" s="196" t="s">
        <v>647</v>
      </c>
      <c r="M42" s="193">
        <v>38</v>
      </c>
    </row>
    <row r="43" spans="1:13" ht="13.8" thickBot="1">
      <c r="A43" s="182"/>
      <c r="B43" s="188"/>
      <c r="D43" s="196" t="s">
        <v>648</v>
      </c>
      <c r="E43" s="193">
        <v>39</v>
      </c>
      <c r="L43" s="196" t="s">
        <v>648</v>
      </c>
      <c r="M43" s="193">
        <v>39</v>
      </c>
    </row>
    <row r="44" spans="1:13" ht="13.8" thickBot="1">
      <c r="A44" s="182"/>
      <c r="B44" s="188"/>
      <c r="D44" s="196" t="s">
        <v>649</v>
      </c>
      <c r="E44" s="193">
        <v>40</v>
      </c>
      <c r="L44" s="196" t="s">
        <v>649</v>
      </c>
      <c r="M44" s="193">
        <v>40</v>
      </c>
    </row>
    <row r="45" spans="1:13" ht="13.8" thickBot="1">
      <c r="A45" s="182"/>
      <c r="B45" s="188"/>
      <c r="C45" s="194"/>
      <c r="D45" s="196" t="s">
        <v>650</v>
      </c>
      <c r="E45" s="193">
        <v>41</v>
      </c>
      <c r="L45" s="196" t="s">
        <v>650</v>
      </c>
      <c r="M45" s="193">
        <v>41</v>
      </c>
    </row>
    <row r="46" spans="1:13" ht="13.8" thickBot="1">
      <c r="A46" s="195"/>
      <c r="B46" s="188"/>
      <c r="D46" s="196" t="s">
        <v>651</v>
      </c>
      <c r="E46" s="193">
        <v>42</v>
      </c>
      <c r="L46" s="196" t="s">
        <v>651</v>
      </c>
      <c r="M46" s="193">
        <v>42</v>
      </c>
    </row>
    <row r="47" spans="1:13" ht="13.8" thickBot="1">
      <c r="A47" s="195"/>
      <c r="B47" s="195"/>
      <c r="D47" s="196" t="s">
        <v>652</v>
      </c>
      <c r="E47" s="193">
        <v>43</v>
      </c>
      <c r="L47" s="196" t="s">
        <v>652</v>
      </c>
      <c r="M47" s="193">
        <v>43</v>
      </c>
    </row>
    <row r="48" spans="1:13" ht="13.8" thickBot="1">
      <c r="A48" s="195"/>
      <c r="B48" s="195"/>
      <c r="D48" s="196" t="s">
        <v>653</v>
      </c>
      <c r="E48" s="193">
        <v>44</v>
      </c>
      <c r="L48" s="196" t="s">
        <v>653</v>
      </c>
      <c r="M48" s="193">
        <v>44</v>
      </c>
    </row>
    <row r="49" spans="1:13" ht="13.8" thickBot="1">
      <c r="A49" s="195"/>
      <c r="B49" s="195"/>
      <c r="D49" s="196" t="s">
        <v>654</v>
      </c>
      <c r="E49" s="193">
        <v>45</v>
      </c>
      <c r="L49" s="196" t="s">
        <v>654</v>
      </c>
      <c r="M49" s="193">
        <v>45</v>
      </c>
    </row>
    <row r="50" spans="1:13" ht="13.8" thickBot="1">
      <c r="A50" s="195"/>
      <c r="B50" s="195"/>
      <c r="D50" s="196" t="s">
        <v>655</v>
      </c>
      <c r="E50" s="193">
        <v>46</v>
      </c>
      <c r="L50" s="196" t="s">
        <v>655</v>
      </c>
      <c r="M50" s="193">
        <v>46</v>
      </c>
    </row>
    <row r="51" spans="1:13" ht="13.8" thickBot="1">
      <c r="A51" s="195"/>
      <c r="B51" s="195"/>
      <c r="D51" s="196" t="s">
        <v>656</v>
      </c>
      <c r="E51" s="193">
        <v>47</v>
      </c>
      <c r="L51" s="196" t="s">
        <v>656</v>
      </c>
      <c r="M51" s="193">
        <v>47</v>
      </c>
    </row>
    <row r="52" spans="1:13" ht="13.8" thickBot="1">
      <c r="A52" s="195"/>
      <c r="B52" s="195"/>
      <c r="D52" s="196" t="s">
        <v>657</v>
      </c>
      <c r="E52" s="193">
        <v>48</v>
      </c>
      <c r="L52" s="196" t="s">
        <v>657</v>
      </c>
      <c r="M52" s="193">
        <v>48</v>
      </c>
    </row>
    <row r="53" spans="1:13" ht="13.8" thickBot="1">
      <c r="A53" s="195"/>
      <c r="B53" s="195"/>
      <c r="D53" s="196" t="s">
        <v>658</v>
      </c>
      <c r="E53" s="193">
        <v>49</v>
      </c>
      <c r="L53" s="196" t="s">
        <v>658</v>
      </c>
      <c r="M53" s="193">
        <v>49</v>
      </c>
    </row>
    <row r="54" spans="1:13" ht="13.8" thickBot="1">
      <c r="A54" s="195"/>
      <c r="B54" s="195"/>
      <c r="D54" s="197" t="s">
        <v>659</v>
      </c>
      <c r="E54" s="198">
        <v>50</v>
      </c>
      <c r="L54" s="197" t="s">
        <v>659</v>
      </c>
      <c r="M54" s="198">
        <v>50</v>
      </c>
    </row>
    <row r="55" spans="1:13" ht="13.8" thickBot="1">
      <c r="A55" s="195"/>
      <c r="B55" s="195"/>
    </row>
    <row r="56" spans="1:13" ht="13.8" thickBot="1">
      <c r="A56" s="195"/>
      <c r="B56" s="195"/>
    </row>
    <row r="57" spans="1:13" ht="13.8" thickBot="1">
      <c r="A57" s="195"/>
      <c r="B57" s="195"/>
    </row>
    <row r="58" spans="1:13" ht="13.8" thickBot="1">
      <c r="B58" s="195"/>
    </row>
    <row r="62" spans="1:13" ht="41.4">
      <c r="A62" s="199" t="s">
        <v>660</v>
      </c>
      <c r="B62" s="199" t="s">
        <v>661</v>
      </c>
      <c r="C62" s="200" t="s">
        <v>662</v>
      </c>
    </row>
    <row r="63" spans="1:13" ht="14.4" thickBot="1">
      <c r="A63" s="201">
        <v>100</v>
      </c>
      <c r="B63" s="202">
        <v>1</v>
      </c>
      <c r="C63" s="203">
        <v>1</v>
      </c>
    </row>
    <row r="64" spans="1:13" ht="14.4" thickBot="1">
      <c r="A64" s="201">
        <v>90</v>
      </c>
      <c r="B64" s="202">
        <v>1.18</v>
      </c>
      <c r="C64" s="203">
        <v>1.22</v>
      </c>
    </row>
    <row r="65" spans="1:3" ht="14.4" thickBot="1">
      <c r="A65" s="201">
        <v>80</v>
      </c>
      <c r="B65" s="202">
        <v>1.44</v>
      </c>
      <c r="C65" s="203">
        <v>1.57</v>
      </c>
    </row>
    <row r="66" spans="1:3" ht="14.4" thickBot="1">
      <c r="A66" s="201">
        <v>70</v>
      </c>
      <c r="B66" s="202">
        <v>1.85</v>
      </c>
      <c r="C66" s="203">
        <v>2.2200000000000002</v>
      </c>
    </row>
    <row r="67" spans="1:3" ht="14.4" thickBot="1">
      <c r="A67" s="201">
        <v>60</v>
      </c>
      <c r="B67" s="202">
        <v>2.6</v>
      </c>
      <c r="C67" s="203">
        <v>3.67</v>
      </c>
    </row>
    <row r="68" spans="1:3" ht="13.8">
      <c r="A68" s="204">
        <v>50</v>
      </c>
      <c r="B68" s="205">
        <v>4.33</v>
      </c>
      <c r="C68" s="206">
        <v>11</v>
      </c>
    </row>
  </sheetData>
  <sheetProtection selectLockedCells="1"/>
  <pageMargins left="0.75" right="0.75" top="1" bottom="1" header="0.5" footer="0.5"/>
  <pageSetup paperSize="9"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3DD20C-3D13-498F-8738-7AAF7B7A8CB7}">
  <dimension ref="A1"/>
  <sheetViews>
    <sheetView zoomScaleNormal="100" workbookViewId="0">
      <selection activeCell="I46" sqref="I46:N46"/>
    </sheetView>
  </sheetViews>
  <sheetFormatPr defaultColWidth="9" defaultRowHeight="11.4"/>
  <cols>
    <col min="1" max="16384" width="9" style="34"/>
  </cols>
  <sheetData/>
  <pageMargins left="1.1811023622047245" right="0.78740157480314965" top="0.78740157480314965" bottom="0.78740157480314965" header="0.51181102362204722" footer="0.51181102362204722"/>
  <pageSetup paperSize="9"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905EF8-7188-49B9-9368-145D7407AAE2}">
  <dimension ref="A1"/>
  <sheetViews>
    <sheetView zoomScaleNormal="100" workbookViewId="0">
      <selection activeCell="I46" sqref="I46:N46"/>
    </sheetView>
  </sheetViews>
  <sheetFormatPr defaultColWidth="9" defaultRowHeight="11.4"/>
  <cols>
    <col min="1" max="16384" width="9" style="34"/>
  </cols>
  <sheetData/>
  <pageMargins left="1.1811023622047245" right="0.78740157480314965" top="0.78740157480314965" bottom="0.78740157480314965" header="0.51181102362204722" footer="0.51181102362204722"/>
  <pageSetup paperSize="9"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46356B-9F84-4D00-95DA-25C0CCC91CAF}">
  <dimension ref="A1"/>
  <sheetViews>
    <sheetView zoomScaleNormal="100" workbookViewId="0">
      <selection activeCell="I46" sqref="I46:N46"/>
    </sheetView>
  </sheetViews>
  <sheetFormatPr defaultColWidth="9" defaultRowHeight="11.4"/>
  <cols>
    <col min="1" max="16384" width="9" style="34"/>
  </cols>
  <sheetData/>
  <pageMargins left="1.1811023622047245" right="0.78740157480314965" top="0.78740157480314965" bottom="0.78740157480314965" header="0.51181102362204722" footer="0.51181102362204722"/>
  <pageSetup paperSize="9"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91DC05-7AF0-400E-9DCC-0B1B709B27E9}">
  <dimension ref="A1"/>
  <sheetViews>
    <sheetView zoomScaleNormal="100" workbookViewId="0">
      <selection activeCell="I46" sqref="I46:N46"/>
    </sheetView>
  </sheetViews>
  <sheetFormatPr defaultColWidth="9" defaultRowHeight="11.4"/>
  <cols>
    <col min="1" max="16384" width="9" style="34"/>
  </cols>
  <sheetData/>
  <pageMargins left="1.1811023622047245" right="0.78740157480314965" top="0.78740157480314965" bottom="0.78740157480314965" header="0.51181102362204722" footer="0.51181102362204722"/>
  <pageSetup paperSize="9"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A1:I97"/>
  <sheetViews>
    <sheetView topLeftCell="A73" workbookViewId="0">
      <selection activeCell="G19" sqref="G19"/>
    </sheetView>
  </sheetViews>
  <sheetFormatPr defaultColWidth="11" defaultRowHeight="15.6"/>
  <cols>
    <col min="1" max="1" width="44.59765625" customWidth="1"/>
    <col min="2" max="2" width="4.59765625" customWidth="1"/>
    <col min="3" max="3" width="46.796875" customWidth="1"/>
    <col min="4" max="4" width="4.09765625" customWidth="1"/>
    <col min="5" max="5" width="45.796875" customWidth="1"/>
    <col min="6" max="6" width="4.59765625" customWidth="1"/>
    <col min="7" max="7" width="47.796875" customWidth="1"/>
    <col min="8" max="8" width="4.59765625" customWidth="1"/>
    <col min="9" max="9" width="48.5" customWidth="1"/>
  </cols>
  <sheetData>
    <row r="1" spans="1:9">
      <c r="A1" t="s">
        <v>48</v>
      </c>
      <c r="C1" t="s">
        <v>49</v>
      </c>
      <c r="E1" t="s">
        <v>50</v>
      </c>
      <c r="G1" t="s">
        <v>51</v>
      </c>
      <c r="I1" t="s">
        <v>52</v>
      </c>
    </row>
    <row r="2" spans="1:9">
      <c r="A2" t="s">
        <v>30</v>
      </c>
      <c r="C2" t="s">
        <v>53</v>
      </c>
      <c r="E2" t="s">
        <v>54</v>
      </c>
      <c r="G2" t="s">
        <v>55</v>
      </c>
      <c r="I2" t="s">
        <v>45</v>
      </c>
    </row>
    <row r="3" spans="1:9">
      <c r="A3" t="s">
        <v>56</v>
      </c>
      <c r="C3" t="s">
        <v>57</v>
      </c>
      <c r="E3" t="s">
        <v>34</v>
      </c>
      <c r="G3" t="s">
        <v>58</v>
      </c>
      <c r="I3" t="s">
        <v>59</v>
      </c>
    </row>
    <row r="4" spans="1:9">
      <c r="A4" s="18" t="s">
        <v>60</v>
      </c>
      <c r="E4" t="s">
        <v>61</v>
      </c>
      <c r="G4" t="s">
        <v>37</v>
      </c>
      <c r="I4" t="s">
        <v>62</v>
      </c>
    </row>
    <row r="5" spans="1:9">
      <c r="A5" s="18" t="s">
        <v>63</v>
      </c>
      <c r="E5" t="s">
        <v>64</v>
      </c>
      <c r="G5" t="s">
        <v>40</v>
      </c>
      <c r="I5" t="s">
        <v>65</v>
      </c>
    </row>
    <row r="6" spans="1:9">
      <c r="A6" s="18" t="s">
        <v>66</v>
      </c>
      <c r="E6" t="s">
        <v>67</v>
      </c>
      <c r="G6" t="s">
        <v>57</v>
      </c>
      <c r="I6" s="18" t="s">
        <v>68</v>
      </c>
    </row>
    <row r="7" spans="1:9">
      <c r="A7" s="18" t="s">
        <v>69</v>
      </c>
      <c r="E7" t="s">
        <v>70</v>
      </c>
      <c r="I7" t="s">
        <v>71</v>
      </c>
    </row>
    <row r="8" spans="1:9">
      <c r="A8" s="19" t="s">
        <v>57</v>
      </c>
      <c r="C8" t="s">
        <v>72</v>
      </c>
      <c r="E8" t="s">
        <v>57</v>
      </c>
      <c r="I8" t="s">
        <v>73</v>
      </c>
    </row>
    <row r="9" spans="1:9">
      <c r="C9" s="20" t="s">
        <v>74</v>
      </c>
      <c r="I9" t="s">
        <v>43</v>
      </c>
    </row>
    <row r="10" spans="1:9">
      <c r="C10" s="18" t="s">
        <v>75</v>
      </c>
      <c r="I10" t="s">
        <v>57</v>
      </c>
    </row>
    <row r="11" spans="1:9">
      <c r="C11" s="20" t="s">
        <v>31</v>
      </c>
    </row>
    <row r="12" spans="1:9">
      <c r="A12" t="s">
        <v>72</v>
      </c>
      <c r="C12" s="18" t="s">
        <v>76</v>
      </c>
    </row>
    <row r="13" spans="1:9">
      <c r="A13" s="10" t="s">
        <v>77</v>
      </c>
      <c r="C13" s="18" t="s">
        <v>78</v>
      </c>
    </row>
    <row r="14" spans="1:9">
      <c r="A14" s="20" t="s">
        <v>74</v>
      </c>
      <c r="C14" s="20" t="s">
        <v>79</v>
      </c>
    </row>
    <row r="15" spans="1:9">
      <c r="A15" s="18" t="s">
        <v>75</v>
      </c>
      <c r="C15" s="18" t="s">
        <v>80</v>
      </c>
    </row>
    <row r="16" spans="1:9">
      <c r="A16" s="20" t="s">
        <v>31</v>
      </c>
      <c r="C16" s="20" t="s">
        <v>81</v>
      </c>
    </row>
    <row r="17" spans="1:3">
      <c r="A17" s="18" t="s">
        <v>76</v>
      </c>
      <c r="C17" s="18" t="s">
        <v>82</v>
      </c>
    </row>
    <row r="18" spans="1:3">
      <c r="A18" s="10" t="s">
        <v>56</v>
      </c>
      <c r="C18" s="20" t="s">
        <v>83</v>
      </c>
    </row>
    <row r="19" spans="1:3">
      <c r="A19" s="18" t="s">
        <v>78</v>
      </c>
      <c r="C19" s="18" t="s">
        <v>84</v>
      </c>
    </row>
    <row r="20" spans="1:3">
      <c r="A20" s="20" t="s">
        <v>79</v>
      </c>
      <c r="C20" s="19" t="s">
        <v>85</v>
      </c>
    </row>
    <row r="21" spans="1:3">
      <c r="A21" s="18" t="s">
        <v>80</v>
      </c>
      <c r="C21" s="18" t="s">
        <v>86</v>
      </c>
    </row>
    <row r="22" spans="1:3">
      <c r="A22" s="10" t="s">
        <v>60</v>
      </c>
      <c r="C22" s="19" t="s">
        <v>87</v>
      </c>
    </row>
    <row r="23" spans="1:3">
      <c r="A23" s="20" t="s">
        <v>81</v>
      </c>
      <c r="C23" s="18" t="s">
        <v>88</v>
      </c>
    </row>
    <row r="24" spans="1:3">
      <c r="A24" s="10" t="s">
        <v>63</v>
      </c>
      <c r="C24" s="18" t="s">
        <v>89</v>
      </c>
    </row>
    <row r="25" spans="1:3">
      <c r="A25" s="18" t="s">
        <v>82</v>
      </c>
      <c r="C25" s="18" t="s">
        <v>90</v>
      </c>
    </row>
    <row r="26" spans="1:3">
      <c r="A26" s="10" t="s">
        <v>66</v>
      </c>
      <c r="C26" s="19" t="s">
        <v>91</v>
      </c>
    </row>
    <row r="27" spans="1:3">
      <c r="A27" s="20" t="s">
        <v>83</v>
      </c>
      <c r="C27" s="18" t="s">
        <v>92</v>
      </c>
    </row>
    <row r="28" spans="1:3">
      <c r="A28" s="18" t="s">
        <v>84</v>
      </c>
      <c r="C28" s="18" t="s">
        <v>93</v>
      </c>
    </row>
    <row r="29" spans="1:3">
      <c r="A29" s="10" t="s">
        <v>69</v>
      </c>
      <c r="C29" s="18" t="s">
        <v>94</v>
      </c>
    </row>
    <row r="30" spans="1:3">
      <c r="A30" s="19" t="s">
        <v>85</v>
      </c>
      <c r="C30" s="18" t="s">
        <v>95</v>
      </c>
    </row>
    <row r="31" spans="1:3">
      <c r="A31" s="11" t="s">
        <v>53</v>
      </c>
      <c r="C31" s="18" t="s">
        <v>96</v>
      </c>
    </row>
    <row r="32" spans="1:3">
      <c r="A32" s="18" t="s">
        <v>86</v>
      </c>
      <c r="C32" s="19" t="s">
        <v>97</v>
      </c>
    </row>
    <row r="33" spans="1:3">
      <c r="A33" s="19" t="s">
        <v>87</v>
      </c>
      <c r="C33" s="19" t="s">
        <v>98</v>
      </c>
    </row>
    <row r="34" spans="1:3">
      <c r="A34" s="11" t="s">
        <v>54</v>
      </c>
      <c r="C34" s="18" t="s">
        <v>99</v>
      </c>
    </row>
    <row r="35" spans="1:3">
      <c r="A35" s="18" t="s">
        <v>88</v>
      </c>
      <c r="C35" s="19" t="s">
        <v>100</v>
      </c>
    </row>
    <row r="36" spans="1:3">
      <c r="A36" s="18" t="s">
        <v>89</v>
      </c>
      <c r="C36" s="18" t="s">
        <v>38</v>
      </c>
    </row>
    <row r="37" spans="1:3">
      <c r="A37" s="18" t="s">
        <v>90</v>
      </c>
      <c r="C37" s="52" t="s">
        <v>39</v>
      </c>
    </row>
    <row r="38" spans="1:3">
      <c r="A38" s="19" t="s">
        <v>91</v>
      </c>
      <c r="C38" s="18" t="s">
        <v>41</v>
      </c>
    </row>
    <row r="39" spans="1:3">
      <c r="A39" s="11" t="s">
        <v>34</v>
      </c>
      <c r="C39" s="18" t="s">
        <v>101</v>
      </c>
    </row>
    <row r="40" spans="1:3">
      <c r="A40" s="18" t="s">
        <v>92</v>
      </c>
      <c r="C40" s="19" t="s">
        <v>102</v>
      </c>
    </row>
    <row r="41" spans="1:3">
      <c r="A41" s="18" t="s">
        <v>93</v>
      </c>
      <c r="C41" s="18" t="s">
        <v>103</v>
      </c>
    </row>
    <row r="42" spans="1:3">
      <c r="A42" s="18" t="s">
        <v>94</v>
      </c>
      <c r="C42" s="18" t="s">
        <v>104</v>
      </c>
    </row>
    <row r="43" spans="1:3">
      <c r="A43" s="18" t="s">
        <v>95</v>
      </c>
      <c r="C43" s="18" t="s">
        <v>105</v>
      </c>
    </row>
    <row r="44" spans="1:3">
      <c r="A44" s="18" t="s">
        <v>96</v>
      </c>
      <c r="C44" s="18" t="s">
        <v>106</v>
      </c>
    </row>
    <row r="45" spans="1:3">
      <c r="A45" s="19" t="s">
        <v>97</v>
      </c>
      <c r="C45" s="18" t="s">
        <v>107</v>
      </c>
    </row>
    <row r="46" spans="1:3">
      <c r="A46" s="11" t="s">
        <v>55</v>
      </c>
      <c r="C46" s="18" t="s">
        <v>108</v>
      </c>
    </row>
    <row r="47" spans="1:3">
      <c r="A47" s="19" t="s">
        <v>98</v>
      </c>
      <c r="C47" s="18" t="s">
        <v>109</v>
      </c>
    </row>
    <row r="48" spans="1:3">
      <c r="A48" s="11" t="s">
        <v>58</v>
      </c>
      <c r="C48" s="18" t="s">
        <v>110</v>
      </c>
    </row>
    <row r="49" spans="1:3">
      <c r="A49" s="18" t="s">
        <v>99</v>
      </c>
      <c r="C49" s="18" t="s">
        <v>111</v>
      </c>
    </row>
    <row r="50" spans="1:3">
      <c r="A50" s="19" t="s">
        <v>100</v>
      </c>
      <c r="C50" s="19" t="s">
        <v>46</v>
      </c>
    </row>
    <row r="51" spans="1:3">
      <c r="A51" s="11" t="s">
        <v>37</v>
      </c>
      <c r="C51" s="18" t="s">
        <v>112</v>
      </c>
    </row>
    <row r="52" spans="1:3">
      <c r="A52" s="18" t="s">
        <v>38</v>
      </c>
      <c r="C52" s="18" t="s">
        <v>113</v>
      </c>
    </row>
    <row r="53" spans="1:3">
      <c r="A53" s="19" t="s">
        <v>114</v>
      </c>
      <c r="C53" s="18" t="s">
        <v>115</v>
      </c>
    </row>
    <row r="54" spans="1:3">
      <c r="A54" s="11" t="s">
        <v>40</v>
      </c>
      <c r="C54" s="18" t="s">
        <v>116</v>
      </c>
    </row>
    <row r="55" spans="1:3">
      <c r="A55" s="18" t="s">
        <v>41</v>
      </c>
      <c r="C55" s="18" t="s">
        <v>117</v>
      </c>
    </row>
    <row r="56" spans="1:3">
      <c r="A56" s="18" t="s">
        <v>101</v>
      </c>
      <c r="C56" s="18" t="s">
        <v>118</v>
      </c>
    </row>
    <row r="57" spans="1:3">
      <c r="A57" s="19" t="s">
        <v>102</v>
      </c>
      <c r="C57" s="18" t="s">
        <v>119</v>
      </c>
    </row>
    <row r="58" spans="1:3">
      <c r="A58" s="11" t="s">
        <v>45</v>
      </c>
      <c r="C58" s="18" t="s">
        <v>120</v>
      </c>
    </row>
    <row r="59" spans="1:3">
      <c r="A59" s="18" t="s">
        <v>103</v>
      </c>
      <c r="C59" s="18" t="s">
        <v>121</v>
      </c>
    </row>
    <row r="60" spans="1:3">
      <c r="A60" s="18" t="s">
        <v>104</v>
      </c>
      <c r="C60" s="18" t="s">
        <v>122</v>
      </c>
    </row>
    <row r="61" spans="1:3">
      <c r="A61" s="18" t="s">
        <v>105</v>
      </c>
      <c r="C61" s="18" t="s">
        <v>123</v>
      </c>
    </row>
    <row r="62" spans="1:3">
      <c r="A62" s="18" t="s">
        <v>106</v>
      </c>
      <c r="C62" s="18" t="s">
        <v>124</v>
      </c>
    </row>
    <row r="63" spans="1:3">
      <c r="A63" s="18" t="s">
        <v>107</v>
      </c>
      <c r="C63" s="19" t="s">
        <v>125</v>
      </c>
    </row>
    <row r="64" spans="1:3">
      <c r="A64" s="18" t="s">
        <v>108</v>
      </c>
      <c r="C64" s="19" t="s">
        <v>126</v>
      </c>
    </row>
    <row r="65" spans="1:3">
      <c r="A65" s="18" t="s">
        <v>109</v>
      </c>
      <c r="C65" s="18" t="s">
        <v>127</v>
      </c>
    </row>
    <row r="66" spans="1:3">
      <c r="A66" s="18" t="s">
        <v>110</v>
      </c>
      <c r="C66" s="18" t="s">
        <v>128</v>
      </c>
    </row>
    <row r="67" spans="1:3">
      <c r="A67" s="18" t="s">
        <v>111</v>
      </c>
      <c r="C67" s="19" t="s">
        <v>129</v>
      </c>
    </row>
    <row r="68" spans="1:3">
      <c r="A68" s="19" t="s">
        <v>46</v>
      </c>
      <c r="C68" s="18" t="s">
        <v>130</v>
      </c>
    </row>
    <row r="69" spans="1:3">
      <c r="A69" s="11" t="s">
        <v>59</v>
      </c>
      <c r="C69" s="19" t="s">
        <v>131</v>
      </c>
    </row>
    <row r="70" spans="1:3">
      <c r="A70" s="18" t="s">
        <v>112</v>
      </c>
      <c r="C70" s="19" t="s">
        <v>132</v>
      </c>
    </row>
    <row r="71" spans="1:3">
      <c r="A71" s="18" t="s">
        <v>113</v>
      </c>
      <c r="C71" s="19" t="s">
        <v>133</v>
      </c>
    </row>
    <row r="72" spans="1:3">
      <c r="A72" s="18" t="s">
        <v>115</v>
      </c>
      <c r="C72" s="19" t="s">
        <v>44</v>
      </c>
    </row>
    <row r="73" spans="1:3">
      <c r="A73" s="18" t="s">
        <v>116</v>
      </c>
      <c r="C73" s="15" t="s">
        <v>134</v>
      </c>
    </row>
    <row r="74" spans="1:3">
      <c r="A74" s="18" t="s">
        <v>117</v>
      </c>
    </row>
    <row r="75" spans="1:3">
      <c r="A75" s="18" t="s">
        <v>118</v>
      </c>
    </row>
    <row r="76" spans="1:3">
      <c r="A76" s="18" t="s">
        <v>119</v>
      </c>
    </row>
    <row r="77" spans="1:3">
      <c r="A77" s="18" t="s">
        <v>120</v>
      </c>
    </row>
    <row r="78" spans="1:3">
      <c r="A78" s="18" t="s">
        <v>121</v>
      </c>
    </row>
    <row r="79" spans="1:3">
      <c r="A79" s="18" t="s">
        <v>122</v>
      </c>
    </row>
    <row r="80" spans="1:3">
      <c r="A80" s="18" t="s">
        <v>123</v>
      </c>
    </row>
    <row r="81" spans="1:1">
      <c r="A81" s="18" t="s">
        <v>124</v>
      </c>
    </row>
    <row r="82" spans="1:1">
      <c r="A82" s="19" t="s">
        <v>125</v>
      </c>
    </row>
    <row r="83" spans="1:1">
      <c r="A83" s="11" t="s">
        <v>62</v>
      </c>
    </row>
    <row r="84" spans="1:1">
      <c r="A84" s="19" t="s">
        <v>126</v>
      </c>
    </row>
    <row r="85" spans="1:1">
      <c r="A85" s="11" t="s">
        <v>65</v>
      </c>
    </row>
    <row r="86" spans="1:1">
      <c r="A86" s="18" t="s">
        <v>127</v>
      </c>
    </row>
    <row r="87" spans="1:1">
      <c r="A87" s="18" t="s">
        <v>128</v>
      </c>
    </row>
    <row r="88" spans="1:1">
      <c r="A88" s="19" t="s">
        <v>129</v>
      </c>
    </row>
    <row r="89" spans="1:1">
      <c r="A89" s="11" t="s">
        <v>68</v>
      </c>
    </row>
    <row r="90" spans="1:1">
      <c r="A90" s="18" t="s">
        <v>130</v>
      </c>
    </row>
    <row r="91" spans="1:1">
      <c r="A91" s="19" t="s">
        <v>131</v>
      </c>
    </row>
    <row r="92" spans="1:1">
      <c r="A92" s="11" t="s">
        <v>71</v>
      </c>
    </row>
    <row r="93" spans="1:1">
      <c r="A93" s="19" t="s">
        <v>132</v>
      </c>
    </row>
    <row r="94" spans="1:1">
      <c r="A94" s="11" t="s">
        <v>73</v>
      </c>
    </row>
    <row r="95" spans="1:1">
      <c r="A95" s="19" t="s">
        <v>133</v>
      </c>
    </row>
    <row r="96" spans="1:1">
      <c r="A96" s="11" t="s">
        <v>43</v>
      </c>
    </row>
    <row r="97" spans="1:1">
      <c r="A97" s="19" t="s">
        <v>44</v>
      </c>
    </row>
  </sheetData>
  <pageMargins left="0.75" right="0.75" top="1" bottom="1" header="0.5" footer="0.5"/>
  <tableParts count="7">
    <tablePart r:id="rId1"/>
    <tablePart r:id="rId2"/>
    <tablePart r:id="rId3"/>
    <tablePart r:id="rId4"/>
    <tablePart r:id="rId5"/>
    <tablePart r:id="rId6"/>
    <tablePart r:id="rId7"/>
  </tableParts>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F5FB7F-9446-4B13-832A-AAAEE67E1162}">
  <dimension ref="A1:M112"/>
  <sheetViews>
    <sheetView topLeftCell="D1" zoomScaleNormal="100" workbookViewId="0">
      <selection activeCell="G19" sqref="G19"/>
    </sheetView>
  </sheetViews>
  <sheetFormatPr defaultRowHeight="11.4"/>
  <cols>
    <col min="1" max="1" width="28.09765625" style="34" hidden="1" customWidth="1"/>
    <col min="2" max="2" width="9.19921875" style="34" hidden="1" customWidth="1"/>
    <col min="3" max="3" width="6.5" style="34" hidden="1" customWidth="1"/>
    <col min="4" max="4" width="42.09765625" style="34" customWidth="1"/>
    <col min="5" max="5" width="8.69921875" style="34" bestFit="1" customWidth="1"/>
    <col min="6" max="10" width="13.09765625" style="34" customWidth="1"/>
    <col min="11" max="11" width="3.09765625" style="34" customWidth="1"/>
    <col min="12" max="12" width="100.09765625" style="34" customWidth="1"/>
    <col min="13" max="13" width="2.19921875" style="34" customWidth="1"/>
    <col min="14" max="256" width="9" style="34"/>
    <col min="257" max="259" width="0" style="34" hidden="1" customWidth="1"/>
    <col min="260" max="260" width="42.09765625" style="34" customWidth="1"/>
    <col min="261" max="261" width="8.69921875" style="34" bestFit="1" customWidth="1"/>
    <col min="262" max="266" width="13.09765625" style="34" customWidth="1"/>
    <col min="267" max="267" width="3.09765625" style="34" customWidth="1"/>
    <col min="268" max="268" width="100.09765625" style="34" customWidth="1"/>
    <col min="269" max="269" width="2.19921875" style="34" customWidth="1"/>
    <col min="270" max="512" width="9" style="34"/>
    <col min="513" max="515" width="0" style="34" hidden="1" customWidth="1"/>
    <col min="516" max="516" width="42.09765625" style="34" customWidth="1"/>
    <col min="517" max="517" width="8.69921875" style="34" bestFit="1" customWidth="1"/>
    <col min="518" max="522" width="13.09765625" style="34" customWidth="1"/>
    <col min="523" max="523" width="3.09765625" style="34" customWidth="1"/>
    <col min="524" max="524" width="100.09765625" style="34" customWidth="1"/>
    <col min="525" max="525" width="2.19921875" style="34" customWidth="1"/>
    <col min="526" max="768" width="9" style="34"/>
    <col min="769" max="771" width="0" style="34" hidden="1" customWidth="1"/>
    <col min="772" max="772" width="42.09765625" style="34" customWidth="1"/>
    <col min="773" max="773" width="8.69921875" style="34" bestFit="1" customWidth="1"/>
    <col min="774" max="778" width="13.09765625" style="34" customWidth="1"/>
    <col min="779" max="779" width="3.09765625" style="34" customWidth="1"/>
    <col min="780" max="780" width="100.09765625" style="34" customWidth="1"/>
    <col min="781" max="781" width="2.19921875" style="34" customWidth="1"/>
    <col min="782" max="1024" width="9" style="34"/>
    <col min="1025" max="1027" width="0" style="34" hidden="1" customWidth="1"/>
    <col min="1028" max="1028" width="42.09765625" style="34" customWidth="1"/>
    <col min="1029" max="1029" width="8.69921875" style="34" bestFit="1" customWidth="1"/>
    <col min="1030" max="1034" width="13.09765625" style="34" customWidth="1"/>
    <col min="1035" max="1035" width="3.09765625" style="34" customWidth="1"/>
    <col min="1036" max="1036" width="100.09765625" style="34" customWidth="1"/>
    <col min="1037" max="1037" width="2.19921875" style="34" customWidth="1"/>
    <col min="1038" max="1280" width="9" style="34"/>
    <col min="1281" max="1283" width="0" style="34" hidden="1" customWidth="1"/>
    <col min="1284" max="1284" width="42.09765625" style="34" customWidth="1"/>
    <col min="1285" max="1285" width="8.69921875" style="34" bestFit="1" customWidth="1"/>
    <col min="1286" max="1290" width="13.09765625" style="34" customWidth="1"/>
    <col min="1291" max="1291" width="3.09765625" style="34" customWidth="1"/>
    <col min="1292" max="1292" width="100.09765625" style="34" customWidth="1"/>
    <col min="1293" max="1293" width="2.19921875" style="34" customWidth="1"/>
    <col min="1294" max="1536" width="9" style="34"/>
    <col min="1537" max="1539" width="0" style="34" hidden="1" customWidth="1"/>
    <col min="1540" max="1540" width="42.09765625" style="34" customWidth="1"/>
    <col min="1541" max="1541" width="8.69921875" style="34" bestFit="1" customWidth="1"/>
    <col min="1542" max="1546" width="13.09765625" style="34" customWidth="1"/>
    <col min="1547" max="1547" width="3.09765625" style="34" customWidth="1"/>
    <col min="1548" max="1548" width="100.09765625" style="34" customWidth="1"/>
    <col min="1549" max="1549" width="2.19921875" style="34" customWidth="1"/>
    <col min="1550" max="1792" width="9" style="34"/>
    <col min="1793" max="1795" width="0" style="34" hidden="1" customWidth="1"/>
    <col min="1796" max="1796" width="42.09765625" style="34" customWidth="1"/>
    <col min="1797" max="1797" width="8.69921875" style="34" bestFit="1" customWidth="1"/>
    <col min="1798" max="1802" width="13.09765625" style="34" customWidth="1"/>
    <col min="1803" max="1803" width="3.09765625" style="34" customWidth="1"/>
    <col min="1804" max="1804" width="100.09765625" style="34" customWidth="1"/>
    <col min="1805" max="1805" width="2.19921875" style="34" customWidth="1"/>
    <col min="1806" max="2048" width="9" style="34"/>
    <col min="2049" max="2051" width="0" style="34" hidden="1" customWidth="1"/>
    <col min="2052" max="2052" width="42.09765625" style="34" customWidth="1"/>
    <col min="2053" max="2053" width="8.69921875" style="34" bestFit="1" customWidth="1"/>
    <col min="2054" max="2058" width="13.09765625" style="34" customWidth="1"/>
    <col min="2059" max="2059" width="3.09765625" style="34" customWidth="1"/>
    <col min="2060" max="2060" width="100.09765625" style="34" customWidth="1"/>
    <col min="2061" max="2061" width="2.19921875" style="34" customWidth="1"/>
    <col min="2062" max="2304" width="9" style="34"/>
    <col min="2305" max="2307" width="0" style="34" hidden="1" customWidth="1"/>
    <col min="2308" max="2308" width="42.09765625" style="34" customWidth="1"/>
    <col min="2309" max="2309" width="8.69921875" style="34" bestFit="1" customWidth="1"/>
    <col min="2310" max="2314" width="13.09765625" style="34" customWidth="1"/>
    <col min="2315" max="2315" width="3.09765625" style="34" customWidth="1"/>
    <col min="2316" max="2316" width="100.09765625" style="34" customWidth="1"/>
    <col min="2317" max="2317" width="2.19921875" style="34" customWidth="1"/>
    <col min="2318" max="2560" width="9" style="34"/>
    <col min="2561" max="2563" width="0" style="34" hidden="1" customWidth="1"/>
    <col min="2564" max="2564" width="42.09765625" style="34" customWidth="1"/>
    <col min="2565" max="2565" width="8.69921875" style="34" bestFit="1" customWidth="1"/>
    <col min="2566" max="2570" width="13.09765625" style="34" customWidth="1"/>
    <col min="2571" max="2571" width="3.09765625" style="34" customWidth="1"/>
    <col min="2572" max="2572" width="100.09765625" style="34" customWidth="1"/>
    <col min="2573" max="2573" width="2.19921875" style="34" customWidth="1"/>
    <col min="2574" max="2816" width="9" style="34"/>
    <col min="2817" max="2819" width="0" style="34" hidden="1" customWidth="1"/>
    <col min="2820" max="2820" width="42.09765625" style="34" customWidth="1"/>
    <col min="2821" max="2821" width="8.69921875" style="34" bestFit="1" customWidth="1"/>
    <col min="2822" max="2826" width="13.09765625" style="34" customWidth="1"/>
    <col min="2827" max="2827" width="3.09765625" style="34" customWidth="1"/>
    <col min="2828" max="2828" width="100.09765625" style="34" customWidth="1"/>
    <col min="2829" max="2829" width="2.19921875" style="34" customWidth="1"/>
    <col min="2830" max="3072" width="9" style="34"/>
    <col min="3073" max="3075" width="0" style="34" hidden="1" customWidth="1"/>
    <col min="3076" max="3076" width="42.09765625" style="34" customWidth="1"/>
    <col min="3077" max="3077" width="8.69921875" style="34" bestFit="1" customWidth="1"/>
    <col min="3078" max="3082" width="13.09765625" style="34" customWidth="1"/>
    <col min="3083" max="3083" width="3.09765625" style="34" customWidth="1"/>
    <col min="3084" max="3084" width="100.09765625" style="34" customWidth="1"/>
    <col min="3085" max="3085" width="2.19921875" style="34" customWidth="1"/>
    <col min="3086" max="3328" width="9" style="34"/>
    <col min="3329" max="3331" width="0" style="34" hidden="1" customWidth="1"/>
    <col min="3332" max="3332" width="42.09765625" style="34" customWidth="1"/>
    <col min="3333" max="3333" width="8.69921875" style="34" bestFit="1" customWidth="1"/>
    <col min="3334" max="3338" width="13.09765625" style="34" customWidth="1"/>
    <col min="3339" max="3339" width="3.09765625" style="34" customWidth="1"/>
    <col min="3340" max="3340" width="100.09765625" style="34" customWidth="1"/>
    <col min="3341" max="3341" width="2.19921875" style="34" customWidth="1"/>
    <col min="3342" max="3584" width="9" style="34"/>
    <col min="3585" max="3587" width="0" style="34" hidden="1" customWidth="1"/>
    <col min="3588" max="3588" width="42.09765625" style="34" customWidth="1"/>
    <col min="3589" max="3589" width="8.69921875" style="34" bestFit="1" customWidth="1"/>
    <col min="3590" max="3594" width="13.09765625" style="34" customWidth="1"/>
    <col min="3595" max="3595" width="3.09765625" style="34" customWidth="1"/>
    <col min="3596" max="3596" width="100.09765625" style="34" customWidth="1"/>
    <col min="3597" max="3597" width="2.19921875" style="34" customWidth="1"/>
    <col min="3598" max="3840" width="9" style="34"/>
    <col min="3841" max="3843" width="0" style="34" hidden="1" customWidth="1"/>
    <col min="3844" max="3844" width="42.09765625" style="34" customWidth="1"/>
    <col min="3845" max="3845" width="8.69921875" style="34" bestFit="1" customWidth="1"/>
    <col min="3846" max="3850" width="13.09765625" style="34" customWidth="1"/>
    <col min="3851" max="3851" width="3.09765625" style="34" customWidth="1"/>
    <col min="3852" max="3852" width="100.09765625" style="34" customWidth="1"/>
    <col min="3853" max="3853" width="2.19921875" style="34" customWidth="1"/>
    <col min="3854" max="4096" width="9" style="34"/>
    <col min="4097" max="4099" width="0" style="34" hidden="1" customWidth="1"/>
    <col min="4100" max="4100" width="42.09765625" style="34" customWidth="1"/>
    <col min="4101" max="4101" width="8.69921875" style="34" bestFit="1" customWidth="1"/>
    <col min="4102" max="4106" width="13.09765625" style="34" customWidth="1"/>
    <col min="4107" max="4107" width="3.09765625" style="34" customWidth="1"/>
    <col min="4108" max="4108" width="100.09765625" style="34" customWidth="1"/>
    <col min="4109" max="4109" width="2.19921875" style="34" customWidth="1"/>
    <col min="4110" max="4352" width="9" style="34"/>
    <col min="4353" max="4355" width="0" style="34" hidden="1" customWidth="1"/>
    <col min="4356" max="4356" width="42.09765625" style="34" customWidth="1"/>
    <col min="4357" max="4357" width="8.69921875" style="34" bestFit="1" customWidth="1"/>
    <col min="4358" max="4362" width="13.09765625" style="34" customWidth="1"/>
    <col min="4363" max="4363" width="3.09765625" style="34" customWidth="1"/>
    <col min="4364" max="4364" width="100.09765625" style="34" customWidth="1"/>
    <col min="4365" max="4365" width="2.19921875" style="34" customWidth="1"/>
    <col min="4366" max="4608" width="9" style="34"/>
    <col min="4609" max="4611" width="0" style="34" hidden="1" customWidth="1"/>
    <col min="4612" max="4612" width="42.09765625" style="34" customWidth="1"/>
    <col min="4613" max="4613" width="8.69921875" style="34" bestFit="1" customWidth="1"/>
    <col min="4614" max="4618" width="13.09765625" style="34" customWidth="1"/>
    <col min="4619" max="4619" width="3.09765625" style="34" customWidth="1"/>
    <col min="4620" max="4620" width="100.09765625" style="34" customWidth="1"/>
    <col min="4621" max="4621" width="2.19921875" style="34" customWidth="1"/>
    <col min="4622" max="4864" width="9" style="34"/>
    <col min="4865" max="4867" width="0" style="34" hidden="1" customWidth="1"/>
    <col min="4868" max="4868" width="42.09765625" style="34" customWidth="1"/>
    <col min="4869" max="4869" width="8.69921875" style="34" bestFit="1" customWidth="1"/>
    <col min="4870" max="4874" width="13.09765625" style="34" customWidth="1"/>
    <col min="4875" max="4875" width="3.09765625" style="34" customWidth="1"/>
    <col min="4876" max="4876" width="100.09765625" style="34" customWidth="1"/>
    <col min="4877" max="4877" width="2.19921875" style="34" customWidth="1"/>
    <col min="4878" max="5120" width="9" style="34"/>
    <col min="5121" max="5123" width="0" style="34" hidden="1" customWidth="1"/>
    <col min="5124" max="5124" width="42.09765625" style="34" customWidth="1"/>
    <col min="5125" max="5125" width="8.69921875" style="34" bestFit="1" customWidth="1"/>
    <col min="5126" max="5130" width="13.09765625" style="34" customWidth="1"/>
    <col min="5131" max="5131" width="3.09765625" style="34" customWidth="1"/>
    <col min="5132" max="5132" width="100.09765625" style="34" customWidth="1"/>
    <col min="5133" max="5133" width="2.19921875" style="34" customWidth="1"/>
    <col min="5134" max="5376" width="9" style="34"/>
    <col min="5377" max="5379" width="0" style="34" hidden="1" customWidth="1"/>
    <col min="5380" max="5380" width="42.09765625" style="34" customWidth="1"/>
    <col min="5381" max="5381" width="8.69921875" style="34" bestFit="1" customWidth="1"/>
    <col min="5382" max="5386" width="13.09765625" style="34" customWidth="1"/>
    <col min="5387" max="5387" width="3.09765625" style="34" customWidth="1"/>
    <col min="5388" max="5388" width="100.09765625" style="34" customWidth="1"/>
    <col min="5389" max="5389" width="2.19921875" style="34" customWidth="1"/>
    <col min="5390" max="5632" width="9" style="34"/>
    <col min="5633" max="5635" width="0" style="34" hidden="1" customWidth="1"/>
    <col min="5636" max="5636" width="42.09765625" style="34" customWidth="1"/>
    <col min="5637" max="5637" width="8.69921875" style="34" bestFit="1" customWidth="1"/>
    <col min="5638" max="5642" width="13.09765625" style="34" customWidth="1"/>
    <col min="5643" max="5643" width="3.09765625" style="34" customWidth="1"/>
    <col min="5644" max="5644" width="100.09765625" style="34" customWidth="1"/>
    <col min="5645" max="5645" width="2.19921875" style="34" customWidth="1"/>
    <col min="5646" max="5888" width="9" style="34"/>
    <col min="5889" max="5891" width="0" style="34" hidden="1" customWidth="1"/>
    <col min="5892" max="5892" width="42.09765625" style="34" customWidth="1"/>
    <col min="5893" max="5893" width="8.69921875" style="34" bestFit="1" customWidth="1"/>
    <col min="5894" max="5898" width="13.09765625" style="34" customWidth="1"/>
    <col min="5899" max="5899" width="3.09765625" style="34" customWidth="1"/>
    <col min="5900" max="5900" width="100.09765625" style="34" customWidth="1"/>
    <col min="5901" max="5901" width="2.19921875" style="34" customWidth="1"/>
    <col min="5902" max="6144" width="9" style="34"/>
    <col min="6145" max="6147" width="0" style="34" hidden="1" customWidth="1"/>
    <col min="6148" max="6148" width="42.09765625" style="34" customWidth="1"/>
    <col min="6149" max="6149" width="8.69921875" style="34" bestFit="1" customWidth="1"/>
    <col min="6150" max="6154" width="13.09765625" style="34" customWidth="1"/>
    <col min="6155" max="6155" width="3.09765625" style="34" customWidth="1"/>
    <col min="6156" max="6156" width="100.09765625" style="34" customWidth="1"/>
    <col min="6157" max="6157" width="2.19921875" style="34" customWidth="1"/>
    <col min="6158" max="6400" width="9" style="34"/>
    <col min="6401" max="6403" width="0" style="34" hidden="1" customWidth="1"/>
    <col min="6404" max="6404" width="42.09765625" style="34" customWidth="1"/>
    <col min="6405" max="6405" width="8.69921875" style="34" bestFit="1" customWidth="1"/>
    <col min="6406" max="6410" width="13.09765625" style="34" customWidth="1"/>
    <col min="6411" max="6411" width="3.09765625" style="34" customWidth="1"/>
    <col min="6412" max="6412" width="100.09765625" style="34" customWidth="1"/>
    <col min="6413" max="6413" width="2.19921875" style="34" customWidth="1"/>
    <col min="6414" max="6656" width="9" style="34"/>
    <col min="6657" max="6659" width="0" style="34" hidden="1" customWidth="1"/>
    <col min="6660" max="6660" width="42.09765625" style="34" customWidth="1"/>
    <col min="6661" max="6661" width="8.69921875" style="34" bestFit="1" customWidth="1"/>
    <col min="6662" max="6666" width="13.09765625" style="34" customWidth="1"/>
    <col min="6667" max="6667" width="3.09765625" style="34" customWidth="1"/>
    <col min="6668" max="6668" width="100.09765625" style="34" customWidth="1"/>
    <col min="6669" max="6669" width="2.19921875" style="34" customWidth="1"/>
    <col min="6670" max="6912" width="9" style="34"/>
    <col min="6913" max="6915" width="0" style="34" hidden="1" customWidth="1"/>
    <col min="6916" max="6916" width="42.09765625" style="34" customWidth="1"/>
    <col min="6917" max="6917" width="8.69921875" style="34" bestFit="1" customWidth="1"/>
    <col min="6918" max="6922" width="13.09765625" style="34" customWidth="1"/>
    <col min="6923" max="6923" width="3.09765625" style="34" customWidth="1"/>
    <col min="6924" max="6924" width="100.09765625" style="34" customWidth="1"/>
    <col min="6925" max="6925" width="2.19921875" style="34" customWidth="1"/>
    <col min="6926" max="7168" width="9" style="34"/>
    <col min="7169" max="7171" width="0" style="34" hidden="1" customWidth="1"/>
    <col min="7172" max="7172" width="42.09765625" style="34" customWidth="1"/>
    <col min="7173" max="7173" width="8.69921875" style="34" bestFit="1" customWidth="1"/>
    <col min="7174" max="7178" width="13.09765625" style="34" customWidth="1"/>
    <col min="7179" max="7179" width="3.09765625" style="34" customWidth="1"/>
    <col min="7180" max="7180" width="100.09765625" style="34" customWidth="1"/>
    <col min="7181" max="7181" width="2.19921875" style="34" customWidth="1"/>
    <col min="7182" max="7424" width="9" style="34"/>
    <col min="7425" max="7427" width="0" style="34" hidden="1" customWidth="1"/>
    <col min="7428" max="7428" width="42.09765625" style="34" customWidth="1"/>
    <col min="7429" max="7429" width="8.69921875" style="34" bestFit="1" customWidth="1"/>
    <col min="7430" max="7434" width="13.09765625" style="34" customWidth="1"/>
    <col min="7435" max="7435" width="3.09765625" style="34" customWidth="1"/>
    <col min="7436" max="7436" width="100.09765625" style="34" customWidth="1"/>
    <col min="7437" max="7437" width="2.19921875" style="34" customWidth="1"/>
    <col min="7438" max="7680" width="9" style="34"/>
    <col min="7681" max="7683" width="0" style="34" hidden="1" customWidth="1"/>
    <col min="7684" max="7684" width="42.09765625" style="34" customWidth="1"/>
    <col min="7685" max="7685" width="8.69921875" style="34" bestFit="1" customWidth="1"/>
    <col min="7686" max="7690" width="13.09765625" style="34" customWidth="1"/>
    <col min="7691" max="7691" width="3.09765625" style="34" customWidth="1"/>
    <col min="7692" max="7692" width="100.09765625" style="34" customWidth="1"/>
    <col min="7693" max="7693" width="2.19921875" style="34" customWidth="1"/>
    <col min="7694" max="7936" width="9" style="34"/>
    <col min="7937" max="7939" width="0" style="34" hidden="1" customWidth="1"/>
    <col min="7940" max="7940" width="42.09765625" style="34" customWidth="1"/>
    <col min="7941" max="7941" width="8.69921875" style="34" bestFit="1" customWidth="1"/>
    <col min="7942" max="7946" width="13.09765625" style="34" customWidth="1"/>
    <col min="7947" max="7947" width="3.09765625" style="34" customWidth="1"/>
    <col min="7948" max="7948" width="100.09765625" style="34" customWidth="1"/>
    <col min="7949" max="7949" width="2.19921875" style="34" customWidth="1"/>
    <col min="7950" max="8192" width="9" style="34"/>
    <col min="8193" max="8195" width="0" style="34" hidden="1" customWidth="1"/>
    <col min="8196" max="8196" width="42.09765625" style="34" customWidth="1"/>
    <col min="8197" max="8197" width="8.69921875" style="34" bestFit="1" customWidth="1"/>
    <col min="8198" max="8202" width="13.09765625" style="34" customWidth="1"/>
    <col min="8203" max="8203" width="3.09765625" style="34" customWidth="1"/>
    <col min="8204" max="8204" width="100.09765625" style="34" customWidth="1"/>
    <col min="8205" max="8205" width="2.19921875" style="34" customWidth="1"/>
    <col min="8206" max="8448" width="9" style="34"/>
    <col min="8449" max="8451" width="0" style="34" hidden="1" customWidth="1"/>
    <col min="8452" max="8452" width="42.09765625" style="34" customWidth="1"/>
    <col min="8453" max="8453" width="8.69921875" style="34" bestFit="1" customWidth="1"/>
    <col min="8454" max="8458" width="13.09765625" style="34" customWidth="1"/>
    <col min="8459" max="8459" width="3.09765625" style="34" customWidth="1"/>
    <col min="8460" max="8460" width="100.09765625" style="34" customWidth="1"/>
    <col min="8461" max="8461" width="2.19921875" style="34" customWidth="1"/>
    <col min="8462" max="8704" width="9" style="34"/>
    <col min="8705" max="8707" width="0" style="34" hidden="1" customWidth="1"/>
    <col min="8708" max="8708" width="42.09765625" style="34" customWidth="1"/>
    <col min="8709" max="8709" width="8.69921875" style="34" bestFit="1" customWidth="1"/>
    <col min="8710" max="8714" width="13.09765625" style="34" customWidth="1"/>
    <col min="8715" max="8715" width="3.09765625" style="34" customWidth="1"/>
    <col min="8716" max="8716" width="100.09765625" style="34" customWidth="1"/>
    <col min="8717" max="8717" width="2.19921875" style="34" customWidth="1"/>
    <col min="8718" max="8960" width="9" style="34"/>
    <col min="8961" max="8963" width="0" style="34" hidden="1" customWidth="1"/>
    <col min="8964" max="8964" width="42.09765625" style="34" customWidth="1"/>
    <col min="8965" max="8965" width="8.69921875" style="34" bestFit="1" customWidth="1"/>
    <col min="8966" max="8970" width="13.09765625" style="34" customWidth="1"/>
    <col min="8971" max="8971" width="3.09765625" style="34" customWidth="1"/>
    <col min="8972" max="8972" width="100.09765625" style="34" customWidth="1"/>
    <col min="8973" max="8973" width="2.19921875" style="34" customWidth="1"/>
    <col min="8974" max="9216" width="9" style="34"/>
    <col min="9217" max="9219" width="0" style="34" hidden="1" customWidth="1"/>
    <col min="9220" max="9220" width="42.09765625" style="34" customWidth="1"/>
    <col min="9221" max="9221" width="8.69921875" style="34" bestFit="1" customWidth="1"/>
    <col min="9222" max="9226" width="13.09765625" style="34" customWidth="1"/>
    <col min="9227" max="9227" width="3.09765625" style="34" customWidth="1"/>
    <col min="9228" max="9228" width="100.09765625" style="34" customWidth="1"/>
    <col min="9229" max="9229" width="2.19921875" style="34" customWidth="1"/>
    <col min="9230" max="9472" width="9" style="34"/>
    <col min="9473" max="9475" width="0" style="34" hidden="1" customWidth="1"/>
    <col min="9476" max="9476" width="42.09765625" style="34" customWidth="1"/>
    <col min="9477" max="9477" width="8.69921875" style="34" bestFit="1" customWidth="1"/>
    <col min="9478" max="9482" width="13.09765625" style="34" customWidth="1"/>
    <col min="9483" max="9483" width="3.09765625" style="34" customWidth="1"/>
    <col min="9484" max="9484" width="100.09765625" style="34" customWidth="1"/>
    <col min="9485" max="9485" width="2.19921875" style="34" customWidth="1"/>
    <col min="9486" max="9728" width="9" style="34"/>
    <col min="9729" max="9731" width="0" style="34" hidden="1" customWidth="1"/>
    <col min="9732" max="9732" width="42.09765625" style="34" customWidth="1"/>
    <col min="9733" max="9733" width="8.69921875" style="34" bestFit="1" customWidth="1"/>
    <col min="9734" max="9738" width="13.09765625" style="34" customWidth="1"/>
    <col min="9739" max="9739" width="3.09765625" style="34" customWidth="1"/>
    <col min="9740" max="9740" width="100.09765625" style="34" customWidth="1"/>
    <col min="9741" max="9741" width="2.19921875" style="34" customWidth="1"/>
    <col min="9742" max="9984" width="9" style="34"/>
    <col min="9985" max="9987" width="0" style="34" hidden="1" customWidth="1"/>
    <col min="9988" max="9988" width="42.09765625" style="34" customWidth="1"/>
    <col min="9989" max="9989" width="8.69921875" style="34" bestFit="1" customWidth="1"/>
    <col min="9990" max="9994" width="13.09765625" style="34" customWidth="1"/>
    <col min="9995" max="9995" width="3.09765625" style="34" customWidth="1"/>
    <col min="9996" max="9996" width="100.09765625" style="34" customWidth="1"/>
    <col min="9997" max="9997" width="2.19921875" style="34" customWidth="1"/>
    <col min="9998" max="10240" width="9" style="34"/>
    <col min="10241" max="10243" width="0" style="34" hidden="1" customWidth="1"/>
    <col min="10244" max="10244" width="42.09765625" style="34" customWidth="1"/>
    <col min="10245" max="10245" width="8.69921875" style="34" bestFit="1" customWidth="1"/>
    <col min="10246" max="10250" width="13.09765625" style="34" customWidth="1"/>
    <col min="10251" max="10251" width="3.09765625" style="34" customWidth="1"/>
    <col min="10252" max="10252" width="100.09765625" style="34" customWidth="1"/>
    <col min="10253" max="10253" width="2.19921875" style="34" customWidth="1"/>
    <col min="10254" max="10496" width="9" style="34"/>
    <col min="10497" max="10499" width="0" style="34" hidden="1" customWidth="1"/>
    <col min="10500" max="10500" width="42.09765625" style="34" customWidth="1"/>
    <col min="10501" max="10501" width="8.69921875" style="34" bestFit="1" customWidth="1"/>
    <col min="10502" max="10506" width="13.09765625" style="34" customWidth="1"/>
    <col min="10507" max="10507" width="3.09765625" style="34" customWidth="1"/>
    <col min="10508" max="10508" width="100.09765625" style="34" customWidth="1"/>
    <col min="10509" max="10509" width="2.19921875" style="34" customWidth="1"/>
    <col min="10510" max="10752" width="9" style="34"/>
    <col min="10753" max="10755" width="0" style="34" hidden="1" customWidth="1"/>
    <col min="10756" max="10756" width="42.09765625" style="34" customWidth="1"/>
    <col min="10757" max="10757" width="8.69921875" style="34" bestFit="1" customWidth="1"/>
    <col min="10758" max="10762" width="13.09765625" style="34" customWidth="1"/>
    <col min="10763" max="10763" width="3.09765625" style="34" customWidth="1"/>
    <col min="10764" max="10764" width="100.09765625" style="34" customWidth="1"/>
    <col min="10765" max="10765" width="2.19921875" style="34" customWidth="1"/>
    <col min="10766" max="11008" width="9" style="34"/>
    <col min="11009" max="11011" width="0" style="34" hidden="1" customWidth="1"/>
    <col min="11012" max="11012" width="42.09765625" style="34" customWidth="1"/>
    <col min="11013" max="11013" width="8.69921875" style="34" bestFit="1" customWidth="1"/>
    <col min="11014" max="11018" width="13.09765625" style="34" customWidth="1"/>
    <col min="11019" max="11019" width="3.09765625" style="34" customWidth="1"/>
    <col min="11020" max="11020" width="100.09765625" style="34" customWidth="1"/>
    <col min="11021" max="11021" width="2.19921875" style="34" customWidth="1"/>
    <col min="11022" max="11264" width="9" style="34"/>
    <col min="11265" max="11267" width="0" style="34" hidden="1" customWidth="1"/>
    <col min="11268" max="11268" width="42.09765625" style="34" customWidth="1"/>
    <col min="11269" max="11269" width="8.69921875" style="34" bestFit="1" customWidth="1"/>
    <col min="11270" max="11274" width="13.09765625" style="34" customWidth="1"/>
    <col min="11275" max="11275" width="3.09765625" style="34" customWidth="1"/>
    <col min="11276" max="11276" width="100.09765625" style="34" customWidth="1"/>
    <col min="11277" max="11277" width="2.19921875" style="34" customWidth="1"/>
    <col min="11278" max="11520" width="9" style="34"/>
    <col min="11521" max="11523" width="0" style="34" hidden="1" customWidth="1"/>
    <col min="11524" max="11524" width="42.09765625" style="34" customWidth="1"/>
    <col min="11525" max="11525" width="8.69921875" style="34" bestFit="1" customWidth="1"/>
    <col min="11526" max="11530" width="13.09765625" style="34" customWidth="1"/>
    <col min="11531" max="11531" width="3.09765625" style="34" customWidth="1"/>
    <col min="11532" max="11532" width="100.09765625" style="34" customWidth="1"/>
    <col min="11533" max="11533" width="2.19921875" style="34" customWidth="1"/>
    <col min="11534" max="11776" width="9" style="34"/>
    <col min="11777" max="11779" width="0" style="34" hidden="1" customWidth="1"/>
    <col min="11780" max="11780" width="42.09765625" style="34" customWidth="1"/>
    <col min="11781" max="11781" width="8.69921875" style="34" bestFit="1" customWidth="1"/>
    <col min="11782" max="11786" width="13.09765625" style="34" customWidth="1"/>
    <col min="11787" max="11787" width="3.09765625" style="34" customWidth="1"/>
    <col min="11788" max="11788" width="100.09765625" style="34" customWidth="1"/>
    <col min="11789" max="11789" width="2.19921875" style="34" customWidth="1"/>
    <col min="11790" max="12032" width="9" style="34"/>
    <col min="12033" max="12035" width="0" style="34" hidden="1" customWidth="1"/>
    <col min="12036" max="12036" width="42.09765625" style="34" customWidth="1"/>
    <col min="12037" max="12037" width="8.69921875" style="34" bestFit="1" customWidth="1"/>
    <col min="12038" max="12042" width="13.09765625" style="34" customWidth="1"/>
    <col min="12043" max="12043" width="3.09765625" style="34" customWidth="1"/>
    <col min="12044" max="12044" width="100.09765625" style="34" customWidth="1"/>
    <col min="12045" max="12045" width="2.19921875" style="34" customWidth="1"/>
    <col min="12046" max="12288" width="9" style="34"/>
    <col min="12289" max="12291" width="0" style="34" hidden="1" customWidth="1"/>
    <col min="12292" max="12292" width="42.09765625" style="34" customWidth="1"/>
    <col min="12293" max="12293" width="8.69921875" style="34" bestFit="1" customWidth="1"/>
    <col min="12294" max="12298" width="13.09765625" style="34" customWidth="1"/>
    <col min="12299" max="12299" width="3.09765625" style="34" customWidth="1"/>
    <col min="12300" max="12300" width="100.09765625" style="34" customWidth="1"/>
    <col min="12301" max="12301" width="2.19921875" style="34" customWidth="1"/>
    <col min="12302" max="12544" width="9" style="34"/>
    <col min="12545" max="12547" width="0" style="34" hidden="1" customWidth="1"/>
    <col min="12548" max="12548" width="42.09765625" style="34" customWidth="1"/>
    <col min="12549" max="12549" width="8.69921875" style="34" bestFit="1" customWidth="1"/>
    <col min="12550" max="12554" width="13.09765625" style="34" customWidth="1"/>
    <col min="12555" max="12555" width="3.09765625" style="34" customWidth="1"/>
    <col min="12556" max="12556" width="100.09765625" style="34" customWidth="1"/>
    <col min="12557" max="12557" width="2.19921875" style="34" customWidth="1"/>
    <col min="12558" max="12800" width="9" style="34"/>
    <col min="12801" max="12803" width="0" style="34" hidden="1" customWidth="1"/>
    <col min="12804" max="12804" width="42.09765625" style="34" customWidth="1"/>
    <col min="12805" max="12805" width="8.69921875" style="34" bestFit="1" customWidth="1"/>
    <col min="12806" max="12810" width="13.09765625" style="34" customWidth="1"/>
    <col min="12811" max="12811" width="3.09765625" style="34" customWidth="1"/>
    <col min="12812" max="12812" width="100.09765625" style="34" customWidth="1"/>
    <col min="12813" max="12813" width="2.19921875" style="34" customWidth="1"/>
    <col min="12814" max="13056" width="9" style="34"/>
    <col min="13057" max="13059" width="0" style="34" hidden="1" customWidth="1"/>
    <col min="13060" max="13060" width="42.09765625" style="34" customWidth="1"/>
    <col min="13061" max="13061" width="8.69921875" style="34" bestFit="1" customWidth="1"/>
    <col min="13062" max="13066" width="13.09765625" style="34" customWidth="1"/>
    <col min="13067" max="13067" width="3.09765625" style="34" customWidth="1"/>
    <col min="13068" max="13068" width="100.09765625" style="34" customWidth="1"/>
    <col min="13069" max="13069" width="2.19921875" style="34" customWidth="1"/>
    <col min="13070" max="13312" width="9" style="34"/>
    <col min="13313" max="13315" width="0" style="34" hidden="1" customWidth="1"/>
    <col min="13316" max="13316" width="42.09765625" style="34" customWidth="1"/>
    <col min="13317" max="13317" width="8.69921875" style="34" bestFit="1" customWidth="1"/>
    <col min="13318" max="13322" width="13.09765625" style="34" customWidth="1"/>
    <col min="13323" max="13323" width="3.09765625" style="34" customWidth="1"/>
    <col min="13324" max="13324" width="100.09765625" style="34" customWidth="1"/>
    <col min="13325" max="13325" width="2.19921875" style="34" customWidth="1"/>
    <col min="13326" max="13568" width="9" style="34"/>
    <col min="13569" max="13571" width="0" style="34" hidden="1" customWidth="1"/>
    <col min="13572" max="13572" width="42.09765625" style="34" customWidth="1"/>
    <col min="13573" max="13573" width="8.69921875" style="34" bestFit="1" customWidth="1"/>
    <col min="13574" max="13578" width="13.09765625" style="34" customWidth="1"/>
    <col min="13579" max="13579" width="3.09765625" style="34" customWidth="1"/>
    <col min="13580" max="13580" width="100.09765625" style="34" customWidth="1"/>
    <col min="13581" max="13581" width="2.19921875" style="34" customWidth="1"/>
    <col min="13582" max="13824" width="9" style="34"/>
    <col min="13825" max="13827" width="0" style="34" hidden="1" customWidth="1"/>
    <col min="13828" max="13828" width="42.09765625" style="34" customWidth="1"/>
    <col min="13829" max="13829" width="8.69921875" style="34" bestFit="1" customWidth="1"/>
    <col min="13830" max="13834" width="13.09765625" style="34" customWidth="1"/>
    <col min="13835" max="13835" width="3.09765625" style="34" customWidth="1"/>
    <col min="13836" max="13836" width="100.09765625" style="34" customWidth="1"/>
    <col min="13837" max="13837" width="2.19921875" style="34" customWidth="1"/>
    <col min="13838" max="14080" width="9" style="34"/>
    <col min="14081" max="14083" width="0" style="34" hidden="1" customWidth="1"/>
    <col min="14084" max="14084" width="42.09765625" style="34" customWidth="1"/>
    <col min="14085" max="14085" width="8.69921875" style="34" bestFit="1" customWidth="1"/>
    <col min="14086" max="14090" width="13.09765625" style="34" customWidth="1"/>
    <col min="14091" max="14091" width="3.09765625" style="34" customWidth="1"/>
    <col min="14092" max="14092" width="100.09765625" style="34" customWidth="1"/>
    <col min="14093" max="14093" width="2.19921875" style="34" customWidth="1"/>
    <col min="14094" max="14336" width="9" style="34"/>
    <col min="14337" max="14339" width="0" style="34" hidden="1" customWidth="1"/>
    <col min="14340" max="14340" width="42.09765625" style="34" customWidth="1"/>
    <col min="14341" max="14341" width="8.69921875" style="34" bestFit="1" customWidth="1"/>
    <col min="14342" max="14346" width="13.09765625" style="34" customWidth="1"/>
    <col min="14347" max="14347" width="3.09765625" style="34" customWidth="1"/>
    <col min="14348" max="14348" width="100.09765625" style="34" customWidth="1"/>
    <col min="14349" max="14349" width="2.19921875" style="34" customWidth="1"/>
    <col min="14350" max="14592" width="9" style="34"/>
    <col min="14593" max="14595" width="0" style="34" hidden="1" customWidth="1"/>
    <col min="14596" max="14596" width="42.09765625" style="34" customWidth="1"/>
    <col min="14597" max="14597" width="8.69921875" style="34" bestFit="1" customWidth="1"/>
    <col min="14598" max="14602" width="13.09765625" style="34" customWidth="1"/>
    <col min="14603" max="14603" width="3.09765625" style="34" customWidth="1"/>
    <col min="14604" max="14604" width="100.09765625" style="34" customWidth="1"/>
    <col min="14605" max="14605" width="2.19921875" style="34" customWidth="1"/>
    <col min="14606" max="14848" width="9" style="34"/>
    <col min="14849" max="14851" width="0" style="34" hidden="1" customWidth="1"/>
    <col min="14852" max="14852" width="42.09765625" style="34" customWidth="1"/>
    <col min="14853" max="14853" width="8.69921875" style="34" bestFit="1" customWidth="1"/>
    <col min="14854" max="14858" width="13.09765625" style="34" customWidth="1"/>
    <col min="14859" max="14859" width="3.09765625" style="34" customWidth="1"/>
    <col min="14860" max="14860" width="100.09765625" style="34" customWidth="1"/>
    <col min="14861" max="14861" width="2.19921875" style="34" customWidth="1"/>
    <col min="14862" max="15104" width="9" style="34"/>
    <col min="15105" max="15107" width="0" style="34" hidden="1" customWidth="1"/>
    <col min="15108" max="15108" width="42.09765625" style="34" customWidth="1"/>
    <col min="15109" max="15109" width="8.69921875" style="34" bestFit="1" customWidth="1"/>
    <col min="15110" max="15114" width="13.09765625" style="34" customWidth="1"/>
    <col min="15115" max="15115" width="3.09765625" style="34" customWidth="1"/>
    <col min="15116" max="15116" width="100.09765625" style="34" customWidth="1"/>
    <col min="15117" max="15117" width="2.19921875" style="34" customWidth="1"/>
    <col min="15118" max="15360" width="9" style="34"/>
    <col min="15361" max="15363" width="0" style="34" hidden="1" customWidth="1"/>
    <col min="15364" max="15364" width="42.09765625" style="34" customWidth="1"/>
    <col min="15365" max="15365" width="8.69921875" style="34" bestFit="1" customWidth="1"/>
    <col min="15366" max="15370" width="13.09765625" style="34" customWidth="1"/>
    <col min="15371" max="15371" width="3.09765625" style="34" customWidth="1"/>
    <col min="15372" max="15372" width="100.09765625" style="34" customWidth="1"/>
    <col min="15373" max="15373" width="2.19921875" style="34" customWidth="1"/>
    <col min="15374" max="15616" width="9" style="34"/>
    <col min="15617" max="15619" width="0" style="34" hidden="1" customWidth="1"/>
    <col min="15620" max="15620" width="42.09765625" style="34" customWidth="1"/>
    <col min="15621" max="15621" width="8.69921875" style="34" bestFit="1" customWidth="1"/>
    <col min="15622" max="15626" width="13.09765625" style="34" customWidth="1"/>
    <col min="15627" max="15627" width="3.09765625" style="34" customWidth="1"/>
    <col min="15628" max="15628" width="100.09765625" style="34" customWidth="1"/>
    <col min="15629" max="15629" width="2.19921875" style="34" customWidth="1"/>
    <col min="15630" max="15872" width="9" style="34"/>
    <col min="15873" max="15875" width="0" style="34" hidden="1" customWidth="1"/>
    <col min="15876" max="15876" width="42.09765625" style="34" customWidth="1"/>
    <col min="15877" max="15877" width="8.69921875" style="34" bestFit="1" customWidth="1"/>
    <col min="15878" max="15882" width="13.09765625" style="34" customWidth="1"/>
    <col min="15883" max="15883" width="3.09765625" style="34" customWidth="1"/>
    <col min="15884" max="15884" width="100.09765625" style="34" customWidth="1"/>
    <col min="15885" max="15885" width="2.19921875" style="34" customWidth="1"/>
    <col min="15886" max="16128" width="9" style="34"/>
    <col min="16129" max="16131" width="0" style="34" hidden="1" customWidth="1"/>
    <col min="16132" max="16132" width="42.09765625" style="34" customWidth="1"/>
    <col min="16133" max="16133" width="8.69921875" style="34" bestFit="1" customWidth="1"/>
    <col min="16134" max="16138" width="13.09765625" style="34" customWidth="1"/>
    <col min="16139" max="16139" width="3.09765625" style="34" customWidth="1"/>
    <col min="16140" max="16140" width="100.09765625" style="34" customWidth="1"/>
    <col min="16141" max="16141" width="2.19921875" style="34" customWidth="1"/>
    <col min="16142" max="16384" width="9" style="34"/>
  </cols>
  <sheetData>
    <row r="1" spans="1:13" ht="14.4">
      <c r="A1" s="33" t="s">
        <v>135</v>
      </c>
      <c r="B1" s="33" t="s">
        <v>136</v>
      </c>
      <c r="C1" s="32" t="s">
        <v>137</v>
      </c>
      <c r="D1" s="55" t="s">
        <v>138</v>
      </c>
      <c r="E1" s="56"/>
      <c r="F1" s="57" t="s">
        <v>139</v>
      </c>
      <c r="G1" s="56"/>
      <c r="H1" s="56"/>
      <c r="I1" s="56"/>
      <c r="J1" s="58" t="s">
        <v>140</v>
      </c>
      <c r="K1" s="56"/>
      <c r="L1" s="56"/>
      <c r="M1" s="56"/>
    </row>
    <row r="2" spans="1:13" ht="14.4">
      <c r="A2" s="25" t="s">
        <v>141</v>
      </c>
      <c r="B2" s="25"/>
      <c r="C2" s="30">
        <f>F8</f>
        <v>0</v>
      </c>
      <c r="D2" s="59" t="s">
        <v>142</v>
      </c>
      <c r="E2" s="60"/>
      <c r="F2" s="60"/>
      <c r="G2" s="60"/>
      <c r="H2" s="60"/>
      <c r="I2" s="60"/>
      <c r="J2" s="60"/>
      <c r="K2" s="60"/>
      <c r="L2" s="61" t="s">
        <v>143</v>
      </c>
      <c r="M2" s="60"/>
    </row>
    <row r="3" spans="1:13" ht="13.8">
      <c r="A3" s="25" t="s">
        <v>144</v>
      </c>
      <c r="B3" s="25"/>
      <c r="C3" s="28">
        <f>F10</f>
        <v>0</v>
      </c>
      <c r="D3" s="62" t="s">
        <v>145</v>
      </c>
      <c r="E3" s="62"/>
      <c r="F3" s="341">
        <f>IF('SP2-2'!E13="",'SP2-1'!E13,'SP2-2'!E13)</f>
        <v>0</v>
      </c>
      <c r="G3" s="342"/>
      <c r="H3" s="343"/>
      <c r="I3" s="63"/>
      <c r="J3" s="63"/>
      <c r="K3" s="56"/>
      <c r="L3" s="64"/>
      <c r="M3" s="56"/>
    </row>
    <row r="4" spans="1:13" ht="13.8">
      <c r="A4" s="25" t="s">
        <v>146</v>
      </c>
      <c r="B4" s="25"/>
      <c r="C4" s="28">
        <f>F12</f>
        <v>0</v>
      </c>
      <c r="D4" s="62" t="s">
        <v>147</v>
      </c>
      <c r="E4" s="62"/>
      <c r="F4" s="341">
        <f>IF('SP2-2'!E14="",'SP2-1'!E14,'SP2-2'!E14)</f>
        <v>0</v>
      </c>
      <c r="G4" s="342"/>
      <c r="H4" s="343"/>
      <c r="I4" s="65"/>
      <c r="J4" s="63"/>
      <c r="K4" s="56"/>
      <c r="L4" s="64"/>
      <c r="M4" s="56"/>
    </row>
    <row r="5" spans="1:13" ht="13.8">
      <c r="A5" s="25" t="s">
        <v>148</v>
      </c>
      <c r="B5" s="25" t="s">
        <v>149</v>
      </c>
      <c r="C5" s="28">
        <f>F22</f>
        <v>0</v>
      </c>
      <c r="D5" s="62"/>
      <c r="E5" s="62"/>
      <c r="F5" s="62"/>
      <c r="G5" s="62"/>
      <c r="H5" s="63"/>
      <c r="I5" s="63"/>
      <c r="J5" s="63"/>
      <c r="K5" s="56"/>
      <c r="L5" s="66"/>
      <c r="M5" s="56"/>
    </row>
    <row r="6" spans="1:13" ht="13.8">
      <c r="A6" s="25" t="s">
        <v>148</v>
      </c>
      <c r="B6" s="25" t="s">
        <v>150</v>
      </c>
      <c r="C6" s="28">
        <f>G22</f>
        <v>0</v>
      </c>
      <c r="D6" s="62" t="s">
        <v>151</v>
      </c>
      <c r="E6" s="62"/>
      <c r="F6" s="341">
        <f>IF('SP2-2'!C8="",'SP2-1'!C8,'SP2-2'!C8)</f>
        <v>0</v>
      </c>
      <c r="G6" s="342"/>
      <c r="H6" s="343"/>
      <c r="I6" s="63"/>
      <c r="J6" s="63"/>
      <c r="K6" s="56"/>
      <c r="L6" s="64"/>
      <c r="M6" s="56"/>
    </row>
    <row r="7" spans="1:13" ht="13.8">
      <c r="A7" s="25" t="s">
        <v>152</v>
      </c>
      <c r="B7" s="25" t="s">
        <v>149</v>
      </c>
      <c r="C7" s="28">
        <f>F23</f>
        <v>0</v>
      </c>
      <c r="D7" s="62" t="s">
        <v>153</v>
      </c>
      <c r="E7" s="62"/>
      <c r="F7" s="341">
        <f>IF('SP2-2'!C9="",'SP2-1'!C9,'SP2-2'!C9)</f>
        <v>0</v>
      </c>
      <c r="G7" s="342"/>
      <c r="H7" s="343"/>
      <c r="I7" s="63"/>
      <c r="J7" s="63"/>
      <c r="K7" s="56"/>
      <c r="L7" s="64"/>
      <c r="M7" s="56"/>
    </row>
    <row r="8" spans="1:13" ht="13.8">
      <c r="A8" s="25" t="s">
        <v>152</v>
      </c>
      <c r="B8" s="25" t="s">
        <v>150</v>
      </c>
      <c r="C8" s="28">
        <f>G23</f>
        <v>0</v>
      </c>
      <c r="D8" s="62" t="s">
        <v>154</v>
      </c>
      <c r="E8" s="67" t="s">
        <v>155</v>
      </c>
      <c r="F8" s="68">
        <f>IF('SP2-2'!I32="",'SP2-1'!I32,'SP2-2'!I32)</f>
        <v>0</v>
      </c>
      <c r="G8" s="62"/>
      <c r="H8" s="62"/>
      <c r="I8" s="56"/>
      <c r="J8" s="56"/>
      <c r="K8" s="56"/>
      <c r="L8" s="64"/>
      <c r="M8" s="56"/>
    </row>
    <row r="9" spans="1:13" ht="13.8">
      <c r="A9" s="25" t="s">
        <v>152</v>
      </c>
      <c r="B9" s="25" t="s">
        <v>156</v>
      </c>
      <c r="C9" s="28">
        <f>H23</f>
        <v>0</v>
      </c>
      <c r="D9" s="62"/>
      <c r="E9" s="67"/>
      <c r="F9" s="62"/>
      <c r="G9" s="62"/>
      <c r="H9" s="63"/>
      <c r="I9" s="63"/>
      <c r="J9" s="63"/>
      <c r="K9" s="56"/>
      <c r="L9" s="66"/>
      <c r="M9" s="56"/>
    </row>
    <row r="10" spans="1:13" ht="13.8">
      <c r="A10" s="25" t="s">
        <v>157</v>
      </c>
      <c r="B10" s="25" t="s">
        <v>149</v>
      </c>
      <c r="C10" s="28">
        <f>F24</f>
        <v>0</v>
      </c>
      <c r="D10" s="62" t="s">
        <v>158</v>
      </c>
      <c r="E10" s="67" t="s">
        <v>159</v>
      </c>
      <c r="F10" s="69">
        <f>IF('SP2-2'!I26="",'SP2-1'!I26,'SP2-2'!I26)</f>
        <v>0</v>
      </c>
      <c r="G10" s="62"/>
      <c r="H10" s="63"/>
      <c r="I10" s="63"/>
      <c r="J10" s="63"/>
      <c r="K10" s="56"/>
      <c r="L10" s="64"/>
      <c r="M10" s="56"/>
    </row>
    <row r="11" spans="1:13" ht="13.8">
      <c r="A11" s="25" t="s">
        <v>157</v>
      </c>
      <c r="B11" s="25" t="s">
        <v>150</v>
      </c>
      <c r="C11" s="28">
        <f>G24</f>
        <v>0</v>
      </c>
      <c r="D11" s="62" t="s">
        <v>160</v>
      </c>
      <c r="E11" s="67" t="s">
        <v>161</v>
      </c>
      <c r="F11" s="69">
        <f>IF('SP2-2'!I27="",'SP2-1'!I27,'SP2-2'!I27)</f>
        <v>0</v>
      </c>
      <c r="G11" s="62"/>
      <c r="H11" s="63"/>
      <c r="I11" s="63"/>
      <c r="J11" s="63"/>
      <c r="K11" s="56"/>
      <c r="L11" s="64"/>
      <c r="M11" s="56"/>
    </row>
    <row r="12" spans="1:13" ht="13.8">
      <c r="A12" s="25" t="s">
        <v>157</v>
      </c>
      <c r="B12" s="25" t="s">
        <v>156</v>
      </c>
      <c r="C12" s="28">
        <f>H24</f>
        <v>0</v>
      </c>
      <c r="D12" s="62" t="s">
        <v>162</v>
      </c>
      <c r="E12" s="67" t="s">
        <v>159</v>
      </c>
      <c r="F12" s="69">
        <f>IF('SP2-2'!I33="",'SP2-1'!I33,'SP2-2'!I33)</f>
        <v>0</v>
      </c>
      <c r="G12" s="62"/>
      <c r="H12" s="63"/>
      <c r="I12" s="63"/>
      <c r="J12" s="63"/>
      <c r="K12" s="56"/>
      <c r="L12" s="64"/>
      <c r="M12" s="56"/>
    </row>
    <row r="13" spans="1:13" ht="13.8">
      <c r="A13" s="25" t="s">
        <v>163</v>
      </c>
      <c r="B13" s="25" t="s">
        <v>149</v>
      </c>
      <c r="C13" s="31">
        <f>F25</f>
        <v>0</v>
      </c>
      <c r="D13" s="62"/>
      <c r="E13" s="62"/>
      <c r="F13" s="62"/>
      <c r="G13" s="62"/>
      <c r="H13" s="70"/>
      <c r="I13" s="70"/>
      <c r="J13" s="70"/>
      <c r="K13" s="56"/>
      <c r="L13" s="66"/>
      <c r="M13" s="56"/>
    </row>
    <row r="14" spans="1:13" ht="13.8">
      <c r="A14" s="25" t="s">
        <v>163</v>
      </c>
      <c r="B14" s="25" t="s">
        <v>150</v>
      </c>
      <c r="C14" s="26">
        <f>G25</f>
        <v>0</v>
      </c>
      <c r="D14" s="62" t="s">
        <v>164</v>
      </c>
      <c r="E14" s="62"/>
      <c r="F14" s="341">
        <f>IF('SP2-2'!E19="",'SP2-1'!E19,'SP2-2'!E19)</f>
        <v>0</v>
      </c>
      <c r="G14" s="342"/>
      <c r="H14" s="342"/>
      <c r="I14" s="342"/>
      <c r="J14" s="343"/>
      <c r="K14" s="56"/>
      <c r="L14" s="64"/>
      <c r="M14" s="56"/>
    </row>
    <row r="15" spans="1:13" ht="13.8">
      <c r="A15" s="25" t="s">
        <v>163</v>
      </c>
      <c r="B15" s="25" t="s">
        <v>156</v>
      </c>
      <c r="C15" s="31">
        <f>H25</f>
        <v>0</v>
      </c>
      <c r="D15" s="62" t="s">
        <v>165</v>
      </c>
      <c r="E15" s="62"/>
      <c r="F15" s="341">
        <f>IF('SP2-2'!E16="",'SP2-1'!E16,'SP2-2'!E16)</f>
        <v>0</v>
      </c>
      <c r="G15" s="342"/>
      <c r="H15" s="342"/>
      <c r="I15" s="342"/>
      <c r="J15" s="343"/>
      <c r="K15" s="56"/>
      <c r="L15" s="64"/>
      <c r="M15" s="56"/>
    </row>
    <row r="16" spans="1:13" ht="13.8">
      <c r="A16" s="25" t="s">
        <v>166</v>
      </c>
      <c r="B16" s="25" t="s">
        <v>149</v>
      </c>
      <c r="C16" s="31">
        <f>F26</f>
        <v>0</v>
      </c>
      <c r="D16" s="62" t="s">
        <v>167</v>
      </c>
      <c r="E16" s="62"/>
      <c r="F16" s="341">
        <f>IF('SP2-2'!E22="",'SP2-1'!E22,'SP2-2'!E22)</f>
        <v>0</v>
      </c>
      <c r="G16" s="342"/>
      <c r="H16" s="342"/>
      <c r="I16" s="342"/>
      <c r="J16" s="343"/>
      <c r="K16" s="56"/>
      <c r="L16" s="64"/>
      <c r="M16" s="56"/>
    </row>
    <row r="17" spans="1:13" ht="13.8">
      <c r="A17" s="25" t="s">
        <v>166</v>
      </c>
      <c r="B17" s="25" t="s">
        <v>150</v>
      </c>
      <c r="C17" s="26">
        <f>G26</f>
        <v>0</v>
      </c>
      <c r="D17" s="62" t="s">
        <v>168</v>
      </c>
      <c r="E17" s="62"/>
      <c r="F17" s="341"/>
      <c r="G17" s="342"/>
      <c r="H17" s="342"/>
      <c r="I17" s="342"/>
      <c r="J17" s="343"/>
      <c r="K17" s="56"/>
      <c r="L17" s="64"/>
      <c r="M17" s="56"/>
    </row>
    <row r="18" spans="1:13" ht="13.8">
      <c r="A18" s="25" t="s">
        <v>169</v>
      </c>
      <c r="B18" s="25" t="s">
        <v>149</v>
      </c>
      <c r="C18" s="31">
        <f>F27</f>
        <v>0</v>
      </c>
      <c r="D18" s="62" t="s">
        <v>170</v>
      </c>
      <c r="E18" s="62"/>
      <c r="F18" s="341">
        <f>IF('SP2-2'!E23="",'SP2-1'!E23,'SP2-2'!E23)</f>
        <v>0</v>
      </c>
      <c r="G18" s="342"/>
      <c r="H18" s="342"/>
      <c r="I18" s="342"/>
      <c r="J18" s="343"/>
      <c r="K18" s="56"/>
      <c r="L18" s="64"/>
      <c r="M18" s="56"/>
    </row>
    <row r="19" spans="1:13" ht="13.8">
      <c r="A19" s="25" t="s">
        <v>169</v>
      </c>
      <c r="B19" s="25" t="s">
        <v>150</v>
      </c>
      <c r="C19" s="26">
        <f>G27</f>
        <v>0</v>
      </c>
      <c r="D19" s="62" t="s">
        <v>171</v>
      </c>
      <c r="E19" s="62"/>
      <c r="F19" s="341">
        <f>IF('SP2-2'!E15="",'SP2-1'!E15,'SP2-2'!E15)</f>
        <v>0</v>
      </c>
      <c r="G19" s="342"/>
      <c r="H19" s="342"/>
      <c r="I19" s="342"/>
      <c r="J19" s="343"/>
      <c r="K19" s="56"/>
      <c r="L19" s="64"/>
      <c r="M19" s="56"/>
    </row>
    <row r="20" spans="1:13" ht="13.8">
      <c r="A20" s="25" t="s">
        <v>169</v>
      </c>
      <c r="B20" s="25" t="s">
        <v>156</v>
      </c>
      <c r="C20" s="26">
        <f>H27</f>
        <v>0</v>
      </c>
      <c r="D20" s="62"/>
      <c r="E20" s="62"/>
      <c r="F20" s="62"/>
      <c r="G20" s="62"/>
      <c r="H20" s="62"/>
      <c r="I20" s="62"/>
      <c r="J20" s="56"/>
      <c r="K20" s="56"/>
      <c r="L20" s="66"/>
      <c r="M20" s="56"/>
    </row>
    <row r="21" spans="1:13" ht="13.8">
      <c r="A21" s="25" t="s">
        <v>172</v>
      </c>
      <c r="B21" s="25" t="s">
        <v>149</v>
      </c>
      <c r="C21" s="31">
        <f>F28</f>
        <v>0</v>
      </c>
      <c r="D21" s="71" t="s">
        <v>173</v>
      </c>
      <c r="E21" s="62"/>
      <c r="F21" s="71" t="s">
        <v>174</v>
      </c>
      <c r="G21" s="71" t="s">
        <v>175</v>
      </c>
      <c r="H21" s="71" t="s">
        <v>176</v>
      </c>
      <c r="I21" s="62"/>
      <c r="J21" s="56"/>
      <c r="K21" s="56"/>
      <c r="L21" s="66"/>
      <c r="M21" s="56"/>
    </row>
    <row r="22" spans="1:13" ht="13.8">
      <c r="A22" s="25" t="s">
        <v>172</v>
      </c>
      <c r="B22" s="25" t="s">
        <v>150</v>
      </c>
      <c r="C22" s="26">
        <f>G28</f>
        <v>0</v>
      </c>
      <c r="D22" s="62" t="s">
        <v>177</v>
      </c>
      <c r="E22" s="67" t="s">
        <v>178</v>
      </c>
      <c r="F22" s="72">
        <f>IF('SP2-2'!I34="",'SP2-1'!I34,'SP2-2'!I34)</f>
        <v>0</v>
      </c>
      <c r="G22" s="73">
        <f>IF('SP2-2'!I35="",'SP2-1'!I35,'SP2-2'!I35)</f>
        <v>0</v>
      </c>
      <c r="H22" s="62"/>
      <c r="I22" s="62"/>
      <c r="J22" s="56"/>
      <c r="K22" s="56"/>
      <c r="L22" s="64"/>
      <c r="M22" s="56"/>
    </row>
    <row r="23" spans="1:13" ht="13.8">
      <c r="A23" s="25" t="s">
        <v>179</v>
      </c>
      <c r="B23" s="74"/>
      <c r="C23" s="75">
        <f>F29</f>
        <v>0</v>
      </c>
      <c r="D23" s="62" t="s">
        <v>180</v>
      </c>
      <c r="E23" s="67" t="s">
        <v>181</v>
      </c>
      <c r="F23" s="72">
        <v>0</v>
      </c>
      <c r="G23" s="73">
        <v>0</v>
      </c>
      <c r="H23" s="72">
        <v>0</v>
      </c>
      <c r="I23" s="62"/>
      <c r="J23" s="56"/>
      <c r="K23" s="56"/>
      <c r="L23" s="64"/>
      <c r="M23" s="56"/>
    </row>
    <row r="24" spans="1:13" ht="13.8">
      <c r="A24" s="25" t="s">
        <v>182</v>
      </c>
      <c r="B24" s="25"/>
      <c r="C24" s="28">
        <f>F30</f>
        <v>0</v>
      </c>
      <c r="D24" s="62" t="s">
        <v>183</v>
      </c>
      <c r="E24" s="67" t="s">
        <v>181</v>
      </c>
      <c r="F24" s="72">
        <v>0</v>
      </c>
      <c r="G24" s="73">
        <v>0</v>
      </c>
      <c r="H24" s="72">
        <v>0</v>
      </c>
      <c r="I24" s="62"/>
      <c r="J24" s="56"/>
      <c r="K24" s="76"/>
      <c r="L24" s="64"/>
      <c r="M24" s="56"/>
    </row>
    <row r="25" spans="1:13" ht="13.8">
      <c r="A25" s="25" t="s">
        <v>184</v>
      </c>
      <c r="B25" s="25" t="s">
        <v>185</v>
      </c>
      <c r="C25" s="30">
        <f>F33</f>
        <v>0</v>
      </c>
      <c r="D25" s="62" t="s">
        <v>186</v>
      </c>
      <c r="E25" s="67" t="s">
        <v>181</v>
      </c>
      <c r="F25" s="72">
        <v>0</v>
      </c>
      <c r="G25" s="73">
        <v>0</v>
      </c>
      <c r="H25" s="72">
        <v>0</v>
      </c>
      <c r="I25" s="62"/>
      <c r="J25" s="56"/>
      <c r="K25" s="56"/>
      <c r="L25" s="64"/>
      <c r="M25" s="56"/>
    </row>
    <row r="26" spans="1:13" ht="13.8">
      <c r="A26" s="25" t="s">
        <v>184</v>
      </c>
      <c r="B26" s="25" t="s">
        <v>187</v>
      </c>
      <c r="C26" s="30">
        <f>G33</f>
        <v>0</v>
      </c>
      <c r="D26" s="62" t="s">
        <v>188</v>
      </c>
      <c r="E26" s="67" t="s">
        <v>181</v>
      </c>
      <c r="F26" s="72">
        <v>0</v>
      </c>
      <c r="G26" s="73">
        <v>0</v>
      </c>
      <c r="H26" s="62"/>
      <c r="I26" s="62"/>
      <c r="J26" s="56"/>
      <c r="K26" s="56"/>
      <c r="L26" s="64"/>
      <c r="M26" s="56"/>
    </row>
    <row r="27" spans="1:13" ht="13.8">
      <c r="A27" s="25" t="s">
        <v>189</v>
      </c>
      <c r="B27" s="25" t="s">
        <v>185</v>
      </c>
      <c r="C27" s="30">
        <f>F34</f>
        <v>0</v>
      </c>
      <c r="D27" s="62" t="s">
        <v>190</v>
      </c>
      <c r="E27" s="67" t="s">
        <v>191</v>
      </c>
      <c r="F27" s="72">
        <v>0</v>
      </c>
      <c r="G27" s="73">
        <v>0</v>
      </c>
      <c r="H27" s="72">
        <v>0</v>
      </c>
      <c r="I27" s="62"/>
      <c r="J27" s="56"/>
      <c r="K27" s="56"/>
      <c r="L27" s="64"/>
      <c r="M27" s="56"/>
    </row>
    <row r="28" spans="1:13" ht="13.8">
      <c r="A28" s="25" t="s">
        <v>189</v>
      </c>
      <c r="B28" s="25" t="s">
        <v>187</v>
      </c>
      <c r="C28" s="30">
        <f>G34</f>
        <v>0</v>
      </c>
      <c r="D28" s="62" t="s">
        <v>192</v>
      </c>
      <c r="E28" s="67" t="s">
        <v>178</v>
      </c>
      <c r="F28" s="72">
        <f>IF('SP2-2'!F37+'SP2-2'!F38=0,'SP2-1'!F36+'SP2-1'!F37,'SP2-2'!F37+'SP2-2'!F38)</f>
        <v>0</v>
      </c>
      <c r="G28" s="73">
        <f>IF('SP2-4'!G10=0,'SP2-5'!G10,'SP2-4'!G10)</f>
        <v>0</v>
      </c>
      <c r="H28" s="62"/>
      <c r="I28" s="62"/>
      <c r="J28" s="56"/>
      <c r="K28" s="56"/>
      <c r="L28" s="64"/>
      <c r="M28" s="56"/>
    </row>
    <row r="29" spans="1:13" ht="13.8">
      <c r="A29" s="25" t="s">
        <v>193</v>
      </c>
      <c r="B29" s="25" t="s">
        <v>185</v>
      </c>
      <c r="C29" s="30">
        <f>F35</f>
        <v>0</v>
      </c>
      <c r="D29" s="62" t="s">
        <v>194</v>
      </c>
      <c r="E29" s="67" t="s">
        <v>195</v>
      </c>
      <c r="F29" s="73">
        <f>IF('SP2-2'!C37="",'SP2-1'!C36+'SP2-1'!C37,'SP2-2'!C37+'SP2-2'!C38)</f>
        <v>0</v>
      </c>
      <c r="G29" s="62"/>
      <c r="H29" s="62"/>
      <c r="I29" s="62"/>
      <c r="J29" s="56"/>
      <c r="K29" s="56"/>
      <c r="L29" s="64"/>
      <c r="M29" s="56"/>
    </row>
    <row r="30" spans="1:13" ht="13.8">
      <c r="A30" s="25" t="s">
        <v>193</v>
      </c>
      <c r="B30" s="25" t="s">
        <v>187</v>
      </c>
      <c r="C30" s="30">
        <f>G35</f>
        <v>0</v>
      </c>
      <c r="D30" s="62" t="s">
        <v>196</v>
      </c>
      <c r="E30" s="62"/>
      <c r="F30" s="77"/>
      <c r="G30" s="62"/>
      <c r="H30" s="62"/>
      <c r="I30" s="62"/>
      <c r="J30" s="56"/>
      <c r="K30" s="56"/>
      <c r="L30" s="64"/>
      <c r="M30" s="56"/>
    </row>
    <row r="31" spans="1:13" ht="13.8">
      <c r="A31" s="25" t="s">
        <v>197</v>
      </c>
      <c r="B31" s="25" t="s">
        <v>185</v>
      </c>
      <c r="C31" s="26">
        <f>F36</f>
        <v>0</v>
      </c>
      <c r="D31" s="62"/>
      <c r="E31" s="62"/>
      <c r="F31" s="62"/>
      <c r="G31" s="62"/>
      <c r="H31" s="62"/>
      <c r="I31" s="62"/>
      <c r="J31" s="56"/>
      <c r="K31" s="56"/>
      <c r="L31" s="66"/>
      <c r="M31" s="56"/>
    </row>
    <row r="32" spans="1:13" ht="13.8">
      <c r="A32" s="25" t="s">
        <v>197</v>
      </c>
      <c r="B32" s="25" t="s">
        <v>187</v>
      </c>
      <c r="C32" s="26">
        <f>G36</f>
        <v>0</v>
      </c>
      <c r="D32" s="62"/>
      <c r="E32" s="62"/>
      <c r="F32" s="71" t="s">
        <v>198</v>
      </c>
      <c r="G32" s="71" t="s">
        <v>199</v>
      </c>
      <c r="H32" s="62"/>
      <c r="I32" s="62"/>
      <c r="J32" s="56"/>
      <c r="K32" s="56"/>
      <c r="L32" s="66"/>
      <c r="M32" s="56"/>
    </row>
    <row r="33" spans="1:13" ht="13.8">
      <c r="A33" s="25" t="s">
        <v>200</v>
      </c>
      <c r="B33" s="25" t="s">
        <v>185</v>
      </c>
      <c r="C33" s="26">
        <f>F37</f>
        <v>0</v>
      </c>
      <c r="D33" s="62" t="s">
        <v>201</v>
      </c>
      <c r="E33" s="67" t="s">
        <v>202</v>
      </c>
      <c r="F33" s="69">
        <v>0</v>
      </c>
      <c r="G33" s="69">
        <v>0</v>
      </c>
      <c r="H33" s="62"/>
      <c r="I33" s="62"/>
      <c r="J33" s="56"/>
      <c r="K33" s="56"/>
      <c r="L33" s="64"/>
      <c r="M33" s="56"/>
    </row>
    <row r="34" spans="1:13" ht="13.8">
      <c r="A34" s="25" t="s">
        <v>200</v>
      </c>
      <c r="B34" s="25" t="s">
        <v>187</v>
      </c>
      <c r="C34" s="26">
        <f>G37</f>
        <v>0</v>
      </c>
      <c r="D34" s="62" t="s">
        <v>203</v>
      </c>
      <c r="E34" s="67" t="s">
        <v>204</v>
      </c>
      <c r="F34" s="69">
        <v>0</v>
      </c>
      <c r="G34" s="69">
        <v>0</v>
      </c>
      <c r="H34" s="62"/>
      <c r="I34" s="62"/>
      <c r="J34" s="56"/>
      <c r="K34" s="56"/>
      <c r="L34" s="64"/>
      <c r="M34" s="56"/>
    </row>
    <row r="35" spans="1:13" ht="13.8">
      <c r="A35" s="25" t="s">
        <v>205</v>
      </c>
      <c r="B35" s="25" t="s">
        <v>185</v>
      </c>
      <c r="C35" s="30">
        <f>F38</f>
        <v>0</v>
      </c>
      <c r="D35" s="62" t="s">
        <v>206</v>
      </c>
      <c r="E35" s="67" t="s">
        <v>204</v>
      </c>
      <c r="F35" s="69">
        <v>0</v>
      </c>
      <c r="G35" s="69">
        <v>0</v>
      </c>
      <c r="H35" s="62"/>
      <c r="I35" s="62"/>
      <c r="J35" s="56"/>
      <c r="K35" s="56"/>
      <c r="L35" s="64"/>
      <c r="M35" s="56"/>
    </row>
    <row r="36" spans="1:13" ht="13.8">
      <c r="A36" s="25" t="s">
        <v>205</v>
      </c>
      <c r="B36" s="25" t="s">
        <v>187</v>
      </c>
      <c r="C36" s="30">
        <f>G38</f>
        <v>0</v>
      </c>
      <c r="D36" s="62" t="s">
        <v>207</v>
      </c>
      <c r="E36" s="67" t="s">
        <v>208</v>
      </c>
      <c r="F36" s="78">
        <f>IF('SP2-2'!L38="",'SP2-1'!L37,'SP2-2'!L38)</f>
        <v>0</v>
      </c>
      <c r="G36" s="78">
        <f>IF('SP2-2'!L41="",'SP2-2'!L38,'SP2-2'!L41)</f>
        <v>0</v>
      </c>
      <c r="H36" s="62"/>
      <c r="I36" s="62"/>
      <c r="J36" s="56"/>
      <c r="K36" s="56"/>
      <c r="L36" s="64"/>
      <c r="M36" s="56"/>
    </row>
    <row r="37" spans="1:13" ht="13.8">
      <c r="A37" s="25" t="s">
        <v>209</v>
      </c>
      <c r="B37" s="25" t="s">
        <v>210</v>
      </c>
      <c r="C37" s="29">
        <f>F41</f>
        <v>0</v>
      </c>
      <c r="D37" s="62" t="s">
        <v>211</v>
      </c>
      <c r="E37" s="67" t="s">
        <v>212</v>
      </c>
      <c r="F37" s="78">
        <v>0</v>
      </c>
      <c r="G37" s="78">
        <v>0</v>
      </c>
      <c r="H37" s="62"/>
      <c r="I37" s="62"/>
      <c r="J37" s="56"/>
      <c r="K37" s="56"/>
      <c r="L37" s="64"/>
      <c r="M37" s="56"/>
    </row>
    <row r="38" spans="1:13" ht="13.8">
      <c r="A38" s="25" t="s">
        <v>209</v>
      </c>
      <c r="B38" s="25" t="s">
        <v>213</v>
      </c>
      <c r="C38" s="29">
        <f>G41</f>
        <v>0</v>
      </c>
      <c r="D38" s="62" t="s">
        <v>214</v>
      </c>
      <c r="E38" s="67" t="s">
        <v>215</v>
      </c>
      <c r="F38" s="69">
        <v>0</v>
      </c>
      <c r="G38" s="69">
        <v>0</v>
      </c>
      <c r="H38" s="62"/>
      <c r="I38" s="62"/>
      <c r="J38" s="56"/>
      <c r="K38" s="56"/>
      <c r="L38" s="64"/>
      <c r="M38" s="56"/>
    </row>
    <row r="39" spans="1:13" ht="13.8">
      <c r="A39" s="25" t="s">
        <v>216</v>
      </c>
      <c r="B39" s="25" t="s">
        <v>210</v>
      </c>
      <c r="C39" s="29">
        <f>H41</f>
        <v>0</v>
      </c>
      <c r="D39" s="62"/>
      <c r="E39" s="62"/>
      <c r="F39" s="62"/>
      <c r="G39" s="62"/>
      <c r="H39" s="62"/>
      <c r="I39" s="62"/>
      <c r="J39" s="56"/>
      <c r="K39" s="56"/>
      <c r="L39" s="66"/>
      <c r="M39" s="56"/>
    </row>
    <row r="40" spans="1:13" ht="13.8">
      <c r="A40" s="25" t="s">
        <v>216</v>
      </c>
      <c r="B40" s="25" t="s">
        <v>213</v>
      </c>
      <c r="C40" s="29">
        <f>I41</f>
        <v>0</v>
      </c>
      <c r="D40" s="79"/>
      <c r="E40" s="79"/>
      <c r="F40" s="80" t="s">
        <v>217</v>
      </c>
      <c r="G40" s="80" t="s">
        <v>218</v>
      </c>
      <c r="H40" s="80" t="s">
        <v>219</v>
      </c>
      <c r="I40" s="80" t="s">
        <v>220</v>
      </c>
      <c r="J40" s="56"/>
      <c r="K40" s="56"/>
      <c r="L40" s="66"/>
      <c r="M40" s="56"/>
    </row>
    <row r="41" spans="1:13" ht="13.8">
      <c r="A41" s="25" t="s">
        <v>221</v>
      </c>
      <c r="B41" s="25"/>
      <c r="C41" s="28">
        <f>F42</f>
        <v>0</v>
      </c>
      <c r="D41" s="79" t="s">
        <v>222</v>
      </c>
      <c r="E41" s="79"/>
      <c r="F41" s="81"/>
      <c r="G41" s="81"/>
      <c r="H41" s="81"/>
      <c r="I41" s="81"/>
      <c r="J41" s="56"/>
      <c r="K41" s="56"/>
      <c r="L41" s="66"/>
      <c r="M41" s="56"/>
    </row>
    <row r="42" spans="1:13" ht="13.8">
      <c r="A42" s="25" t="s">
        <v>223</v>
      </c>
      <c r="B42" s="25" t="s">
        <v>224</v>
      </c>
      <c r="C42" s="27">
        <f>F47</f>
        <v>0</v>
      </c>
      <c r="D42" s="79" t="s">
        <v>225</v>
      </c>
      <c r="E42" s="82" t="s">
        <v>226</v>
      </c>
      <c r="F42" s="83">
        <v>0</v>
      </c>
      <c r="G42" s="79"/>
      <c r="H42" s="79"/>
      <c r="I42" s="79"/>
      <c r="J42" s="56"/>
      <c r="K42" s="56"/>
      <c r="L42" s="64"/>
      <c r="M42" s="56"/>
    </row>
    <row r="43" spans="1:13" ht="13.8">
      <c r="A43" s="25" t="s">
        <v>223</v>
      </c>
      <c r="B43" s="25" t="s">
        <v>227</v>
      </c>
      <c r="C43" s="27">
        <f>G47</f>
        <v>0</v>
      </c>
      <c r="D43" s="62"/>
      <c r="E43" s="67"/>
      <c r="F43" s="62"/>
      <c r="G43" s="62"/>
      <c r="H43" s="62"/>
      <c r="I43" s="62"/>
      <c r="J43" s="56"/>
      <c r="K43" s="56"/>
      <c r="L43" s="66"/>
      <c r="M43" s="56"/>
    </row>
    <row r="44" spans="1:13" ht="13.8">
      <c r="A44" s="25" t="s">
        <v>223</v>
      </c>
      <c r="B44" s="25" t="s">
        <v>228</v>
      </c>
      <c r="C44" s="27">
        <f>H47</f>
        <v>0</v>
      </c>
      <c r="D44" s="62" t="s">
        <v>229</v>
      </c>
      <c r="E44" s="67" t="s">
        <v>230</v>
      </c>
      <c r="F44" s="84">
        <v>0</v>
      </c>
      <c r="G44" s="84">
        <v>0</v>
      </c>
      <c r="H44" s="62"/>
      <c r="I44" s="62"/>
      <c r="J44" s="56"/>
      <c r="K44" s="56"/>
      <c r="L44" s="64"/>
      <c r="M44" s="56"/>
    </row>
    <row r="45" spans="1:13" ht="13.8">
      <c r="A45" s="25" t="s">
        <v>223</v>
      </c>
      <c r="B45" s="25" t="s">
        <v>231</v>
      </c>
      <c r="C45" s="27">
        <f>I47</f>
        <v>0</v>
      </c>
      <c r="D45" s="62"/>
      <c r="E45" s="62"/>
      <c r="F45" s="62"/>
      <c r="G45" s="62"/>
      <c r="H45" s="62"/>
      <c r="I45" s="62"/>
      <c r="J45" s="56"/>
      <c r="K45" s="56"/>
      <c r="L45" s="66"/>
      <c r="M45" s="56"/>
    </row>
    <row r="46" spans="1:13" ht="13.8">
      <c r="A46" s="25" t="s">
        <v>232</v>
      </c>
      <c r="B46" s="25" t="s">
        <v>224</v>
      </c>
      <c r="C46" s="27">
        <f>F48</f>
        <v>0</v>
      </c>
      <c r="D46" s="62"/>
      <c r="E46" s="62"/>
      <c r="F46" s="71" t="s">
        <v>233</v>
      </c>
      <c r="G46" s="71" t="s">
        <v>234</v>
      </c>
      <c r="H46" s="71" t="s">
        <v>235</v>
      </c>
      <c r="I46" s="71" t="s">
        <v>236</v>
      </c>
      <c r="J46" s="56"/>
      <c r="K46" s="56"/>
      <c r="L46" s="66"/>
      <c r="M46" s="56"/>
    </row>
    <row r="47" spans="1:13" ht="13.8">
      <c r="A47" s="25" t="s">
        <v>232</v>
      </c>
      <c r="B47" s="25" t="s">
        <v>227</v>
      </c>
      <c r="C47" s="27">
        <f>G48</f>
        <v>0</v>
      </c>
      <c r="D47" s="62" t="s">
        <v>237</v>
      </c>
      <c r="E47" s="62"/>
      <c r="F47" s="85">
        <v>0</v>
      </c>
      <c r="G47" s="85">
        <v>0</v>
      </c>
      <c r="H47" s="85">
        <v>0</v>
      </c>
      <c r="I47" s="85">
        <v>0</v>
      </c>
      <c r="J47" s="56"/>
      <c r="K47" s="56"/>
      <c r="L47" s="64"/>
      <c r="M47" s="56"/>
    </row>
    <row r="48" spans="1:13" ht="13.8">
      <c r="A48" s="25" t="s">
        <v>232</v>
      </c>
      <c r="B48" s="25" t="s">
        <v>228</v>
      </c>
      <c r="C48" s="27">
        <f>H48</f>
        <v>0</v>
      </c>
      <c r="D48" s="62" t="s">
        <v>238</v>
      </c>
      <c r="E48" s="62"/>
      <c r="F48" s="85">
        <v>0</v>
      </c>
      <c r="G48" s="85">
        <v>0</v>
      </c>
      <c r="H48" s="85">
        <v>0</v>
      </c>
      <c r="I48" s="85">
        <v>0</v>
      </c>
      <c r="J48" s="56"/>
      <c r="K48" s="56"/>
      <c r="L48" s="64"/>
      <c r="M48" s="56"/>
    </row>
    <row r="49" spans="1:13" ht="13.8">
      <c r="A49" s="25" t="s">
        <v>232</v>
      </c>
      <c r="B49" s="25" t="s">
        <v>231</v>
      </c>
      <c r="C49" s="27">
        <f>I48</f>
        <v>0</v>
      </c>
      <c r="D49" s="62" t="s">
        <v>239</v>
      </c>
      <c r="E49" s="62"/>
      <c r="F49" s="85">
        <v>0</v>
      </c>
      <c r="G49" s="85">
        <v>0</v>
      </c>
      <c r="H49" s="85">
        <v>0</v>
      </c>
      <c r="I49" s="85">
        <v>0</v>
      </c>
      <c r="J49" s="56"/>
      <c r="K49" s="56"/>
      <c r="L49" s="64"/>
      <c r="M49" s="56"/>
    </row>
    <row r="50" spans="1:13" ht="13.8">
      <c r="A50" s="25" t="s">
        <v>240</v>
      </c>
      <c r="B50" s="25" t="s">
        <v>224</v>
      </c>
      <c r="C50" s="27">
        <f>F49</f>
        <v>0</v>
      </c>
      <c r="D50" s="62"/>
      <c r="E50" s="62"/>
      <c r="F50" s="62"/>
      <c r="G50" s="62"/>
      <c r="H50" s="62"/>
      <c r="I50" s="62"/>
      <c r="J50" s="56"/>
      <c r="K50" s="56"/>
      <c r="L50" s="66"/>
      <c r="M50" s="56"/>
    </row>
    <row r="51" spans="1:13" ht="13.8">
      <c r="A51" s="25" t="s">
        <v>240</v>
      </c>
      <c r="B51" s="25" t="s">
        <v>227</v>
      </c>
      <c r="C51" s="27">
        <f>G49</f>
        <v>0</v>
      </c>
      <c r="D51" s="62" t="s">
        <v>241</v>
      </c>
      <c r="E51" s="67" t="s">
        <v>242</v>
      </c>
      <c r="F51" s="86">
        <v>0</v>
      </c>
      <c r="G51" s="62"/>
      <c r="H51" s="79" t="s">
        <v>243</v>
      </c>
      <c r="I51" s="77">
        <v>0</v>
      </c>
      <c r="J51" s="56"/>
      <c r="K51" s="56"/>
      <c r="L51" s="64"/>
      <c r="M51" s="56"/>
    </row>
    <row r="52" spans="1:13" ht="13.8">
      <c r="A52" s="25" t="s">
        <v>240</v>
      </c>
      <c r="B52" s="25" t="s">
        <v>228</v>
      </c>
      <c r="C52" s="27">
        <f>H49</f>
        <v>0</v>
      </c>
      <c r="D52" s="79" t="s">
        <v>244</v>
      </c>
      <c r="E52" s="82" t="s">
        <v>245</v>
      </c>
      <c r="F52" s="86">
        <v>0</v>
      </c>
      <c r="G52" s="62"/>
      <c r="H52" s="79" t="s">
        <v>246</v>
      </c>
      <c r="I52" s="87">
        <v>0</v>
      </c>
      <c r="J52" s="56"/>
      <c r="K52" s="56"/>
      <c r="L52" s="64"/>
      <c r="M52" s="56"/>
    </row>
    <row r="53" spans="1:13" ht="13.8">
      <c r="A53" s="25" t="s">
        <v>240</v>
      </c>
      <c r="B53" s="25" t="s">
        <v>231</v>
      </c>
      <c r="C53" s="27">
        <f>I49</f>
        <v>0</v>
      </c>
      <c r="D53" s="62" t="s">
        <v>247</v>
      </c>
      <c r="E53" s="67" t="s">
        <v>215</v>
      </c>
      <c r="F53" s="86">
        <v>0</v>
      </c>
      <c r="G53" s="62"/>
      <c r="H53" s="79" t="s">
        <v>248</v>
      </c>
      <c r="I53" s="88">
        <v>0</v>
      </c>
      <c r="J53" s="56"/>
      <c r="K53" s="56"/>
      <c r="L53" s="64"/>
      <c r="M53" s="56"/>
    </row>
    <row r="54" spans="1:13" ht="13.8">
      <c r="A54" s="25" t="s">
        <v>249</v>
      </c>
      <c r="B54" s="25"/>
      <c r="C54" s="24">
        <f>F51</f>
        <v>0</v>
      </c>
      <c r="D54" s="62"/>
      <c r="E54" s="67"/>
      <c r="F54" s="62"/>
      <c r="G54" s="62"/>
      <c r="H54" s="62"/>
      <c r="I54" s="62"/>
      <c r="J54" s="56"/>
      <c r="K54" s="56"/>
      <c r="L54" s="66"/>
      <c r="M54" s="56"/>
    </row>
    <row r="55" spans="1:13" ht="13.8">
      <c r="A55" s="25" t="s">
        <v>250</v>
      </c>
      <c r="B55" s="25"/>
      <c r="C55" s="24">
        <f>F52</f>
        <v>0</v>
      </c>
      <c r="D55" s="71" t="s">
        <v>251</v>
      </c>
      <c r="E55" s="67"/>
      <c r="F55" s="71" t="s">
        <v>252</v>
      </c>
      <c r="G55" s="71" t="s">
        <v>253</v>
      </c>
      <c r="H55" s="62"/>
      <c r="I55" s="62"/>
      <c r="J55" s="56"/>
      <c r="K55" s="56"/>
      <c r="L55" s="66"/>
      <c r="M55" s="56"/>
    </row>
    <row r="56" spans="1:13" ht="13.8">
      <c r="A56" s="25" t="s">
        <v>254</v>
      </c>
      <c r="B56" s="25"/>
      <c r="C56" s="24">
        <f>F53</f>
        <v>0</v>
      </c>
      <c r="D56" s="62" t="s">
        <v>255</v>
      </c>
      <c r="E56" s="67" t="s">
        <v>256</v>
      </c>
      <c r="F56" s="86" t="e">
        <f>#REF!</f>
        <v>#REF!</v>
      </c>
      <c r="G56" s="86">
        <f>'SP2-3 (1)'!L11</f>
        <v>0</v>
      </c>
      <c r="H56" s="62"/>
      <c r="I56" s="62"/>
      <c r="J56" s="56"/>
      <c r="K56" s="56"/>
      <c r="L56" s="64"/>
      <c r="M56" s="56"/>
    </row>
    <row r="57" spans="1:13" ht="13.8">
      <c r="A57" s="25" t="s">
        <v>257</v>
      </c>
      <c r="B57" s="25" t="s">
        <v>258</v>
      </c>
      <c r="C57" s="24" t="e">
        <f>F56</f>
        <v>#REF!</v>
      </c>
      <c r="D57" s="62"/>
      <c r="E57" s="62"/>
      <c r="F57" s="62"/>
      <c r="G57" s="62"/>
      <c r="H57" s="62"/>
      <c r="I57" s="62"/>
      <c r="J57" s="56"/>
      <c r="K57" s="56"/>
      <c r="L57" s="64"/>
      <c r="M57" s="56"/>
    </row>
    <row r="58" spans="1:13" ht="13.8">
      <c r="A58" s="25" t="s">
        <v>257</v>
      </c>
      <c r="B58" s="25" t="s">
        <v>259</v>
      </c>
      <c r="C58" s="24">
        <f>G56</f>
        <v>0</v>
      </c>
      <c r="D58" s="62" t="s">
        <v>260</v>
      </c>
      <c r="E58" s="67" t="s">
        <v>256</v>
      </c>
      <c r="F58" s="86" t="e">
        <f>#REF!</f>
        <v>#REF!</v>
      </c>
      <c r="G58" s="86">
        <f>'SP2-3 (1)'!R11</f>
        <v>0</v>
      </c>
      <c r="H58" s="62"/>
      <c r="I58" s="62"/>
      <c r="J58" s="56"/>
      <c r="K58" s="56"/>
      <c r="L58" s="64"/>
      <c r="M58" s="56"/>
    </row>
    <row r="59" spans="1:13" ht="13.8">
      <c r="A59" s="25" t="s">
        <v>261</v>
      </c>
      <c r="B59" s="25" t="s">
        <v>258</v>
      </c>
      <c r="C59" s="24" t="e">
        <f>F58</f>
        <v>#REF!</v>
      </c>
      <c r="D59" s="62" t="s">
        <v>262</v>
      </c>
      <c r="E59" s="67" t="s">
        <v>256</v>
      </c>
      <c r="F59" s="86" t="e">
        <f>#REF!+#REF!+#REF!+#REF!</f>
        <v>#REF!</v>
      </c>
      <c r="G59" s="86">
        <f>'SP2-3 (1)'!R14+'SP2-3 (1)'!R17+'SP2-3 (1)'!R33+'SP2-3 (1)'!R36</f>
        <v>0</v>
      </c>
      <c r="H59" s="62"/>
      <c r="I59" s="62"/>
      <c r="J59" s="56"/>
      <c r="K59" s="56"/>
      <c r="L59" s="64"/>
      <c r="M59" s="56"/>
    </row>
    <row r="60" spans="1:13" ht="13.8">
      <c r="A60" s="25" t="s">
        <v>261</v>
      </c>
      <c r="B60" s="25" t="s">
        <v>259</v>
      </c>
      <c r="C60" s="24">
        <f>G58</f>
        <v>0</v>
      </c>
      <c r="D60" s="62" t="s">
        <v>263</v>
      </c>
      <c r="E60" s="67" t="s">
        <v>256</v>
      </c>
      <c r="F60" s="86">
        <f>IF('SP2-2'!I43="",'SP2-1'!I43,'SP2-2'!I43)</f>
        <v>0</v>
      </c>
      <c r="G60" s="86">
        <f>IF('SP2-2'!I44="",'SP2-1'!I46,'SP2-2'!I44)</f>
        <v>0</v>
      </c>
      <c r="H60" s="62"/>
      <c r="I60" s="62"/>
      <c r="J60" s="56"/>
      <c r="K60" s="56"/>
      <c r="L60" s="64"/>
      <c r="M60" s="56"/>
    </row>
    <row r="61" spans="1:13" ht="13.8">
      <c r="A61" s="25" t="s">
        <v>264</v>
      </c>
      <c r="B61" s="25" t="s">
        <v>258</v>
      </c>
      <c r="C61" s="24" t="e">
        <f>F59</f>
        <v>#REF!</v>
      </c>
      <c r="D61" s="62"/>
      <c r="E61" s="67"/>
      <c r="F61" s="62"/>
      <c r="G61" s="62"/>
      <c r="H61" s="62"/>
      <c r="I61" s="62"/>
      <c r="J61" s="56"/>
      <c r="K61" s="56"/>
      <c r="L61" s="66"/>
      <c r="M61" s="56"/>
    </row>
    <row r="62" spans="1:13" ht="13.8">
      <c r="A62" s="25" t="s">
        <v>264</v>
      </c>
      <c r="B62" s="25" t="s">
        <v>259</v>
      </c>
      <c r="C62" s="24">
        <f>G59</f>
        <v>0</v>
      </c>
      <c r="D62" s="62" t="s">
        <v>265</v>
      </c>
      <c r="E62" s="67" t="s">
        <v>256</v>
      </c>
      <c r="F62" s="86">
        <f>'SP2-1'!I49</f>
        <v>0</v>
      </c>
      <c r="G62" s="62"/>
      <c r="H62" s="62"/>
      <c r="I62" s="62"/>
      <c r="J62" s="56"/>
      <c r="K62" s="56"/>
      <c r="L62" s="64"/>
      <c r="M62" s="56"/>
    </row>
    <row r="63" spans="1:13" ht="13.8">
      <c r="A63" s="25" t="s">
        <v>266</v>
      </c>
      <c r="B63" s="25" t="s">
        <v>258</v>
      </c>
      <c r="C63" s="24">
        <f>F60</f>
        <v>0</v>
      </c>
      <c r="D63" s="79" t="s">
        <v>267</v>
      </c>
      <c r="E63" s="82" t="s">
        <v>256</v>
      </c>
      <c r="F63" s="89">
        <v>0</v>
      </c>
      <c r="G63" s="62"/>
      <c r="H63" s="62"/>
      <c r="I63" s="62"/>
      <c r="J63" s="56"/>
      <c r="K63" s="56"/>
      <c r="L63" s="90"/>
      <c r="M63" s="56"/>
    </row>
    <row r="64" spans="1:13" ht="13.8">
      <c r="A64" s="25" t="s">
        <v>266</v>
      </c>
      <c r="B64" s="25" t="s">
        <v>259</v>
      </c>
      <c r="C64" s="24">
        <f>G60</f>
        <v>0</v>
      </c>
      <c r="D64" s="62"/>
      <c r="E64" s="67"/>
      <c r="F64" s="62"/>
      <c r="G64" s="62"/>
      <c r="H64" s="62"/>
      <c r="I64" s="62"/>
      <c r="J64" s="56"/>
      <c r="K64" s="56"/>
      <c r="L64" s="66"/>
      <c r="M64" s="56"/>
    </row>
    <row r="65" spans="1:13" ht="13.8">
      <c r="A65" s="25" t="s">
        <v>268</v>
      </c>
      <c r="B65" s="25"/>
      <c r="C65" s="24">
        <f>F62</f>
        <v>0</v>
      </c>
      <c r="D65" s="71" t="s">
        <v>269</v>
      </c>
      <c r="E65" s="67"/>
      <c r="F65" s="71" t="s">
        <v>270</v>
      </c>
      <c r="G65" s="62"/>
      <c r="H65" s="80" t="s">
        <v>271</v>
      </c>
      <c r="I65" s="62"/>
      <c r="J65" s="56"/>
      <c r="K65" s="56"/>
      <c r="L65" s="66"/>
      <c r="M65" s="56"/>
    </row>
    <row r="66" spans="1:13" ht="13.8">
      <c r="A66" s="25" t="s">
        <v>272</v>
      </c>
      <c r="B66" s="25"/>
      <c r="C66" s="24">
        <f>F63</f>
        <v>0</v>
      </c>
      <c r="D66" s="62" t="s">
        <v>273</v>
      </c>
      <c r="E66" s="67" t="s">
        <v>256</v>
      </c>
      <c r="F66" s="86">
        <v>0</v>
      </c>
      <c r="G66" s="62"/>
      <c r="H66" s="77">
        <v>0</v>
      </c>
      <c r="I66" s="62"/>
      <c r="J66" s="56"/>
      <c r="K66" s="56"/>
      <c r="L66" s="64"/>
      <c r="M66" s="56"/>
    </row>
    <row r="67" spans="1:13" ht="13.8">
      <c r="A67" s="25" t="s">
        <v>274</v>
      </c>
      <c r="B67" s="25" t="s">
        <v>275</v>
      </c>
      <c r="C67" s="24">
        <f>F66</f>
        <v>0</v>
      </c>
      <c r="D67" s="62" t="s">
        <v>276</v>
      </c>
      <c r="E67" s="67" t="s">
        <v>256</v>
      </c>
      <c r="F67" s="86">
        <f>'SP2-2'!J50</f>
        <v>0</v>
      </c>
      <c r="G67" s="62"/>
      <c r="H67" s="77">
        <f>F67*40/'SP2-4'!M29</f>
        <v>0</v>
      </c>
      <c r="I67" s="62"/>
      <c r="J67" s="56"/>
      <c r="K67" s="56"/>
      <c r="L67" s="64" t="s">
        <v>277</v>
      </c>
      <c r="M67" s="56"/>
    </row>
    <row r="68" spans="1:13" ht="13.8">
      <c r="A68" s="25" t="s">
        <v>278</v>
      </c>
      <c r="B68" s="25" t="s">
        <v>275</v>
      </c>
      <c r="C68" s="24">
        <f t="shared" ref="C68:C85" si="0">F67</f>
        <v>0</v>
      </c>
      <c r="D68" s="62" t="s">
        <v>279</v>
      </c>
      <c r="E68" s="67" t="s">
        <v>256</v>
      </c>
      <c r="F68" s="86">
        <v>0</v>
      </c>
      <c r="G68" s="62"/>
      <c r="H68" s="77">
        <v>0</v>
      </c>
      <c r="I68" s="62"/>
      <c r="J68" s="56"/>
      <c r="K68" s="56"/>
      <c r="L68" s="64"/>
      <c r="M68" s="56"/>
    </row>
    <row r="69" spans="1:13" ht="13.8">
      <c r="A69" s="25" t="s">
        <v>280</v>
      </c>
      <c r="B69" s="25" t="s">
        <v>275</v>
      </c>
      <c r="C69" s="24">
        <f t="shared" si="0"/>
        <v>0</v>
      </c>
      <c r="D69" s="62" t="s">
        <v>281</v>
      </c>
      <c r="E69" s="67" t="s">
        <v>256</v>
      </c>
      <c r="F69" s="86">
        <v>0</v>
      </c>
      <c r="G69" s="62"/>
      <c r="H69" s="77">
        <v>0</v>
      </c>
      <c r="I69" s="62"/>
      <c r="J69" s="56"/>
      <c r="K69" s="56"/>
      <c r="L69" s="64"/>
      <c r="M69" s="56"/>
    </row>
    <row r="70" spans="1:13" ht="13.8">
      <c r="A70" s="25" t="s">
        <v>282</v>
      </c>
      <c r="B70" s="25" t="s">
        <v>275</v>
      </c>
      <c r="C70" s="24">
        <f t="shared" si="0"/>
        <v>0</v>
      </c>
      <c r="D70" s="62" t="s">
        <v>283</v>
      </c>
      <c r="E70" s="67" t="s">
        <v>256</v>
      </c>
      <c r="F70" s="86">
        <v>0</v>
      </c>
      <c r="G70" s="62"/>
      <c r="H70" s="77">
        <v>0</v>
      </c>
      <c r="I70" s="62"/>
      <c r="J70" s="56"/>
      <c r="K70" s="56"/>
      <c r="L70" s="64"/>
      <c r="M70" s="56"/>
    </row>
    <row r="71" spans="1:13" ht="13.8">
      <c r="A71" s="25" t="s">
        <v>284</v>
      </c>
      <c r="B71" s="25" t="s">
        <v>275</v>
      </c>
      <c r="C71" s="24">
        <f t="shared" si="0"/>
        <v>0</v>
      </c>
      <c r="D71" s="62" t="s">
        <v>285</v>
      </c>
      <c r="E71" s="67" t="s">
        <v>256</v>
      </c>
      <c r="F71" s="86">
        <v>0</v>
      </c>
      <c r="G71" s="62"/>
      <c r="H71" s="77">
        <v>0</v>
      </c>
      <c r="I71" s="62"/>
      <c r="J71" s="56"/>
      <c r="K71" s="56"/>
      <c r="L71" s="64"/>
      <c r="M71" s="56"/>
    </row>
    <row r="72" spans="1:13" ht="13.8">
      <c r="A72" s="25" t="s">
        <v>286</v>
      </c>
      <c r="B72" s="25" t="s">
        <v>275</v>
      </c>
      <c r="C72" s="24">
        <f t="shared" si="0"/>
        <v>0</v>
      </c>
      <c r="D72" s="62" t="s">
        <v>287</v>
      </c>
      <c r="E72" s="67" t="s">
        <v>256</v>
      </c>
      <c r="F72" s="86">
        <v>0</v>
      </c>
      <c r="G72" s="62"/>
      <c r="H72" s="77">
        <v>0</v>
      </c>
      <c r="I72" s="62"/>
      <c r="J72" s="56"/>
      <c r="K72" s="56"/>
      <c r="L72" s="64"/>
      <c r="M72" s="56"/>
    </row>
    <row r="73" spans="1:13" ht="13.8">
      <c r="A73" s="25" t="s">
        <v>288</v>
      </c>
      <c r="B73" s="25" t="s">
        <v>275</v>
      </c>
      <c r="C73" s="24">
        <f t="shared" si="0"/>
        <v>0</v>
      </c>
      <c r="D73" s="62" t="s">
        <v>289</v>
      </c>
      <c r="E73" s="67" t="s">
        <v>256</v>
      </c>
      <c r="F73" s="86">
        <v>0</v>
      </c>
      <c r="G73" s="62"/>
      <c r="H73" s="77">
        <v>0</v>
      </c>
      <c r="I73" s="62"/>
      <c r="J73" s="56"/>
      <c r="K73" s="56"/>
      <c r="L73" s="64"/>
      <c r="M73" s="56"/>
    </row>
    <row r="74" spans="1:13" ht="13.8">
      <c r="A74" s="25" t="s">
        <v>290</v>
      </c>
      <c r="B74" s="25" t="s">
        <v>275</v>
      </c>
      <c r="C74" s="24">
        <f t="shared" si="0"/>
        <v>0</v>
      </c>
      <c r="D74" s="62" t="s">
        <v>291</v>
      </c>
      <c r="E74" s="67" t="s">
        <v>256</v>
      </c>
      <c r="F74" s="86">
        <v>0</v>
      </c>
      <c r="G74" s="62"/>
      <c r="H74" s="77">
        <v>0</v>
      </c>
      <c r="I74" s="62"/>
      <c r="J74" s="56"/>
      <c r="K74" s="56"/>
      <c r="L74" s="64"/>
      <c r="M74" s="56"/>
    </row>
    <row r="75" spans="1:13" ht="13.8">
      <c r="A75" s="25" t="s">
        <v>292</v>
      </c>
      <c r="B75" s="25" t="s">
        <v>275</v>
      </c>
      <c r="C75" s="24">
        <f t="shared" si="0"/>
        <v>0</v>
      </c>
      <c r="D75" s="62" t="s">
        <v>293</v>
      </c>
      <c r="E75" s="67" t="s">
        <v>256</v>
      </c>
      <c r="F75" s="86">
        <v>0</v>
      </c>
      <c r="G75" s="62"/>
      <c r="H75" s="77">
        <v>0</v>
      </c>
      <c r="I75" s="62"/>
      <c r="J75" s="56"/>
      <c r="K75" s="56"/>
      <c r="L75" s="64"/>
      <c r="M75" s="56"/>
    </row>
    <row r="76" spans="1:13" ht="13.8">
      <c r="A76" s="25" t="s">
        <v>294</v>
      </c>
      <c r="B76" s="25" t="s">
        <v>275</v>
      </c>
      <c r="C76" s="24">
        <f t="shared" si="0"/>
        <v>0</v>
      </c>
      <c r="D76" s="62" t="s">
        <v>295</v>
      </c>
      <c r="E76" s="67" t="s">
        <v>256</v>
      </c>
      <c r="F76" s="86">
        <v>0</v>
      </c>
      <c r="G76" s="62"/>
      <c r="H76" s="77">
        <v>0</v>
      </c>
      <c r="I76" s="62"/>
      <c r="J76" s="56"/>
      <c r="K76" s="56"/>
      <c r="L76" s="64"/>
      <c r="M76" s="56"/>
    </row>
    <row r="77" spans="1:13" ht="13.8">
      <c r="A77" s="25" t="s">
        <v>296</v>
      </c>
      <c r="B77" s="25" t="s">
        <v>275</v>
      </c>
      <c r="C77" s="24">
        <f t="shared" si="0"/>
        <v>0</v>
      </c>
      <c r="D77" s="62" t="s">
        <v>297</v>
      </c>
      <c r="E77" s="67" t="s">
        <v>256</v>
      </c>
      <c r="F77" s="86">
        <v>0</v>
      </c>
      <c r="G77" s="62"/>
      <c r="H77" s="77">
        <v>0</v>
      </c>
      <c r="I77" s="62"/>
      <c r="J77" s="56"/>
      <c r="K77" s="56"/>
      <c r="L77" s="64"/>
      <c r="M77" s="56"/>
    </row>
    <row r="78" spans="1:13" ht="13.8">
      <c r="A78" s="25" t="s">
        <v>298</v>
      </c>
      <c r="B78" s="25" t="s">
        <v>275</v>
      </c>
      <c r="C78" s="24">
        <f t="shared" si="0"/>
        <v>0</v>
      </c>
      <c r="D78" s="62" t="s">
        <v>299</v>
      </c>
      <c r="E78" s="67" t="s">
        <v>256</v>
      </c>
      <c r="F78" s="86">
        <v>0</v>
      </c>
      <c r="G78" s="62"/>
      <c r="H78" s="77">
        <v>0</v>
      </c>
      <c r="I78" s="62"/>
      <c r="J78" s="56"/>
      <c r="K78" s="56"/>
      <c r="L78" s="64"/>
      <c r="M78" s="56"/>
    </row>
    <row r="79" spans="1:13" ht="13.8">
      <c r="A79" s="25" t="s">
        <v>300</v>
      </c>
      <c r="B79" s="25" t="s">
        <v>275</v>
      </c>
      <c r="C79" s="24">
        <f t="shared" si="0"/>
        <v>0</v>
      </c>
      <c r="D79" s="62" t="s">
        <v>301</v>
      </c>
      <c r="E79" s="67" t="s">
        <v>256</v>
      </c>
      <c r="F79" s="86">
        <v>0</v>
      </c>
      <c r="G79" s="62"/>
      <c r="H79" s="77">
        <v>0</v>
      </c>
      <c r="I79" s="62"/>
      <c r="J79" s="56"/>
      <c r="K79" s="56"/>
      <c r="L79" s="64"/>
      <c r="M79" s="56"/>
    </row>
    <row r="80" spans="1:13" ht="13.8">
      <c r="A80" s="25" t="s">
        <v>302</v>
      </c>
      <c r="B80" s="25" t="s">
        <v>275</v>
      </c>
      <c r="C80" s="24">
        <f t="shared" si="0"/>
        <v>0</v>
      </c>
      <c r="D80" s="62" t="s">
        <v>303</v>
      </c>
      <c r="E80" s="67" t="s">
        <v>256</v>
      </c>
      <c r="F80" s="86">
        <v>0</v>
      </c>
      <c r="G80" s="62"/>
      <c r="H80" s="77">
        <v>0</v>
      </c>
      <c r="I80" s="62"/>
      <c r="J80" s="56"/>
      <c r="K80" s="56"/>
      <c r="L80" s="64"/>
      <c r="M80" s="56"/>
    </row>
    <row r="81" spans="1:13" ht="13.8">
      <c r="A81" s="25" t="s">
        <v>304</v>
      </c>
      <c r="B81" s="25" t="s">
        <v>275</v>
      </c>
      <c r="C81" s="24">
        <f t="shared" si="0"/>
        <v>0</v>
      </c>
      <c r="D81" s="62" t="s">
        <v>305</v>
      </c>
      <c r="E81" s="67" t="s">
        <v>256</v>
      </c>
      <c r="F81" s="86">
        <v>0</v>
      </c>
      <c r="G81" s="62"/>
      <c r="H81" s="77">
        <v>0</v>
      </c>
      <c r="I81" s="62"/>
      <c r="J81" s="56"/>
      <c r="K81" s="56"/>
      <c r="L81" s="64"/>
      <c r="M81" s="56"/>
    </row>
    <row r="82" spans="1:13" ht="13.8">
      <c r="A82" s="25" t="s">
        <v>306</v>
      </c>
      <c r="B82" s="25" t="s">
        <v>275</v>
      </c>
      <c r="C82" s="24">
        <f t="shared" si="0"/>
        <v>0</v>
      </c>
      <c r="D82" s="62" t="s">
        <v>307</v>
      </c>
      <c r="E82" s="67" t="s">
        <v>256</v>
      </c>
      <c r="F82" s="86">
        <v>0</v>
      </c>
      <c r="G82" s="62"/>
      <c r="H82" s="77">
        <v>0</v>
      </c>
      <c r="I82" s="62"/>
      <c r="J82" s="56"/>
      <c r="K82" s="56"/>
      <c r="L82" s="64"/>
      <c r="M82" s="56"/>
    </row>
    <row r="83" spans="1:13" ht="13.8">
      <c r="A83" s="25" t="s">
        <v>308</v>
      </c>
      <c r="B83" s="25" t="s">
        <v>275</v>
      </c>
      <c r="C83" s="24">
        <f t="shared" si="0"/>
        <v>0</v>
      </c>
      <c r="D83" s="62" t="s">
        <v>309</v>
      </c>
      <c r="E83" s="67" t="s">
        <v>256</v>
      </c>
      <c r="F83" s="86">
        <v>0</v>
      </c>
      <c r="G83" s="62"/>
      <c r="H83" s="77">
        <v>0</v>
      </c>
      <c r="I83" s="62"/>
      <c r="J83" s="56"/>
      <c r="K83" s="56"/>
      <c r="L83" s="64"/>
      <c r="M83" s="56"/>
    </row>
    <row r="84" spans="1:13" ht="13.8">
      <c r="A84" s="25" t="s">
        <v>310</v>
      </c>
      <c r="B84" s="25" t="s">
        <v>275</v>
      </c>
      <c r="C84" s="24">
        <f t="shared" si="0"/>
        <v>0</v>
      </c>
      <c r="D84" s="62" t="s">
        <v>311</v>
      </c>
      <c r="E84" s="67" t="s">
        <v>256</v>
      </c>
      <c r="F84" s="84">
        <f>SUM(F66:F83)</f>
        <v>0</v>
      </c>
      <c r="G84" s="62"/>
      <c r="H84" s="91">
        <f>SUM(H66:H83)</f>
        <v>0</v>
      </c>
      <c r="I84" s="62"/>
      <c r="J84" s="56"/>
      <c r="K84" s="56"/>
      <c r="L84" s="64"/>
      <c r="M84" s="56"/>
    </row>
    <row r="85" spans="1:13" ht="13.8">
      <c r="A85" s="25" t="s">
        <v>312</v>
      </c>
      <c r="B85" s="25" t="s">
        <v>275</v>
      </c>
      <c r="C85" s="24">
        <f t="shared" si="0"/>
        <v>0</v>
      </c>
      <c r="D85" s="92"/>
      <c r="E85" s="62"/>
      <c r="F85" s="62"/>
      <c r="G85" s="62"/>
      <c r="H85" s="62"/>
      <c r="I85" s="62"/>
      <c r="J85" s="56"/>
      <c r="K85" s="56"/>
      <c r="L85" s="66"/>
      <c r="M85" s="56"/>
    </row>
    <row r="86" spans="1:13" ht="12.75" customHeight="1">
      <c r="A86" s="25" t="s">
        <v>313</v>
      </c>
      <c r="B86" s="25"/>
      <c r="C86" s="26">
        <f>F88</f>
        <v>0</v>
      </c>
      <c r="D86" s="62" t="s">
        <v>314</v>
      </c>
      <c r="E86" s="62"/>
      <c r="F86" s="341"/>
      <c r="G86" s="342"/>
      <c r="H86" s="342"/>
      <c r="I86" s="342"/>
      <c r="J86" s="343"/>
      <c r="K86" s="56"/>
      <c r="L86" s="64"/>
      <c r="M86" s="56"/>
    </row>
    <row r="87" spans="1:13" ht="13.8">
      <c r="A87" s="25" t="s">
        <v>315</v>
      </c>
      <c r="B87" s="25"/>
      <c r="C87" s="26">
        <f>F89</f>
        <v>0</v>
      </c>
      <c r="D87" s="62"/>
      <c r="E87" s="62"/>
      <c r="F87" s="62"/>
      <c r="G87" s="62"/>
      <c r="H87" s="62"/>
      <c r="I87" s="62"/>
      <c r="J87" s="56"/>
      <c r="K87" s="56"/>
      <c r="L87" s="66"/>
      <c r="M87" s="56"/>
    </row>
    <row r="88" spans="1:13" ht="13.8">
      <c r="A88" s="25" t="s">
        <v>316</v>
      </c>
      <c r="B88" s="25"/>
      <c r="C88" s="26">
        <f>F90</f>
        <v>0</v>
      </c>
      <c r="D88" s="62" t="s">
        <v>317</v>
      </c>
      <c r="E88" s="62"/>
      <c r="F88" s="78">
        <f>'SP2-2'!M50</f>
        <v>0</v>
      </c>
      <c r="G88" s="62"/>
      <c r="H88" s="62"/>
      <c r="I88" s="62"/>
      <c r="J88" s="56"/>
      <c r="K88" s="56"/>
      <c r="L88" s="64"/>
      <c r="M88" s="56"/>
    </row>
    <row r="89" spans="1:13" ht="13.8">
      <c r="A89" s="25" t="s">
        <v>318</v>
      </c>
      <c r="B89" s="25" t="s">
        <v>319</v>
      </c>
      <c r="C89" s="26">
        <f>F92</f>
        <v>0</v>
      </c>
      <c r="D89" s="62" t="s">
        <v>320</v>
      </c>
      <c r="E89" s="62"/>
      <c r="F89" s="78">
        <f>'SP2-2'!M50</f>
        <v>0</v>
      </c>
      <c r="G89" s="62"/>
      <c r="H89" s="62"/>
      <c r="I89" s="62"/>
      <c r="J89" s="56"/>
      <c r="K89" s="56"/>
      <c r="L89" s="64"/>
      <c r="M89" s="56"/>
    </row>
    <row r="90" spans="1:13" ht="13.8">
      <c r="A90" s="25" t="s">
        <v>318</v>
      </c>
      <c r="B90" s="25" t="s">
        <v>321</v>
      </c>
      <c r="C90" s="26">
        <f>G92</f>
        <v>0</v>
      </c>
      <c r="D90" s="62" t="s">
        <v>322</v>
      </c>
      <c r="E90" s="62"/>
      <c r="F90" s="78">
        <f>'SP2-2'!M54</f>
        <v>0</v>
      </c>
      <c r="G90" s="62"/>
      <c r="H90" s="62"/>
      <c r="I90" s="62"/>
      <c r="J90" s="56"/>
      <c r="K90" s="56"/>
      <c r="L90" s="64"/>
      <c r="M90" s="56"/>
    </row>
    <row r="91" spans="1:13" ht="26.4">
      <c r="A91" s="93" t="s">
        <v>323</v>
      </c>
      <c r="B91" s="25"/>
      <c r="C91" s="24">
        <f>I51</f>
        <v>0</v>
      </c>
      <c r="D91" s="62"/>
      <c r="E91" s="62"/>
      <c r="F91" s="62"/>
      <c r="G91" s="62"/>
      <c r="H91" s="62"/>
      <c r="I91" s="62"/>
      <c r="J91" s="56"/>
      <c r="K91" s="56"/>
      <c r="L91" s="66"/>
      <c r="M91" s="56"/>
    </row>
    <row r="92" spans="1:13" ht="13.8">
      <c r="A92" s="25" t="s">
        <v>324</v>
      </c>
      <c r="B92" s="25"/>
      <c r="C92" s="24">
        <f>I52</f>
        <v>0</v>
      </c>
      <c r="D92" s="62" t="s">
        <v>325</v>
      </c>
      <c r="E92" s="62"/>
      <c r="F92" s="78">
        <v>0</v>
      </c>
      <c r="G92" s="78">
        <v>0</v>
      </c>
      <c r="H92" s="62"/>
      <c r="I92" s="62"/>
      <c r="J92" s="56"/>
      <c r="K92" s="56"/>
      <c r="L92" s="64"/>
      <c r="M92" s="56"/>
    </row>
    <row r="93" spans="1:13" ht="13.2">
      <c r="A93" s="25" t="s">
        <v>326</v>
      </c>
      <c r="B93" s="25"/>
      <c r="C93" s="24">
        <f>I53</f>
        <v>0</v>
      </c>
      <c r="D93" s="56"/>
      <c r="E93" s="56"/>
      <c r="F93" s="56"/>
      <c r="G93" s="56"/>
      <c r="H93" s="56"/>
      <c r="I93" s="56"/>
      <c r="J93" s="56"/>
      <c r="K93" s="56"/>
      <c r="L93" s="56"/>
      <c r="M93" s="56"/>
    </row>
    <row r="94" spans="1:13">
      <c r="A94" s="25" t="s">
        <v>274</v>
      </c>
      <c r="B94" s="25" t="s">
        <v>327</v>
      </c>
      <c r="C94" s="24">
        <f>H66</f>
        <v>0</v>
      </c>
    </row>
    <row r="95" spans="1:13">
      <c r="A95" s="25" t="s">
        <v>278</v>
      </c>
      <c r="B95" s="25" t="s">
        <v>327</v>
      </c>
      <c r="C95" s="24">
        <f t="shared" ref="C95:C112" si="1">H67</f>
        <v>0</v>
      </c>
    </row>
    <row r="96" spans="1:13">
      <c r="A96" s="25" t="s">
        <v>280</v>
      </c>
      <c r="B96" s="25" t="s">
        <v>327</v>
      </c>
      <c r="C96" s="24">
        <f t="shared" si="1"/>
        <v>0</v>
      </c>
    </row>
    <row r="97" spans="1:3">
      <c r="A97" s="25" t="s">
        <v>282</v>
      </c>
      <c r="B97" s="25" t="s">
        <v>327</v>
      </c>
      <c r="C97" s="24">
        <f t="shared" si="1"/>
        <v>0</v>
      </c>
    </row>
    <row r="98" spans="1:3">
      <c r="A98" s="25" t="s">
        <v>284</v>
      </c>
      <c r="B98" s="25" t="s">
        <v>327</v>
      </c>
      <c r="C98" s="24">
        <f t="shared" si="1"/>
        <v>0</v>
      </c>
    </row>
    <row r="99" spans="1:3">
      <c r="A99" s="25" t="s">
        <v>286</v>
      </c>
      <c r="B99" s="25" t="s">
        <v>327</v>
      </c>
      <c r="C99" s="24">
        <f t="shared" si="1"/>
        <v>0</v>
      </c>
    </row>
    <row r="100" spans="1:3">
      <c r="A100" s="25" t="s">
        <v>288</v>
      </c>
      <c r="B100" s="25" t="s">
        <v>327</v>
      </c>
      <c r="C100" s="24">
        <f t="shared" si="1"/>
        <v>0</v>
      </c>
    </row>
    <row r="101" spans="1:3">
      <c r="A101" s="25" t="s">
        <v>290</v>
      </c>
      <c r="B101" s="25" t="s">
        <v>327</v>
      </c>
      <c r="C101" s="24">
        <f t="shared" si="1"/>
        <v>0</v>
      </c>
    </row>
    <row r="102" spans="1:3">
      <c r="A102" s="25" t="s">
        <v>292</v>
      </c>
      <c r="B102" s="25" t="s">
        <v>327</v>
      </c>
      <c r="C102" s="24">
        <f t="shared" si="1"/>
        <v>0</v>
      </c>
    </row>
    <row r="103" spans="1:3">
      <c r="A103" s="25" t="s">
        <v>294</v>
      </c>
      <c r="B103" s="25" t="s">
        <v>327</v>
      </c>
      <c r="C103" s="24">
        <f t="shared" si="1"/>
        <v>0</v>
      </c>
    </row>
    <row r="104" spans="1:3">
      <c r="A104" s="25" t="s">
        <v>296</v>
      </c>
      <c r="B104" s="25" t="s">
        <v>327</v>
      </c>
      <c r="C104" s="24">
        <f t="shared" si="1"/>
        <v>0</v>
      </c>
    </row>
    <row r="105" spans="1:3">
      <c r="A105" s="25" t="s">
        <v>298</v>
      </c>
      <c r="B105" s="25" t="s">
        <v>327</v>
      </c>
      <c r="C105" s="24">
        <f t="shared" si="1"/>
        <v>0</v>
      </c>
    </row>
    <row r="106" spans="1:3">
      <c r="A106" s="25" t="s">
        <v>300</v>
      </c>
      <c r="B106" s="25" t="s">
        <v>327</v>
      </c>
      <c r="C106" s="24">
        <f t="shared" si="1"/>
        <v>0</v>
      </c>
    </row>
    <row r="107" spans="1:3">
      <c r="A107" s="25" t="s">
        <v>302</v>
      </c>
      <c r="B107" s="25" t="s">
        <v>327</v>
      </c>
      <c r="C107" s="24">
        <f t="shared" si="1"/>
        <v>0</v>
      </c>
    </row>
    <row r="108" spans="1:3">
      <c r="A108" s="25" t="s">
        <v>304</v>
      </c>
      <c r="B108" s="25" t="s">
        <v>327</v>
      </c>
      <c r="C108" s="24">
        <f t="shared" si="1"/>
        <v>0</v>
      </c>
    </row>
    <row r="109" spans="1:3">
      <c r="A109" s="25" t="s">
        <v>306</v>
      </c>
      <c r="B109" s="25" t="s">
        <v>327</v>
      </c>
      <c r="C109" s="24">
        <f t="shared" si="1"/>
        <v>0</v>
      </c>
    </row>
    <row r="110" spans="1:3">
      <c r="A110" s="25" t="s">
        <v>308</v>
      </c>
      <c r="B110" s="25" t="s">
        <v>327</v>
      </c>
      <c r="C110" s="24">
        <f t="shared" si="1"/>
        <v>0</v>
      </c>
    </row>
    <row r="111" spans="1:3">
      <c r="A111" s="25" t="s">
        <v>310</v>
      </c>
      <c r="B111" s="25" t="s">
        <v>327</v>
      </c>
      <c r="C111" s="24">
        <f t="shared" si="1"/>
        <v>0</v>
      </c>
    </row>
    <row r="112" spans="1:3">
      <c r="A112" s="25" t="s">
        <v>312</v>
      </c>
      <c r="B112" s="25" t="s">
        <v>327</v>
      </c>
      <c r="C112" s="24">
        <f t="shared" si="1"/>
        <v>0</v>
      </c>
    </row>
  </sheetData>
  <sheetProtection selectLockedCells="1"/>
  <mergeCells count="11">
    <mergeCell ref="F15:J15"/>
    <mergeCell ref="F3:H3"/>
    <mergeCell ref="F4:H4"/>
    <mergeCell ref="F6:H6"/>
    <mergeCell ref="F7:H7"/>
    <mergeCell ref="F14:J14"/>
    <mergeCell ref="F16:J16"/>
    <mergeCell ref="F17:J17"/>
    <mergeCell ref="F18:J18"/>
    <mergeCell ref="F19:J19"/>
    <mergeCell ref="F86:J86"/>
  </mergeCells>
  <dataValidations count="1">
    <dataValidation type="list" allowBlank="1" showInputMessage="1" showErrorMessage="1" sqref="F30 JB30 SX30 ACT30 AMP30 AWL30 BGH30 BQD30 BZZ30 CJV30 CTR30 DDN30 DNJ30 DXF30 EHB30 EQX30 FAT30 FKP30 FUL30 GEH30 GOD30 GXZ30 HHV30 HRR30 IBN30 ILJ30 IVF30 JFB30 JOX30 JYT30 KIP30 KSL30 LCH30 LMD30 LVZ30 MFV30 MPR30 MZN30 NJJ30 NTF30 ODB30 OMX30 OWT30 PGP30 PQL30 QAH30 QKD30 QTZ30 RDV30 RNR30 RXN30 SHJ30 SRF30 TBB30 TKX30 TUT30 UEP30 UOL30 UYH30 VID30 VRZ30 WBV30 WLR30 WVN30 F65566 JB65566 SX65566 ACT65566 AMP65566 AWL65566 BGH65566 BQD65566 BZZ65566 CJV65566 CTR65566 DDN65566 DNJ65566 DXF65566 EHB65566 EQX65566 FAT65566 FKP65566 FUL65566 GEH65566 GOD65566 GXZ65566 HHV65566 HRR65566 IBN65566 ILJ65566 IVF65566 JFB65566 JOX65566 JYT65566 KIP65566 KSL65566 LCH65566 LMD65566 LVZ65566 MFV65566 MPR65566 MZN65566 NJJ65566 NTF65566 ODB65566 OMX65566 OWT65566 PGP65566 PQL65566 QAH65566 QKD65566 QTZ65566 RDV65566 RNR65566 RXN65566 SHJ65566 SRF65566 TBB65566 TKX65566 TUT65566 UEP65566 UOL65566 UYH65566 VID65566 VRZ65566 WBV65566 WLR65566 WVN65566 F131102 JB131102 SX131102 ACT131102 AMP131102 AWL131102 BGH131102 BQD131102 BZZ131102 CJV131102 CTR131102 DDN131102 DNJ131102 DXF131102 EHB131102 EQX131102 FAT131102 FKP131102 FUL131102 GEH131102 GOD131102 GXZ131102 HHV131102 HRR131102 IBN131102 ILJ131102 IVF131102 JFB131102 JOX131102 JYT131102 KIP131102 KSL131102 LCH131102 LMD131102 LVZ131102 MFV131102 MPR131102 MZN131102 NJJ131102 NTF131102 ODB131102 OMX131102 OWT131102 PGP131102 PQL131102 QAH131102 QKD131102 QTZ131102 RDV131102 RNR131102 RXN131102 SHJ131102 SRF131102 TBB131102 TKX131102 TUT131102 UEP131102 UOL131102 UYH131102 VID131102 VRZ131102 WBV131102 WLR131102 WVN131102 F196638 JB196638 SX196638 ACT196638 AMP196638 AWL196638 BGH196638 BQD196638 BZZ196638 CJV196638 CTR196638 DDN196638 DNJ196638 DXF196638 EHB196638 EQX196638 FAT196638 FKP196638 FUL196638 GEH196638 GOD196638 GXZ196638 HHV196638 HRR196638 IBN196638 ILJ196638 IVF196638 JFB196638 JOX196638 JYT196638 KIP196638 KSL196638 LCH196638 LMD196638 LVZ196638 MFV196638 MPR196638 MZN196638 NJJ196638 NTF196638 ODB196638 OMX196638 OWT196638 PGP196638 PQL196638 QAH196638 QKD196638 QTZ196638 RDV196638 RNR196638 RXN196638 SHJ196638 SRF196638 TBB196638 TKX196638 TUT196638 UEP196638 UOL196638 UYH196638 VID196638 VRZ196638 WBV196638 WLR196638 WVN196638 F262174 JB262174 SX262174 ACT262174 AMP262174 AWL262174 BGH262174 BQD262174 BZZ262174 CJV262174 CTR262174 DDN262174 DNJ262174 DXF262174 EHB262174 EQX262174 FAT262174 FKP262174 FUL262174 GEH262174 GOD262174 GXZ262174 HHV262174 HRR262174 IBN262174 ILJ262174 IVF262174 JFB262174 JOX262174 JYT262174 KIP262174 KSL262174 LCH262174 LMD262174 LVZ262174 MFV262174 MPR262174 MZN262174 NJJ262174 NTF262174 ODB262174 OMX262174 OWT262174 PGP262174 PQL262174 QAH262174 QKD262174 QTZ262174 RDV262174 RNR262174 RXN262174 SHJ262174 SRF262174 TBB262174 TKX262174 TUT262174 UEP262174 UOL262174 UYH262174 VID262174 VRZ262174 WBV262174 WLR262174 WVN262174 F327710 JB327710 SX327710 ACT327710 AMP327710 AWL327710 BGH327710 BQD327710 BZZ327710 CJV327710 CTR327710 DDN327710 DNJ327710 DXF327710 EHB327710 EQX327710 FAT327710 FKP327710 FUL327710 GEH327710 GOD327710 GXZ327710 HHV327710 HRR327710 IBN327710 ILJ327710 IVF327710 JFB327710 JOX327710 JYT327710 KIP327710 KSL327710 LCH327710 LMD327710 LVZ327710 MFV327710 MPR327710 MZN327710 NJJ327710 NTF327710 ODB327710 OMX327710 OWT327710 PGP327710 PQL327710 QAH327710 QKD327710 QTZ327710 RDV327710 RNR327710 RXN327710 SHJ327710 SRF327710 TBB327710 TKX327710 TUT327710 UEP327710 UOL327710 UYH327710 VID327710 VRZ327710 WBV327710 WLR327710 WVN327710 F393246 JB393246 SX393246 ACT393246 AMP393246 AWL393246 BGH393246 BQD393246 BZZ393246 CJV393246 CTR393246 DDN393246 DNJ393246 DXF393246 EHB393246 EQX393246 FAT393246 FKP393246 FUL393246 GEH393246 GOD393246 GXZ393246 HHV393246 HRR393246 IBN393246 ILJ393246 IVF393246 JFB393246 JOX393246 JYT393246 KIP393246 KSL393246 LCH393246 LMD393246 LVZ393246 MFV393246 MPR393246 MZN393246 NJJ393246 NTF393246 ODB393246 OMX393246 OWT393246 PGP393246 PQL393246 QAH393246 QKD393246 QTZ393246 RDV393246 RNR393246 RXN393246 SHJ393246 SRF393246 TBB393246 TKX393246 TUT393246 UEP393246 UOL393246 UYH393246 VID393246 VRZ393246 WBV393246 WLR393246 WVN393246 F458782 JB458782 SX458782 ACT458782 AMP458782 AWL458782 BGH458782 BQD458782 BZZ458782 CJV458782 CTR458782 DDN458782 DNJ458782 DXF458782 EHB458782 EQX458782 FAT458782 FKP458782 FUL458782 GEH458782 GOD458782 GXZ458782 HHV458782 HRR458782 IBN458782 ILJ458782 IVF458782 JFB458782 JOX458782 JYT458782 KIP458782 KSL458782 LCH458782 LMD458782 LVZ458782 MFV458782 MPR458782 MZN458782 NJJ458782 NTF458782 ODB458782 OMX458782 OWT458782 PGP458782 PQL458782 QAH458782 QKD458782 QTZ458782 RDV458782 RNR458782 RXN458782 SHJ458782 SRF458782 TBB458782 TKX458782 TUT458782 UEP458782 UOL458782 UYH458782 VID458782 VRZ458782 WBV458782 WLR458782 WVN458782 F524318 JB524318 SX524318 ACT524318 AMP524318 AWL524318 BGH524318 BQD524318 BZZ524318 CJV524318 CTR524318 DDN524318 DNJ524318 DXF524318 EHB524318 EQX524318 FAT524318 FKP524318 FUL524318 GEH524318 GOD524318 GXZ524318 HHV524318 HRR524318 IBN524318 ILJ524318 IVF524318 JFB524318 JOX524318 JYT524318 KIP524318 KSL524318 LCH524318 LMD524318 LVZ524318 MFV524318 MPR524318 MZN524318 NJJ524318 NTF524318 ODB524318 OMX524318 OWT524318 PGP524318 PQL524318 QAH524318 QKD524318 QTZ524318 RDV524318 RNR524318 RXN524318 SHJ524318 SRF524318 TBB524318 TKX524318 TUT524318 UEP524318 UOL524318 UYH524318 VID524318 VRZ524318 WBV524318 WLR524318 WVN524318 F589854 JB589854 SX589854 ACT589854 AMP589854 AWL589854 BGH589854 BQD589854 BZZ589854 CJV589854 CTR589854 DDN589854 DNJ589854 DXF589854 EHB589854 EQX589854 FAT589854 FKP589854 FUL589854 GEH589854 GOD589854 GXZ589854 HHV589854 HRR589854 IBN589854 ILJ589854 IVF589854 JFB589854 JOX589854 JYT589854 KIP589854 KSL589854 LCH589854 LMD589854 LVZ589854 MFV589854 MPR589854 MZN589854 NJJ589854 NTF589854 ODB589854 OMX589854 OWT589854 PGP589854 PQL589854 QAH589854 QKD589854 QTZ589854 RDV589854 RNR589854 RXN589854 SHJ589854 SRF589854 TBB589854 TKX589854 TUT589854 UEP589854 UOL589854 UYH589854 VID589854 VRZ589854 WBV589854 WLR589854 WVN589854 F655390 JB655390 SX655390 ACT655390 AMP655390 AWL655390 BGH655390 BQD655390 BZZ655390 CJV655390 CTR655390 DDN655390 DNJ655390 DXF655390 EHB655390 EQX655390 FAT655390 FKP655390 FUL655390 GEH655390 GOD655390 GXZ655390 HHV655390 HRR655390 IBN655390 ILJ655390 IVF655390 JFB655390 JOX655390 JYT655390 KIP655390 KSL655390 LCH655390 LMD655390 LVZ655390 MFV655390 MPR655390 MZN655390 NJJ655390 NTF655390 ODB655390 OMX655390 OWT655390 PGP655390 PQL655390 QAH655390 QKD655390 QTZ655390 RDV655390 RNR655390 RXN655390 SHJ655390 SRF655390 TBB655390 TKX655390 TUT655390 UEP655390 UOL655390 UYH655390 VID655390 VRZ655390 WBV655390 WLR655390 WVN655390 F720926 JB720926 SX720926 ACT720926 AMP720926 AWL720926 BGH720926 BQD720926 BZZ720926 CJV720926 CTR720926 DDN720926 DNJ720926 DXF720926 EHB720926 EQX720926 FAT720926 FKP720926 FUL720926 GEH720926 GOD720926 GXZ720926 HHV720926 HRR720926 IBN720926 ILJ720926 IVF720926 JFB720926 JOX720926 JYT720926 KIP720926 KSL720926 LCH720926 LMD720926 LVZ720926 MFV720926 MPR720926 MZN720926 NJJ720926 NTF720926 ODB720926 OMX720926 OWT720926 PGP720926 PQL720926 QAH720926 QKD720926 QTZ720926 RDV720926 RNR720926 RXN720926 SHJ720926 SRF720926 TBB720926 TKX720926 TUT720926 UEP720926 UOL720926 UYH720926 VID720926 VRZ720926 WBV720926 WLR720926 WVN720926 F786462 JB786462 SX786462 ACT786462 AMP786462 AWL786462 BGH786462 BQD786462 BZZ786462 CJV786462 CTR786462 DDN786462 DNJ786462 DXF786462 EHB786462 EQX786462 FAT786462 FKP786462 FUL786462 GEH786462 GOD786462 GXZ786462 HHV786462 HRR786462 IBN786462 ILJ786462 IVF786462 JFB786462 JOX786462 JYT786462 KIP786462 KSL786462 LCH786462 LMD786462 LVZ786462 MFV786462 MPR786462 MZN786462 NJJ786462 NTF786462 ODB786462 OMX786462 OWT786462 PGP786462 PQL786462 QAH786462 QKD786462 QTZ786462 RDV786462 RNR786462 RXN786462 SHJ786462 SRF786462 TBB786462 TKX786462 TUT786462 UEP786462 UOL786462 UYH786462 VID786462 VRZ786462 WBV786462 WLR786462 WVN786462 F851998 JB851998 SX851998 ACT851998 AMP851998 AWL851998 BGH851998 BQD851998 BZZ851998 CJV851998 CTR851998 DDN851998 DNJ851998 DXF851998 EHB851998 EQX851998 FAT851998 FKP851998 FUL851998 GEH851998 GOD851998 GXZ851998 HHV851998 HRR851998 IBN851998 ILJ851998 IVF851998 JFB851998 JOX851998 JYT851998 KIP851998 KSL851998 LCH851998 LMD851998 LVZ851998 MFV851998 MPR851998 MZN851998 NJJ851998 NTF851998 ODB851998 OMX851998 OWT851998 PGP851998 PQL851998 QAH851998 QKD851998 QTZ851998 RDV851998 RNR851998 RXN851998 SHJ851998 SRF851998 TBB851998 TKX851998 TUT851998 UEP851998 UOL851998 UYH851998 VID851998 VRZ851998 WBV851998 WLR851998 WVN851998 F917534 JB917534 SX917534 ACT917534 AMP917534 AWL917534 BGH917534 BQD917534 BZZ917534 CJV917534 CTR917534 DDN917534 DNJ917534 DXF917534 EHB917534 EQX917534 FAT917534 FKP917534 FUL917534 GEH917534 GOD917534 GXZ917534 HHV917534 HRR917534 IBN917534 ILJ917534 IVF917534 JFB917534 JOX917534 JYT917534 KIP917534 KSL917534 LCH917534 LMD917534 LVZ917534 MFV917534 MPR917534 MZN917534 NJJ917534 NTF917534 ODB917534 OMX917534 OWT917534 PGP917534 PQL917534 QAH917534 QKD917534 QTZ917534 RDV917534 RNR917534 RXN917534 SHJ917534 SRF917534 TBB917534 TKX917534 TUT917534 UEP917534 UOL917534 UYH917534 VID917534 VRZ917534 WBV917534 WLR917534 WVN917534 F983070 JB983070 SX983070 ACT983070 AMP983070 AWL983070 BGH983070 BQD983070 BZZ983070 CJV983070 CTR983070 DDN983070 DNJ983070 DXF983070 EHB983070 EQX983070 FAT983070 FKP983070 FUL983070 GEH983070 GOD983070 GXZ983070 HHV983070 HRR983070 IBN983070 ILJ983070 IVF983070 JFB983070 JOX983070 JYT983070 KIP983070 KSL983070 LCH983070 LMD983070 LVZ983070 MFV983070 MPR983070 MZN983070 NJJ983070 NTF983070 ODB983070 OMX983070 OWT983070 PGP983070 PQL983070 QAH983070 QKD983070 QTZ983070 RDV983070 RNR983070 RXN983070 SHJ983070 SRF983070 TBB983070 TKX983070 TUT983070 UEP983070 UOL983070 UYH983070 VID983070 VRZ983070 WBV983070 WLR983070 WVN983070" xr:uid="{EF3B2E4E-7EDD-4947-8AF3-5C15BB7D874E}">
      <formula1>$D$100:$D$104</formula1>
    </dataValidation>
  </dataValidations>
  <pageMargins left="1.1811023622047245" right="0.78740157480314965" top="0.78740157480314965" bottom="0.78740157480314965" header="0.51181102362204722" footer="0.51181102362204722"/>
  <pageSetup paperSize="9" scale="59" orientation="portrait" r:id="rId1"/>
  <headerFooter scaleWithDoc="0" alignWithMargins="0">
    <oddHeader>&amp;L&amp;8&amp;F&amp;R&amp;8&amp;A</oddHeader>
  </headerFooter>
  <colBreaks count="1" manualBreakCount="1">
    <brk id="11" max="90"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FAF9EB-F067-47F4-B70C-3E4C6D7DF3CE}">
  <sheetPr>
    <tabColor theme="0"/>
    <pageSetUpPr fitToPage="1"/>
  </sheetPr>
  <dimension ref="B1:CE99"/>
  <sheetViews>
    <sheetView showRowColHeaders="0" zoomScale="70" zoomScaleNormal="70" workbookViewId="0">
      <selection activeCell="I46" sqref="I46:N46"/>
    </sheetView>
  </sheetViews>
  <sheetFormatPr defaultRowHeight="12.6"/>
  <cols>
    <col min="1" max="1" width="3.59765625" style="94" customWidth="1"/>
    <col min="2" max="2" width="2.09765625" style="94" customWidth="1"/>
    <col min="3" max="3" width="45.59765625" style="94" customWidth="1"/>
    <col min="4" max="4" width="31.09765625" style="94" customWidth="1"/>
    <col min="5" max="5" width="21.5" style="94" customWidth="1"/>
    <col min="6" max="9" width="9" style="94"/>
    <col min="10" max="10" width="13.59765625" style="94" customWidth="1"/>
    <col min="11" max="14" width="9" style="94"/>
    <col min="15" max="15" width="9.19921875" style="94" customWidth="1"/>
    <col min="16" max="256" width="9" style="94"/>
    <col min="257" max="257" width="3.59765625" style="94" customWidth="1"/>
    <col min="258" max="258" width="2.09765625" style="94" customWidth="1"/>
    <col min="259" max="259" width="39.796875" style="94" customWidth="1"/>
    <col min="260" max="260" width="31.09765625" style="94" customWidth="1"/>
    <col min="261" max="261" width="21.5" style="94" customWidth="1"/>
    <col min="262" max="265" width="9" style="94"/>
    <col min="266" max="266" width="13.59765625" style="94" customWidth="1"/>
    <col min="267" max="270" width="9" style="94"/>
    <col min="271" max="271" width="9.19921875" style="94" customWidth="1"/>
    <col min="272" max="512" width="9" style="94"/>
    <col min="513" max="513" width="3.59765625" style="94" customWidth="1"/>
    <col min="514" max="514" width="2.09765625" style="94" customWidth="1"/>
    <col min="515" max="515" width="39.796875" style="94" customWidth="1"/>
    <col min="516" max="516" width="31.09765625" style="94" customWidth="1"/>
    <col min="517" max="517" width="21.5" style="94" customWidth="1"/>
    <col min="518" max="521" width="9" style="94"/>
    <col min="522" max="522" width="13.59765625" style="94" customWidth="1"/>
    <col min="523" max="526" width="9" style="94"/>
    <col min="527" max="527" width="9.19921875" style="94" customWidth="1"/>
    <col min="528" max="768" width="9" style="94"/>
    <col min="769" max="769" width="3.59765625" style="94" customWidth="1"/>
    <col min="770" max="770" width="2.09765625" style="94" customWidth="1"/>
    <col min="771" max="771" width="39.796875" style="94" customWidth="1"/>
    <col min="772" max="772" width="31.09765625" style="94" customWidth="1"/>
    <col min="773" max="773" width="21.5" style="94" customWidth="1"/>
    <col min="774" max="777" width="9" style="94"/>
    <col min="778" max="778" width="13.59765625" style="94" customWidth="1"/>
    <col min="779" max="782" width="9" style="94"/>
    <col min="783" max="783" width="9.19921875" style="94" customWidth="1"/>
    <col min="784" max="1024" width="9" style="94"/>
    <col min="1025" max="1025" width="3.59765625" style="94" customWidth="1"/>
    <col min="1026" max="1026" width="2.09765625" style="94" customWidth="1"/>
    <col min="1027" max="1027" width="39.796875" style="94" customWidth="1"/>
    <col min="1028" max="1028" width="31.09765625" style="94" customWidth="1"/>
    <col min="1029" max="1029" width="21.5" style="94" customWidth="1"/>
    <col min="1030" max="1033" width="9" style="94"/>
    <col min="1034" max="1034" width="13.59765625" style="94" customWidth="1"/>
    <col min="1035" max="1038" width="9" style="94"/>
    <col min="1039" max="1039" width="9.19921875" style="94" customWidth="1"/>
    <col min="1040" max="1280" width="9" style="94"/>
    <col min="1281" max="1281" width="3.59765625" style="94" customWidth="1"/>
    <col min="1282" max="1282" width="2.09765625" style="94" customWidth="1"/>
    <col min="1283" max="1283" width="39.796875" style="94" customWidth="1"/>
    <col min="1284" max="1284" width="31.09765625" style="94" customWidth="1"/>
    <col min="1285" max="1285" width="21.5" style="94" customWidth="1"/>
    <col min="1286" max="1289" width="9" style="94"/>
    <col min="1290" max="1290" width="13.59765625" style="94" customWidth="1"/>
    <col min="1291" max="1294" width="9" style="94"/>
    <col min="1295" max="1295" width="9.19921875" style="94" customWidth="1"/>
    <col min="1296" max="1536" width="9" style="94"/>
    <col min="1537" max="1537" width="3.59765625" style="94" customWidth="1"/>
    <col min="1538" max="1538" width="2.09765625" style="94" customWidth="1"/>
    <col min="1539" max="1539" width="39.796875" style="94" customWidth="1"/>
    <col min="1540" max="1540" width="31.09765625" style="94" customWidth="1"/>
    <col min="1541" max="1541" width="21.5" style="94" customWidth="1"/>
    <col min="1542" max="1545" width="9" style="94"/>
    <col min="1546" max="1546" width="13.59765625" style="94" customWidth="1"/>
    <col min="1547" max="1550" width="9" style="94"/>
    <col min="1551" max="1551" width="9.19921875" style="94" customWidth="1"/>
    <col min="1552" max="1792" width="9" style="94"/>
    <col min="1793" max="1793" width="3.59765625" style="94" customWidth="1"/>
    <col min="1794" max="1794" width="2.09765625" style="94" customWidth="1"/>
    <col min="1795" max="1795" width="39.796875" style="94" customWidth="1"/>
    <col min="1796" max="1796" width="31.09765625" style="94" customWidth="1"/>
    <col min="1797" max="1797" width="21.5" style="94" customWidth="1"/>
    <col min="1798" max="1801" width="9" style="94"/>
    <col min="1802" max="1802" width="13.59765625" style="94" customWidth="1"/>
    <col min="1803" max="1806" width="9" style="94"/>
    <col min="1807" max="1807" width="9.19921875" style="94" customWidth="1"/>
    <col min="1808" max="2048" width="9" style="94"/>
    <col min="2049" max="2049" width="3.59765625" style="94" customWidth="1"/>
    <col min="2050" max="2050" width="2.09765625" style="94" customWidth="1"/>
    <col min="2051" max="2051" width="39.796875" style="94" customWidth="1"/>
    <col min="2052" max="2052" width="31.09765625" style="94" customWidth="1"/>
    <col min="2053" max="2053" width="21.5" style="94" customWidth="1"/>
    <col min="2054" max="2057" width="9" style="94"/>
    <col min="2058" max="2058" width="13.59765625" style="94" customWidth="1"/>
    <col min="2059" max="2062" width="9" style="94"/>
    <col min="2063" max="2063" width="9.19921875" style="94" customWidth="1"/>
    <col min="2064" max="2304" width="9" style="94"/>
    <col min="2305" max="2305" width="3.59765625" style="94" customWidth="1"/>
    <col min="2306" max="2306" width="2.09765625" style="94" customWidth="1"/>
    <col min="2307" max="2307" width="39.796875" style="94" customWidth="1"/>
    <col min="2308" max="2308" width="31.09765625" style="94" customWidth="1"/>
    <col min="2309" max="2309" width="21.5" style="94" customWidth="1"/>
    <col min="2310" max="2313" width="9" style="94"/>
    <col min="2314" max="2314" width="13.59765625" style="94" customWidth="1"/>
    <col min="2315" max="2318" width="9" style="94"/>
    <col min="2319" max="2319" width="9.19921875" style="94" customWidth="1"/>
    <col min="2320" max="2560" width="9" style="94"/>
    <col min="2561" max="2561" width="3.59765625" style="94" customWidth="1"/>
    <col min="2562" max="2562" width="2.09765625" style="94" customWidth="1"/>
    <col min="2563" max="2563" width="39.796875" style="94" customWidth="1"/>
    <col min="2564" max="2564" width="31.09765625" style="94" customWidth="1"/>
    <col min="2565" max="2565" width="21.5" style="94" customWidth="1"/>
    <col min="2566" max="2569" width="9" style="94"/>
    <col min="2570" max="2570" width="13.59765625" style="94" customWidth="1"/>
    <col min="2571" max="2574" width="9" style="94"/>
    <col min="2575" max="2575" width="9.19921875" style="94" customWidth="1"/>
    <col min="2576" max="2816" width="9" style="94"/>
    <col min="2817" max="2817" width="3.59765625" style="94" customWidth="1"/>
    <col min="2818" max="2818" width="2.09765625" style="94" customWidth="1"/>
    <col min="2819" max="2819" width="39.796875" style="94" customWidth="1"/>
    <col min="2820" max="2820" width="31.09765625" style="94" customWidth="1"/>
    <col min="2821" max="2821" width="21.5" style="94" customWidth="1"/>
    <col min="2822" max="2825" width="9" style="94"/>
    <col min="2826" max="2826" width="13.59765625" style="94" customWidth="1"/>
    <col min="2827" max="2830" width="9" style="94"/>
    <col min="2831" max="2831" width="9.19921875" style="94" customWidth="1"/>
    <col min="2832" max="3072" width="9" style="94"/>
    <col min="3073" max="3073" width="3.59765625" style="94" customWidth="1"/>
    <col min="3074" max="3074" width="2.09765625" style="94" customWidth="1"/>
    <col min="3075" max="3075" width="39.796875" style="94" customWidth="1"/>
    <col min="3076" max="3076" width="31.09765625" style="94" customWidth="1"/>
    <col min="3077" max="3077" width="21.5" style="94" customWidth="1"/>
    <col min="3078" max="3081" width="9" style="94"/>
    <col min="3082" max="3082" width="13.59765625" style="94" customWidth="1"/>
    <col min="3083" max="3086" width="9" style="94"/>
    <col min="3087" max="3087" width="9.19921875" style="94" customWidth="1"/>
    <col min="3088" max="3328" width="9" style="94"/>
    <col min="3329" max="3329" width="3.59765625" style="94" customWidth="1"/>
    <col min="3330" max="3330" width="2.09765625" style="94" customWidth="1"/>
    <col min="3331" max="3331" width="39.796875" style="94" customWidth="1"/>
    <col min="3332" max="3332" width="31.09765625" style="94" customWidth="1"/>
    <col min="3333" max="3333" width="21.5" style="94" customWidth="1"/>
    <col min="3334" max="3337" width="9" style="94"/>
    <col min="3338" max="3338" width="13.59765625" style="94" customWidth="1"/>
    <col min="3339" max="3342" width="9" style="94"/>
    <col min="3343" max="3343" width="9.19921875" style="94" customWidth="1"/>
    <col min="3344" max="3584" width="9" style="94"/>
    <col min="3585" max="3585" width="3.59765625" style="94" customWidth="1"/>
    <col min="3586" max="3586" width="2.09765625" style="94" customWidth="1"/>
    <col min="3587" max="3587" width="39.796875" style="94" customWidth="1"/>
    <col min="3588" max="3588" width="31.09765625" style="94" customWidth="1"/>
    <col min="3589" max="3589" width="21.5" style="94" customWidth="1"/>
    <col min="3590" max="3593" width="9" style="94"/>
    <col min="3594" max="3594" width="13.59765625" style="94" customWidth="1"/>
    <col min="3595" max="3598" width="9" style="94"/>
    <col min="3599" max="3599" width="9.19921875" style="94" customWidth="1"/>
    <col min="3600" max="3840" width="9" style="94"/>
    <col min="3841" max="3841" width="3.59765625" style="94" customWidth="1"/>
    <col min="3842" max="3842" width="2.09765625" style="94" customWidth="1"/>
    <col min="3843" max="3843" width="39.796875" style="94" customWidth="1"/>
    <col min="3844" max="3844" width="31.09765625" style="94" customWidth="1"/>
    <col min="3845" max="3845" width="21.5" style="94" customWidth="1"/>
    <col min="3846" max="3849" width="9" style="94"/>
    <col min="3850" max="3850" width="13.59765625" style="94" customWidth="1"/>
    <col min="3851" max="3854" width="9" style="94"/>
    <col min="3855" max="3855" width="9.19921875" style="94" customWidth="1"/>
    <col min="3856" max="4096" width="9" style="94"/>
    <col min="4097" max="4097" width="3.59765625" style="94" customWidth="1"/>
    <col min="4098" max="4098" width="2.09765625" style="94" customWidth="1"/>
    <col min="4099" max="4099" width="39.796875" style="94" customWidth="1"/>
    <col min="4100" max="4100" width="31.09765625" style="94" customWidth="1"/>
    <col min="4101" max="4101" width="21.5" style="94" customWidth="1"/>
    <col min="4102" max="4105" width="9" style="94"/>
    <col min="4106" max="4106" width="13.59765625" style="94" customWidth="1"/>
    <col min="4107" max="4110" width="9" style="94"/>
    <col min="4111" max="4111" width="9.19921875" style="94" customWidth="1"/>
    <col min="4112" max="4352" width="9" style="94"/>
    <col min="4353" max="4353" width="3.59765625" style="94" customWidth="1"/>
    <col min="4354" max="4354" width="2.09765625" style="94" customWidth="1"/>
    <col min="4355" max="4355" width="39.796875" style="94" customWidth="1"/>
    <col min="4356" max="4356" width="31.09765625" style="94" customWidth="1"/>
    <col min="4357" max="4357" width="21.5" style="94" customWidth="1"/>
    <col min="4358" max="4361" width="9" style="94"/>
    <col min="4362" max="4362" width="13.59765625" style="94" customWidth="1"/>
    <col min="4363" max="4366" width="9" style="94"/>
    <col min="4367" max="4367" width="9.19921875" style="94" customWidth="1"/>
    <col min="4368" max="4608" width="9" style="94"/>
    <col min="4609" max="4609" width="3.59765625" style="94" customWidth="1"/>
    <col min="4610" max="4610" width="2.09765625" style="94" customWidth="1"/>
    <col min="4611" max="4611" width="39.796875" style="94" customWidth="1"/>
    <col min="4612" max="4612" width="31.09765625" style="94" customWidth="1"/>
    <col min="4613" max="4613" width="21.5" style="94" customWidth="1"/>
    <col min="4614" max="4617" width="9" style="94"/>
    <col min="4618" max="4618" width="13.59765625" style="94" customWidth="1"/>
    <col min="4619" max="4622" width="9" style="94"/>
    <col min="4623" max="4623" width="9.19921875" style="94" customWidth="1"/>
    <col min="4624" max="4864" width="9" style="94"/>
    <col min="4865" max="4865" width="3.59765625" style="94" customWidth="1"/>
    <col min="4866" max="4866" width="2.09765625" style="94" customWidth="1"/>
    <col min="4867" max="4867" width="39.796875" style="94" customWidth="1"/>
    <col min="4868" max="4868" width="31.09765625" style="94" customWidth="1"/>
    <col min="4869" max="4869" width="21.5" style="94" customWidth="1"/>
    <col min="4870" max="4873" width="9" style="94"/>
    <col min="4874" max="4874" width="13.59765625" style="94" customWidth="1"/>
    <col min="4875" max="4878" width="9" style="94"/>
    <col min="4879" max="4879" width="9.19921875" style="94" customWidth="1"/>
    <col min="4880" max="5120" width="9" style="94"/>
    <col min="5121" max="5121" width="3.59765625" style="94" customWidth="1"/>
    <col min="5122" max="5122" width="2.09765625" style="94" customWidth="1"/>
    <col min="5123" max="5123" width="39.796875" style="94" customWidth="1"/>
    <col min="5124" max="5124" width="31.09765625" style="94" customWidth="1"/>
    <col min="5125" max="5125" width="21.5" style="94" customWidth="1"/>
    <col min="5126" max="5129" width="9" style="94"/>
    <col min="5130" max="5130" width="13.59765625" style="94" customWidth="1"/>
    <col min="5131" max="5134" width="9" style="94"/>
    <col min="5135" max="5135" width="9.19921875" style="94" customWidth="1"/>
    <col min="5136" max="5376" width="9" style="94"/>
    <col min="5377" max="5377" width="3.59765625" style="94" customWidth="1"/>
    <col min="5378" max="5378" width="2.09765625" style="94" customWidth="1"/>
    <col min="5379" max="5379" width="39.796875" style="94" customWidth="1"/>
    <col min="5380" max="5380" width="31.09765625" style="94" customWidth="1"/>
    <col min="5381" max="5381" width="21.5" style="94" customWidth="1"/>
    <col min="5382" max="5385" width="9" style="94"/>
    <col min="5386" max="5386" width="13.59765625" style="94" customWidth="1"/>
    <col min="5387" max="5390" width="9" style="94"/>
    <col min="5391" max="5391" width="9.19921875" style="94" customWidth="1"/>
    <col min="5392" max="5632" width="9" style="94"/>
    <col min="5633" max="5633" width="3.59765625" style="94" customWidth="1"/>
    <col min="5634" max="5634" width="2.09765625" style="94" customWidth="1"/>
    <col min="5635" max="5635" width="39.796875" style="94" customWidth="1"/>
    <col min="5636" max="5636" width="31.09765625" style="94" customWidth="1"/>
    <col min="5637" max="5637" width="21.5" style="94" customWidth="1"/>
    <col min="5638" max="5641" width="9" style="94"/>
    <col min="5642" max="5642" width="13.59765625" style="94" customWidth="1"/>
    <col min="5643" max="5646" width="9" style="94"/>
    <col min="5647" max="5647" width="9.19921875" style="94" customWidth="1"/>
    <col min="5648" max="5888" width="9" style="94"/>
    <col min="5889" max="5889" width="3.59765625" style="94" customWidth="1"/>
    <col min="5890" max="5890" width="2.09765625" style="94" customWidth="1"/>
    <col min="5891" max="5891" width="39.796875" style="94" customWidth="1"/>
    <col min="5892" max="5892" width="31.09765625" style="94" customWidth="1"/>
    <col min="5893" max="5893" width="21.5" style="94" customWidth="1"/>
    <col min="5894" max="5897" width="9" style="94"/>
    <col min="5898" max="5898" width="13.59765625" style="94" customWidth="1"/>
    <col min="5899" max="5902" width="9" style="94"/>
    <col min="5903" max="5903" width="9.19921875" style="94" customWidth="1"/>
    <col min="5904" max="6144" width="9" style="94"/>
    <col min="6145" max="6145" width="3.59765625" style="94" customWidth="1"/>
    <col min="6146" max="6146" width="2.09765625" style="94" customWidth="1"/>
    <col min="6147" max="6147" width="39.796875" style="94" customWidth="1"/>
    <col min="6148" max="6148" width="31.09765625" style="94" customWidth="1"/>
    <col min="6149" max="6149" width="21.5" style="94" customWidth="1"/>
    <col min="6150" max="6153" width="9" style="94"/>
    <col min="6154" max="6154" width="13.59765625" style="94" customWidth="1"/>
    <col min="6155" max="6158" width="9" style="94"/>
    <col min="6159" max="6159" width="9.19921875" style="94" customWidth="1"/>
    <col min="6160" max="6400" width="9" style="94"/>
    <col min="6401" max="6401" width="3.59765625" style="94" customWidth="1"/>
    <col min="6402" max="6402" width="2.09765625" style="94" customWidth="1"/>
    <col min="6403" max="6403" width="39.796875" style="94" customWidth="1"/>
    <col min="6404" max="6404" width="31.09765625" style="94" customWidth="1"/>
    <col min="6405" max="6405" width="21.5" style="94" customWidth="1"/>
    <col min="6406" max="6409" width="9" style="94"/>
    <col min="6410" max="6410" width="13.59765625" style="94" customWidth="1"/>
    <col min="6411" max="6414" width="9" style="94"/>
    <col min="6415" max="6415" width="9.19921875" style="94" customWidth="1"/>
    <col min="6416" max="6656" width="9" style="94"/>
    <col min="6657" max="6657" width="3.59765625" style="94" customWidth="1"/>
    <col min="6658" max="6658" width="2.09765625" style="94" customWidth="1"/>
    <col min="6659" max="6659" width="39.796875" style="94" customWidth="1"/>
    <col min="6660" max="6660" width="31.09765625" style="94" customWidth="1"/>
    <col min="6661" max="6661" width="21.5" style="94" customWidth="1"/>
    <col min="6662" max="6665" width="9" style="94"/>
    <col min="6666" max="6666" width="13.59765625" style="94" customWidth="1"/>
    <col min="6667" max="6670" width="9" style="94"/>
    <col min="6671" max="6671" width="9.19921875" style="94" customWidth="1"/>
    <col min="6672" max="6912" width="9" style="94"/>
    <col min="6913" max="6913" width="3.59765625" style="94" customWidth="1"/>
    <col min="6914" max="6914" width="2.09765625" style="94" customWidth="1"/>
    <col min="6915" max="6915" width="39.796875" style="94" customWidth="1"/>
    <col min="6916" max="6916" width="31.09765625" style="94" customWidth="1"/>
    <col min="6917" max="6917" width="21.5" style="94" customWidth="1"/>
    <col min="6918" max="6921" width="9" style="94"/>
    <col min="6922" max="6922" width="13.59765625" style="94" customWidth="1"/>
    <col min="6923" max="6926" width="9" style="94"/>
    <col min="6927" max="6927" width="9.19921875" style="94" customWidth="1"/>
    <col min="6928" max="7168" width="9" style="94"/>
    <col min="7169" max="7169" width="3.59765625" style="94" customWidth="1"/>
    <col min="7170" max="7170" width="2.09765625" style="94" customWidth="1"/>
    <col min="7171" max="7171" width="39.796875" style="94" customWidth="1"/>
    <col min="7172" max="7172" width="31.09765625" style="94" customWidth="1"/>
    <col min="7173" max="7173" width="21.5" style="94" customWidth="1"/>
    <col min="7174" max="7177" width="9" style="94"/>
    <col min="7178" max="7178" width="13.59765625" style="94" customWidth="1"/>
    <col min="7179" max="7182" width="9" style="94"/>
    <col min="7183" max="7183" width="9.19921875" style="94" customWidth="1"/>
    <col min="7184" max="7424" width="9" style="94"/>
    <col min="7425" max="7425" width="3.59765625" style="94" customWidth="1"/>
    <col min="7426" max="7426" width="2.09765625" style="94" customWidth="1"/>
    <col min="7427" max="7427" width="39.796875" style="94" customWidth="1"/>
    <col min="7428" max="7428" width="31.09765625" style="94" customWidth="1"/>
    <col min="7429" max="7429" width="21.5" style="94" customWidth="1"/>
    <col min="7430" max="7433" width="9" style="94"/>
    <col min="7434" max="7434" width="13.59765625" style="94" customWidth="1"/>
    <col min="7435" max="7438" width="9" style="94"/>
    <col min="7439" max="7439" width="9.19921875" style="94" customWidth="1"/>
    <col min="7440" max="7680" width="9" style="94"/>
    <col min="7681" max="7681" width="3.59765625" style="94" customWidth="1"/>
    <col min="7682" max="7682" width="2.09765625" style="94" customWidth="1"/>
    <col min="7683" max="7683" width="39.796875" style="94" customWidth="1"/>
    <col min="7684" max="7684" width="31.09765625" style="94" customWidth="1"/>
    <col min="7685" max="7685" width="21.5" style="94" customWidth="1"/>
    <col min="7686" max="7689" width="9" style="94"/>
    <col min="7690" max="7690" width="13.59765625" style="94" customWidth="1"/>
    <col min="7691" max="7694" width="9" style="94"/>
    <col min="7695" max="7695" width="9.19921875" style="94" customWidth="1"/>
    <col min="7696" max="7936" width="9" style="94"/>
    <col min="7937" max="7937" width="3.59765625" style="94" customWidth="1"/>
    <col min="7938" max="7938" width="2.09765625" style="94" customWidth="1"/>
    <col min="7939" max="7939" width="39.796875" style="94" customWidth="1"/>
    <col min="7940" max="7940" width="31.09765625" style="94" customWidth="1"/>
    <col min="7941" max="7941" width="21.5" style="94" customWidth="1"/>
    <col min="7942" max="7945" width="9" style="94"/>
    <col min="7946" max="7946" width="13.59765625" style="94" customWidth="1"/>
    <col min="7947" max="7950" width="9" style="94"/>
    <col min="7951" max="7951" width="9.19921875" style="94" customWidth="1"/>
    <col min="7952" max="8192" width="9" style="94"/>
    <col min="8193" max="8193" width="3.59765625" style="94" customWidth="1"/>
    <col min="8194" max="8194" width="2.09765625" style="94" customWidth="1"/>
    <col min="8195" max="8195" width="39.796875" style="94" customWidth="1"/>
    <col min="8196" max="8196" width="31.09765625" style="94" customWidth="1"/>
    <col min="8197" max="8197" width="21.5" style="94" customWidth="1"/>
    <col min="8198" max="8201" width="9" style="94"/>
    <col min="8202" max="8202" width="13.59765625" style="94" customWidth="1"/>
    <col min="8203" max="8206" width="9" style="94"/>
    <col min="8207" max="8207" width="9.19921875" style="94" customWidth="1"/>
    <col min="8208" max="8448" width="9" style="94"/>
    <col min="8449" max="8449" width="3.59765625" style="94" customWidth="1"/>
    <col min="8450" max="8450" width="2.09765625" style="94" customWidth="1"/>
    <col min="8451" max="8451" width="39.796875" style="94" customWidth="1"/>
    <col min="8452" max="8452" width="31.09765625" style="94" customWidth="1"/>
    <col min="8453" max="8453" width="21.5" style="94" customWidth="1"/>
    <col min="8454" max="8457" width="9" style="94"/>
    <col min="8458" max="8458" width="13.59765625" style="94" customWidth="1"/>
    <col min="8459" max="8462" width="9" style="94"/>
    <col min="8463" max="8463" width="9.19921875" style="94" customWidth="1"/>
    <col min="8464" max="8704" width="9" style="94"/>
    <col min="8705" max="8705" width="3.59765625" style="94" customWidth="1"/>
    <col min="8706" max="8706" width="2.09765625" style="94" customWidth="1"/>
    <col min="8707" max="8707" width="39.796875" style="94" customWidth="1"/>
    <col min="8708" max="8708" width="31.09765625" style="94" customWidth="1"/>
    <col min="8709" max="8709" width="21.5" style="94" customWidth="1"/>
    <col min="8710" max="8713" width="9" style="94"/>
    <col min="8714" max="8714" width="13.59765625" style="94" customWidth="1"/>
    <col min="8715" max="8718" width="9" style="94"/>
    <col min="8719" max="8719" width="9.19921875" style="94" customWidth="1"/>
    <col min="8720" max="8960" width="9" style="94"/>
    <col min="8961" max="8961" width="3.59765625" style="94" customWidth="1"/>
    <col min="8962" max="8962" width="2.09765625" style="94" customWidth="1"/>
    <col min="8963" max="8963" width="39.796875" style="94" customWidth="1"/>
    <col min="8964" max="8964" width="31.09765625" style="94" customWidth="1"/>
    <col min="8965" max="8965" width="21.5" style="94" customWidth="1"/>
    <col min="8966" max="8969" width="9" style="94"/>
    <col min="8970" max="8970" width="13.59765625" style="94" customWidth="1"/>
    <col min="8971" max="8974" width="9" style="94"/>
    <col min="8975" max="8975" width="9.19921875" style="94" customWidth="1"/>
    <col min="8976" max="9216" width="9" style="94"/>
    <col min="9217" max="9217" width="3.59765625" style="94" customWidth="1"/>
    <col min="9218" max="9218" width="2.09765625" style="94" customWidth="1"/>
    <col min="9219" max="9219" width="39.796875" style="94" customWidth="1"/>
    <col min="9220" max="9220" width="31.09765625" style="94" customWidth="1"/>
    <col min="9221" max="9221" width="21.5" style="94" customWidth="1"/>
    <col min="9222" max="9225" width="9" style="94"/>
    <col min="9226" max="9226" width="13.59765625" style="94" customWidth="1"/>
    <col min="9227" max="9230" width="9" style="94"/>
    <col min="9231" max="9231" width="9.19921875" style="94" customWidth="1"/>
    <col min="9232" max="9472" width="9" style="94"/>
    <col min="9473" max="9473" width="3.59765625" style="94" customWidth="1"/>
    <col min="9474" max="9474" width="2.09765625" style="94" customWidth="1"/>
    <col min="9475" max="9475" width="39.796875" style="94" customWidth="1"/>
    <col min="9476" max="9476" width="31.09765625" style="94" customWidth="1"/>
    <col min="9477" max="9477" width="21.5" style="94" customWidth="1"/>
    <col min="9478" max="9481" width="9" style="94"/>
    <col min="9482" max="9482" width="13.59765625" style="94" customWidth="1"/>
    <col min="9483" max="9486" width="9" style="94"/>
    <col min="9487" max="9487" width="9.19921875" style="94" customWidth="1"/>
    <col min="9488" max="9728" width="9" style="94"/>
    <col min="9729" max="9729" width="3.59765625" style="94" customWidth="1"/>
    <col min="9730" max="9730" width="2.09765625" style="94" customWidth="1"/>
    <col min="9731" max="9731" width="39.796875" style="94" customWidth="1"/>
    <col min="9732" max="9732" width="31.09765625" style="94" customWidth="1"/>
    <col min="9733" max="9733" width="21.5" style="94" customWidth="1"/>
    <col min="9734" max="9737" width="9" style="94"/>
    <col min="9738" max="9738" width="13.59765625" style="94" customWidth="1"/>
    <col min="9739" max="9742" width="9" style="94"/>
    <col min="9743" max="9743" width="9.19921875" style="94" customWidth="1"/>
    <col min="9744" max="9984" width="9" style="94"/>
    <col min="9985" max="9985" width="3.59765625" style="94" customWidth="1"/>
    <col min="9986" max="9986" width="2.09765625" style="94" customWidth="1"/>
    <col min="9987" max="9987" width="39.796875" style="94" customWidth="1"/>
    <col min="9988" max="9988" width="31.09765625" style="94" customWidth="1"/>
    <col min="9989" max="9989" width="21.5" style="94" customWidth="1"/>
    <col min="9990" max="9993" width="9" style="94"/>
    <col min="9994" max="9994" width="13.59765625" style="94" customWidth="1"/>
    <col min="9995" max="9998" width="9" style="94"/>
    <col min="9999" max="9999" width="9.19921875" style="94" customWidth="1"/>
    <col min="10000" max="10240" width="9" style="94"/>
    <col min="10241" max="10241" width="3.59765625" style="94" customWidth="1"/>
    <col min="10242" max="10242" width="2.09765625" style="94" customWidth="1"/>
    <col min="10243" max="10243" width="39.796875" style="94" customWidth="1"/>
    <col min="10244" max="10244" width="31.09765625" style="94" customWidth="1"/>
    <col min="10245" max="10245" width="21.5" style="94" customWidth="1"/>
    <col min="10246" max="10249" width="9" style="94"/>
    <col min="10250" max="10250" width="13.59765625" style="94" customWidth="1"/>
    <col min="10251" max="10254" width="9" style="94"/>
    <col min="10255" max="10255" width="9.19921875" style="94" customWidth="1"/>
    <col min="10256" max="10496" width="9" style="94"/>
    <col min="10497" max="10497" width="3.59765625" style="94" customWidth="1"/>
    <col min="10498" max="10498" width="2.09765625" style="94" customWidth="1"/>
    <col min="10499" max="10499" width="39.796875" style="94" customWidth="1"/>
    <col min="10500" max="10500" width="31.09765625" style="94" customWidth="1"/>
    <col min="10501" max="10501" width="21.5" style="94" customWidth="1"/>
    <col min="10502" max="10505" width="9" style="94"/>
    <col min="10506" max="10506" width="13.59765625" style="94" customWidth="1"/>
    <col min="10507" max="10510" width="9" style="94"/>
    <col min="10511" max="10511" width="9.19921875" style="94" customWidth="1"/>
    <col min="10512" max="10752" width="9" style="94"/>
    <col min="10753" max="10753" width="3.59765625" style="94" customWidth="1"/>
    <col min="10754" max="10754" width="2.09765625" style="94" customWidth="1"/>
    <col min="10755" max="10755" width="39.796875" style="94" customWidth="1"/>
    <col min="10756" max="10756" width="31.09765625" style="94" customWidth="1"/>
    <col min="10757" max="10757" width="21.5" style="94" customWidth="1"/>
    <col min="10758" max="10761" width="9" style="94"/>
    <col min="10762" max="10762" width="13.59765625" style="94" customWidth="1"/>
    <col min="10763" max="10766" width="9" style="94"/>
    <col min="10767" max="10767" width="9.19921875" style="94" customWidth="1"/>
    <col min="10768" max="11008" width="9" style="94"/>
    <col min="11009" max="11009" width="3.59765625" style="94" customWidth="1"/>
    <col min="11010" max="11010" width="2.09765625" style="94" customWidth="1"/>
    <col min="11011" max="11011" width="39.796875" style="94" customWidth="1"/>
    <col min="11012" max="11012" width="31.09765625" style="94" customWidth="1"/>
    <col min="11013" max="11013" width="21.5" style="94" customWidth="1"/>
    <col min="11014" max="11017" width="9" style="94"/>
    <col min="11018" max="11018" width="13.59765625" style="94" customWidth="1"/>
    <col min="11019" max="11022" width="9" style="94"/>
    <col min="11023" max="11023" width="9.19921875" style="94" customWidth="1"/>
    <col min="11024" max="11264" width="9" style="94"/>
    <col min="11265" max="11265" width="3.59765625" style="94" customWidth="1"/>
    <col min="11266" max="11266" width="2.09765625" style="94" customWidth="1"/>
    <col min="11267" max="11267" width="39.796875" style="94" customWidth="1"/>
    <col min="11268" max="11268" width="31.09765625" style="94" customWidth="1"/>
    <col min="11269" max="11269" width="21.5" style="94" customWidth="1"/>
    <col min="11270" max="11273" width="9" style="94"/>
    <col min="11274" max="11274" width="13.59765625" style="94" customWidth="1"/>
    <col min="11275" max="11278" width="9" style="94"/>
    <col min="11279" max="11279" width="9.19921875" style="94" customWidth="1"/>
    <col min="11280" max="11520" width="9" style="94"/>
    <col min="11521" max="11521" width="3.59765625" style="94" customWidth="1"/>
    <col min="11522" max="11522" width="2.09765625" style="94" customWidth="1"/>
    <col min="11523" max="11523" width="39.796875" style="94" customWidth="1"/>
    <col min="11524" max="11524" width="31.09765625" style="94" customWidth="1"/>
    <col min="11525" max="11525" width="21.5" style="94" customWidth="1"/>
    <col min="11526" max="11529" width="9" style="94"/>
    <col min="11530" max="11530" width="13.59765625" style="94" customWidth="1"/>
    <col min="11531" max="11534" width="9" style="94"/>
    <col min="11535" max="11535" width="9.19921875" style="94" customWidth="1"/>
    <col min="11536" max="11776" width="9" style="94"/>
    <col min="11777" max="11777" width="3.59765625" style="94" customWidth="1"/>
    <col min="11778" max="11778" width="2.09765625" style="94" customWidth="1"/>
    <col min="11779" max="11779" width="39.796875" style="94" customWidth="1"/>
    <col min="11780" max="11780" width="31.09765625" style="94" customWidth="1"/>
    <col min="11781" max="11781" width="21.5" style="94" customWidth="1"/>
    <col min="11782" max="11785" width="9" style="94"/>
    <col min="11786" max="11786" width="13.59765625" style="94" customWidth="1"/>
    <col min="11787" max="11790" width="9" style="94"/>
    <col min="11791" max="11791" width="9.19921875" style="94" customWidth="1"/>
    <col min="11792" max="12032" width="9" style="94"/>
    <col min="12033" max="12033" width="3.59765625" style="94" customWidth="1"/>
    <col min="12034" max="12034" width="2.09765625" style="94" customWidth="1"/>
    <col min="12035" max="12035" width="39.796875" style="94" customWidth="1"/>
    <col min="12036" max="12036" width="31.09765625" style="94" customWidth="1"/>
    <col min="12037" max="12037" width="21.5" style="94" customWidth="1"/>
    <col min="12038" max="12041" width="9" style="94"/>
    <col min="12042" max="12042" width="13.59765625" style="94" customWidth="1"/>
    <col min="12043" max="12046" width="9" style="94"/>
    <col min="12047" max="12047" width="9.19921875" style="94" customWidth="1"/>
    <col min="12048" max="12288" width="9" style="94"/>
    <col min="12289" max="12289" width="3.59765625" style="94" customWidth="1"/>
    <col min="12290" max="12290" width="2.09765625" style="94" customWidth="1"/>
    <col min="12291" max="12291" width="39.796875" style="94" customWidth="1"/>
    <col min="12292" max="12292" width="31.09765625" style="94" customWidth="1"/>
    <col min="12293" max="12293" width="21.5" style="94" customWidth="1"/>
    <col min="12294" max="12297" width="9" style="94"/>
    <col min="12298" max="12298" width="13.59765625" style="94" customWidth="1"/>
    <col min="12299" max="12302" width="9" style="94"/>
    <col min="12303" max="12303" width="9.19921875" style="94" customWidth="1"/>
    <col min="12304" max="12544" width="9" style="94"/>
    <col min="12545" max="12545" width="3.59765625" style="94" customWidth="1"/>
    <col min="12546" max="12546" width="2.09765625" style="94" customWidth="1"/>
    <col min="12547" max="12547" width="39.796875" style="94" customWidth="1"/>
    <col min="12548" max="12548" width="31.09765625" style="94" customWidth="1"/>
    <col min="12549" max="12549" width="21.5" style="94" customWidth="1"/>
    <col min="12550" max="12553" width="9" style="94"/>
    <col min="12554" max="12554" width="13.59765625" style="94" customWidth="1"/>
    <col min="12555" max="12558" width="9" style="94"/>
    <col min="12559" max="12559" width="9.19921875" style="94" customWidth="1"/>
    <col min="12560" max="12800" width="9" style="94"/>
    <col min="12801" max="12801" width="3.59765625" style="94" customWidth="1"/>
    <col min="12802" max="12802" width="2.09765625" style="94" customWidth="1"/>
    <col min="12803" max="12803" width="39.796875" style="94" customWidth="1"/>
    <col min="12804" max="12804" width="31.09765625" style="94" customWidth="1"/>
    <col min="12805" max="12805" width="21.5" style="94" customWidth="1"/>
    <col min="12806" max="12809" width="9" style="94"/>
    <col min="12810" max="12810" width="13.59765625" style="94" customWidth="1"/>
    <col min="12811" max="12814" width="9" style="94"/>
    <col min="12815" max="12815" width="9.19921875" style="94" customWidth="1"/>
    <col min="12816" max="13056" width="9" style="94"/>
    <col min="13057" max="13057" width="3.59765625" style="94" customWidth="1"/>
    <col min="13058" max="13058" width="2.09765625" style="94" customWidth="1"/>
    <col min="13059" max="13059" width="39.796875" style="94" customWidth="1"/>
    <col min="13060" max="13060" width="31.09765625" style="94" customWidth="1"/>
    <col min="13061" max="13061" width="21.5" style="94" customWidth="1"/>
    <col min="13062" max="13065" width="9" style="94"/>
    <col min="13066" max="13066" width="13.59765625" style="94" customWidth="1"/>
    <col min="13067" max="13070" width="9" style="94"/>
    <col min="13071" max="13071" width="9.19921875" style="94" customWidth="1"/>
    <col min="13072" max="13312" width="9" style="94"/>
    <col min="13313" max="13313" width="3.59765625" style="94" customWidth="1"/>
    <col min="13314" max="13314" width="2.09765625" style="94" customWidth="1"/>
    <col min="13315" max="13315" width="39.796875" style="94" customWidth="1"/>
    <col min="13316" max="13316" width="31.09765625" style="94" customWidth="1"/>
    <col min="13317" max="13317" width="21.5" style="94" customWidth="1"/>
    <col min="13318" max="13321" width="9" style="94"/>
    <col min="13322" max="13322" width="13.59765625" style="94" customWidth="1"/>
    <col min="13323" max="13326" width="9" style="94"/>
    <col min="13327" max="13327" width="9.19921875" style="94" customWidth="1"/>
    <col min="13328" max="13568" width="9" style="94"/>
    <col min="13569" max="13569" width="3.59765625" style="94" customWidth="1"/>
    <col min="13570" max="13570" width="2.09765625" style="94" customWidth="1"/>
    <col min="13571" max="13571" width="39.796875" style="94" customWidth="1"/>
    <col min="13572" max="13572" width="31.09765625" style="94" customWidth="1"/>
    <col min="13573" max="13573" width="21.5" style="94" customWidth="1"/>
    <col min="13574" max="13577" width="9" style="94"/>
    <col min="13578" max="13578" width="13.59765625" style="94" customWidth="1"/>
    <col min="13579" max="13582" width="9" style="94"/>
    <col min="13583" max="13583" width="9.19921875" style="94" customWidth="1"/>
    <col min="13584" max="13824" width="9" style="94"/>
    <col min="13825" max="13825" width="3.59765625" style="94" customWidth="1"/>
    <col min="13826" max="13826" width="2.09765625" style="94" customWidth="1"/>
    <col min="13827" max="13827" width="39.796875" style="94" customWidth="1"/>
    <col min="13828" max="13828" width="31.09765625" style="94" customWidth="1"/>
    <col min="13829" max="13829" width="21.5" style="94" customWidth="1"/>
    <col min="13830" max="13833" width="9" style="94"/>
    <col min="13834" max="13834" width="13.59765625" style="94" customWidth="1"/>
    <col min="13835" max="13838" width="9" style="94"/>
    <col min="13839" max="13839" width="9.19921875" style="94" customWidth="1"/>
    <col min="13840" max="14080" width="9" style="94"/>
    <col min="14081" max="14081" width="3.59765625" style="94" customWidth="1"/>
    <col min="14082" max="14082" width="2.09765625" style="94" customWidth="1"/>
    <col min="14083" max="14083" width="39.796875" style="94" customWidth="1"/>
    <col min="14084" max="14084" width="31.09765625" style="94" customWidth="1"/>
    <col min="14085" max="14085" width="21.5" style="94" customWidth="1"/>
    <col min="14086" max="14089" width="9" style="94"/>
    <col min="14090" max="14090" width="13.59765625" style="94" customWidth="1"/>
    <col min="14091" max="14094" width="9" style="94"/>
    <col min="14095" max="14095" width="9.19921875" style="94" customWidth="1"/>
    <col min="14096" max="14336" width="9" style="94"/>
    <col min="14337" max="14337" width="3.59765625" style="94" customWidth="1"/>
    <col min="14338" max="14338" width="2.09765625" style="94" customWidth="1"/>
    <col min="14339" max="14339" width="39.796875" style="94" customWidth="1"/>
    <col min="14340" max="14340" width="31.09765625" style="94" customWidth="1"/>
    <col min="14341" max="14341" width="21.5" style="94" customWidth="1"/>
    <col min="14342" max="14345" width="9" style="94"/>
    <col min="14346" max="14346" width="13.59765625" style="94" customWidth="1"/>
    <col min="14347" max="14350" width="9" style="94"/>
    <col min="14351" max="14351" width="9.19921875" style="94" customWidth="1"/>
    <col min="14352" max="14592" width="9" style="94"/>
    <col min="14593" max="14593" width="3.59765625" style="94" customWidth="1"/>
    <col min="14594" max="14594" width="2.09765625" style="94" customWidth="1"/>
    <col min="14595" max="14595" width="39.796875" style="94" customWidth="1"/>
    <col min="14596" max="14596" width="31.09765625" style="94" customWidth="1"/>
    <col min="14597" max="14597" width="21.5" style="94" customWidth="1"/>
    <col min="14598" max="14601" width="9" style="94"/>
    <col min="14602" max="14602" width="13.59765625" style="94" customWidth="1"/>
    <col min="14603" max="14606" width="9" style="94"/>
    <col min="14607" max="14607" width="9.19921875" style="94" customWidth="1"/>
    <col min="14608" max="14848" width="9" style="94"/>
    <col min="14849" max="14849" width="3.59765625" style="94" customWidth="1"/>
    <col min="14850" max="14850" width="2.09765625" style="94" customWidth="1"/>
    <col min="14851" max="14851" width="39.796875" style="94" customWidth="1"/>
    <col min="14852" max="14852" width="31.09765625" style="94" customWidth="1"/>
    <col min="14853" max="14853" width="21.5" style="94" customWidth="1"/>
    <col min="14854" max="14857" width="9" style="94"/>
    <col min="14858" max="14858" width="13.59765625" style="94" customWidth="1"/>
    <col min="14859" max="14862" width="9" style="94"/>
    <col min="14863" max="14863" width="9.19921875" style="94" customWidth="1"/>
    <col min="14864" max="15104" width="9" style="94"/>
    <col min="15105" max="15105" width="3.59765625" style="94" customWidth="1"/>
    <col min="15106" max="15106" width="2.09765625" style="94" customWidth="1"/>
    <col min="15107" max="15107" width="39.796875" style="94" customWidth="1"/>
    <col min="15108" max="15108" width="31.09765625" style="94" customWidth="1"/>
    <col min="15109" max="15109" width="21.5" style="94" customWidth="1"/>
    <col min="15110" max="15113" width="9" style="94"/>
    <col min="15114" max="15114" width="13.59765625" style="94" customWidth="1"/>
    <col min="15115" max="15118" width="9" style="94"/>
    <col min="15119" max="15119" width="9.19921875" style="94" customWidth="1"/>
    <col min="15120" max="15360" width="9" style="94"/>
    <col min="15361" max="15361" width="3.59765625" style="94" customWidth="1"/>
    <col min="15362" max="15362" width="2.09765625" style="94" customWidth="1"/>
    <col min="15363" max="15363" width="39.796875" style="94" customWidth="1"/>
    <col min="15364" max="15364" width="31.09765625" style="94" customWidth="1"/>
    <col min="15365" max="15365" width="21.5" style="94" customWidth="1"/>
    <col min="15366" max="15369" width="9" style="94"/>
    <col min="15370" max="15370" width="13.59765625" style="94" customWidth="1"/>
    <col min="15371" max="15374" width="9" style="94"/>
    <col min="15375" max="15375" width="9.19921875" style="94" customWidth="1"/>
    <col min="15376" max="15616" width="9" style="94"/>
    <col min="15617" max="15617" width="3.59765625" style="94" customWidth="1"/>
    <col min="15618" max="15618" width="2.09765625" style="94" customWidth="1"/>
    <col min="15619" max="15619" width="39.796875" style="94" customWidth="1"/>
    <col min="15620" max="15620" width="31.09765625" style="94" customWidth="1"/>
    <col min="15621" max="15621" width="21.5" style="94" customWidth="1"/>
    <col min="15622" max="15625" width="9" style="94"/>
    <col min="15626" max="15626" width="13.59765625" style="94" customWidth="1"/>
    <col min="15627" max="15630" width="9" style="94"/>
    <col min="15631" max="15631" width="9.19921875" style="94" customWidth="1"/>
    <col min="15632" max="15872" width="9" style="94"/>
    <col min="15873" max="15873" width="3.59765625" style="94" customWidth="1"/>
    <col min="15874" max="15874" width="2.09765625" style="94" customWidth="1"/>
    <col min="15875" max="15875" width="39.796875" style="94" customWidth="1"/>
    <col min="15876" max="15876" width="31.09765625" style="94" customWidth="1"/>
    <col min="15877" max="15877" width="21.5" style="94" customWidth="1"/>
    <col min="15878" max="15881" width="9" style="94"/>
    <col min="15882" max="15882" width="13.59765625" style="94" customWidth="1"/>
    <col min="15883" max="15886" width="9" style="94"/>
    <col min="15887" max="15887" width="9.19921875" style="94" customWidth="1"/>
    <col min="15888" max="16128" width="9" style="94"/>
    <col min="16129" max="16129" width="3.59765625" style="94" customWidth="1"/>
    <col min="16130" max="16130" width="2.09765625" style="94" customWidth="1"/>
    <col min="16131" max="16131" width="39.796875" style="94" customWidth="1"/>
    <col min="16132" max="16132" width="31.09765625" style="94" customWidth="1"/>
    <col min="16133" max="16133" width="21.5" style="94" customWidth="1"/>
    <col min="16134" max="16137" width="9" style="94"/>
    <col min="16138" max="16138" width="13.59765625" style="94" customWidth="1"/>
    <col min="16139" max="16142" width="9" style="94"/>
    <col min="16143" max="16143" width="9.19921875" style="94" customWidth="1"/>
    <col min="16144" max="16384" width="9" style="94"/>
  </cols>
  <sheetData>
    <row r="1" spans="2:83" ht="20.100000000000001" customHeight="1" thickBot="1"/>
    <row r="2" spans="2:83" ht="20.100000000000001" customHeight="1" thickBot="1">
      <c r="B2" s="95"/>
      <c r="C2" s="96" t="s">
        <v>328</v>
      </c>
      <c r="D2" s="97"/>
      <c r="E2" s="97"/>
      <c r="F2" s="98" t="s">
        <v>139</v>
      </c>
      <c r="G2" s="97"/>
      <c r="H2" s="97"/>
      <c r="I2" s="97"/>
      <c r="J2" s="97"/>
      <c r="K2" s="97" t="str">
        <f>'SP2-1'!L2</f>
        <v>Spreadsheet released: 14-Apr-2023</v>
      </c>
      <c r="L2" s="97"/>
      <c r="M2" s="97"/>
      <c r="N2" s="97"/>
      <c r="O2" s="97"/>
      <c r="P2" s="97"/>
      <c r="Q2" s="97"/>
      <c r="R2" s="97"/>
      <c r="S2" s="99"/>
    </row>
    <row r="3" spans="2:83" ht="10.050000000000001" customHeight="1"/>
    <row r="4" spans="2:83" ht="20.100000000000001" customHeight="1">
      <c r="C4" s="100" t="s">
        <v>329</v>
      </c>
      <c r="D4" s="101"/>
      <c r="E4" s="101"/>
      <c r="F4" s="101"/>
      <c r="G4" s="101"/>
      <c r="H4" s="101"/>
      <c r="I4" s="101"/>
      <c r="J4" s="101"/>
      <c r="K4" s="101"/>
      <c r="L4" s="101"/>
      <c r="M4" s="101"/>
      <c r="N4" s="101"/>
      <c r="O4" s="101"/>
      <c r="P4" s="101"/>
      <c r="Q4" s="101"/>
      <c r="R4" s="101"/>
      <c r="S4" s="101"/>
    </row>
    <row r="5" spans="2:83" ht="20.100000000000001" customHeight="1">
      <c r="C5" s="102" t="s">
        <v>330</v>
      </c>
      <c r="D5" s="103"/>
      <c r="E5" s="103"/>
      <c r="F5" s="103"/>
      <c r="G5" s="103"/>
      <c r="H5" s="103"/>
      <c r="I5" s="103"/>
      <c r="J5" s="103"/>
      <c r="K5" s="103"/>
      <c r="L5" s="103"/>
      <c r="M5" s="103"/>
      <c r="N5" s="103"/>
      <c r="O5" s="103"/>
    </row>
    <row r="6" spans="2:83" ht="20.100000000000001" customHeight="1">
      <c r="C6" s="104" t="s">
        <v>331</v>
      </c>
      <c r="D6" s="105"/>
      <c r="E6" s="105"/>
      <c r="F6" s="105"/>
      <c r="G6" s="105"/>
      <c r="H6" s="105"/>
      <c r="I6" s="105"/>
      <c r="J6" s="106"/>
      <c r="K6" s="106"/>
      <c r="L6" s="106"/>
      <c r="M6" s="106"/>
      <c r="N6" s="106"/>
      <c r="O6" s="107"/>
      <c r="P6" s="108"/>
      <c r="Q6" s="108"/>
      <c r="R6" s="108"/>
      <c r="S6" s="108"/>
    </row>
    <row r="7" spans="2:83" ht="20.100000000000001" customHeight="1">
      <c r="C7" s="104" t="s">
        <v>332</v>
      </c>
      <c r="D7" s="109"/>
      <c r="E7" s="109"/>
      <c r="F7" s="109"/>
      <c r="G7" s="109"/>
      <c r="H7" s="109"/>
      <c r="I7" s="109"/>
      <c r="J7" s="110"/>
      <c r="K7" s="110"/>
      <c r="L7" s="110"/>
      <c r="M7" s="110"/>
      <c r="N7" s="110"/>
      <c r="O7" s="107"/>
      <c r="P7" s="108"/>
      <c r="Q7" s="108"/>
      <c r="R7" s="108"/>
      <c r="S7" s="108"/>
    </row>
    <row r="8" spans="2:83" ht="20.100000000000001" customHeight="1">
      <c r="C8" s="104" t="s">
        <v>333</v>
      </c>
      <c r="D8" s="109"/>
      <c r="E8" s="109"/>
      <c r="F8" s="109"/>
      <c r="G8" s="109"/>
      <c r="H8" s="109"/>
      <c r="I8" s="109"/>
      <c r="J8" s="110"/>
      <c r="K8" s="110"/>
      <c r="L8" s="110"/>
      <c r="M8" s="110"/>
      <c r="N8" s="110"/>
      <c r="O8" s="107"/>
      <c r="P8" s="108"/>
      <c r="Q8" s="108"/>
      <c r="R8" s="108"/>
      <c r="S8" s="108"/>
    </row>
    <row r="9" spans="2:83" ht="30" customHeight="1">
      <c r="C9" s="345" t="s">
        <v>334</v>
      </c>
      <c r="D9" s="345"/>
      <c r="E9" s="345"/>
      <c r="F9" s="345"/>
      <c r="G9" s="345"/>
      <c r="H9" s="345"/>
      <c r="I9" s="345"/>
      <c r="J9" s="345"/>
      <c r="K9" s="345"/>
      <c r="L9" s="345"/>
      <c r="M9" s="345"/>
      <c r="N9" s="345"/>
      <c r="O9" s="345"/>
      <c r="P9" s="345"/>
      <c r="Q9" s="345"/>
      <c r="R9" s="345"/>
      <c r="S9" s="345"/>
    </row>
    <row r="10" spans="2:83" ht="20.100000000000001" customHeight="1">
      <c r="C10" s="111" t="s">
        <v>335</v>
      </c>
      <c r="D10" s="112"/>
      <c r="E10" s="112"/>
      <c r="F10" s="112"/>
      <c r="G10" s="112"/>
      <c r="H10" s="112"/>
      <c r="I10" s="112"/>
      <c r="J10" s="112"/>
      <c r="K10" s="112"/>
      <c r="L10" s="112"/>
      <c r="M10" s="112"/>
      <c r="N10" s="112"/>
      <c r="O10" s="112"/>
      <c r="P10" s="112"/>
      <c r="Q10" s="112"/>
      <c r="R10" s="112"/>
      <c r="S10" s="112"/>
    </row>
    <row r="11" spans="2:83" ht="20.100000000000001" customHeight="1">
      <c r="C11" s="346" t="s">
        <v>336</v>
      </c>
      <c r="D11" s="346"/>
      <c r="E11" s="109"/>
      <c r="F11" s="109"/>
      <c r="G11" s="109"/>
      <c r="H11" s="109"/>
      <c r="I11" s="109"/>
      <c r="J11" s="110"/>
      <c r="K11" s="110"/>
      <c r="L11" s="110"/>
      <c r="M11" s="110"/>
      <c r="N11" s="110"/>
      <c r="O11" s="107"/>
      <c r="P11" s="108"/>
      <c r="Q11" s="108"/>
      <c r="R11" s="108"/>
      <c r="S11" s="108"/>
      <c r="CE11" s="113"/>
    </row>
    <row r="12" spans="2:83" ht="20.100000000000001" customHeight="1">
      <c r="B12" s="114"/>
      <c r="C12" s="347" t="s">
        <v>337</v>
      </c>
      <c r="D12" s="347"/>
      <c r="E12" s="109"/>
      <c r="F12" s="109"/>
      <c r="G12" s="109"/>
      <c r="H12" s="109"/>
      <c r="I12" s="109"/>
      <c r="J12" s="110"/>
      <c r="K12" s="110"/>
      <c r="L12" s="110"/>
      <c r="M12" s="110"/>
      <c r="N12" s="110"/>
      <c r="O12" s="107"/>
      <c r="P12" s="108"/>
      <c r="Q12" s="108"/>
      <c r="R12" s="108"/>
      <c r="S12" s="108"/>
      <c r="CE12" s="113" t="s">
        <v>338</v>
      </c>
    </row>
    <row r="13" spans="2:83" ht="20.100000000000001" customHeight="1">
      <c r="E13" s="115"/>
      <c r="F13" s="115"/>
      <c r="G13" s="115"/>
      <c r="H13" s="115"/>
      <c r="I13" s="115"/>
      <c r="J13" s="114"/>
      <c r="K13" s="114"/>
      <c r="L13" s="114"/>
      <c r="M13" s="114"/>
      <c r="CE13" s="113" t="s">
        <v>339</v>
      </c>
    </row>
    <row r="14" spans="2:83" ht="20.100000000000001" customHeight="1" thickBot="1">
      <c r="C14" s="116" t="s">
        <v>340</v>
      </c>
      <c r="E14" s="117"/>
      <c r="F14" s="117"/>
      <c r="G14" s="117"/>
      <c r="H14" s="117"/>
      <c r="I14" s="117"/>
      <c r="J14" s="118"/>
      <c r="K14" s="118"/>
      <c r="L14" s="118"/>
      <c r="M14" s="118"/>
      <c r="CE14" s="113" t="s">
        <v>341</v>
      </c>
    </row>
    <row r="15" spans="2:83" s="108" customFormat="1" ht="20.100000000000001" customHeight="1" thickTop="1" thickBot="1">
      <c r="C15" s="104" t="s">
        <v>342</v>
      </c>
      <c r="D15" s="119"/>
      <c r="E15" s="120"/>
      <c r="F15" s="94"/>
      <c r="G15" s="94"/>
      <c r="H15" s="348"/>
      <c r="I15" s="349"/>
      <c r="J15" s="121"/>
      <c r="K15" s="121"/>
      <c r="L15" s="121"/>
      <c r="M15" s="121"/>
      <c r="N15" s="94"/>
      <c r="O15" s="94"/>
      <c r="P15" s="94"/>
      <c r="Q15" s="94"/>
      <c r="R15" s="94"/>
      <c r="S15" s="94"/>
      <c r="CD15" s="113" t="s">
        <v>343</v>
      </c>
    </row>
    <row r="16" spans="2:83" ht="20.100000000000001" customHeight="1" thickTop="1">
      <c r="C16" s="104" t="s">
        <v>344</v>
      </c>
      <c r="F16" s="108"/>
      <c r="G16" s="108"/>
      <c r="H16" s="350"/>
      <c r="I16" s="350"/>
      <c r="J16" s="108"/>
      <c r="K16" s="108"/>
      <c r="L16" s="108"/>
      <c r="M16" s="108"/>
      <c r="N16" s="108"/>
      <c r="O16" s="108"/>
      <c r="P16" s="108"/>
      <c r="Q16" s="108"/>
      <c r="R16" s="108"/>
      <c r="S16" s="108"/>
      <c r="CB16" s="113" t="s">
        <v>345</v>
      </c>
    </row>
    <row r="17" spans="3:83" ht="20.100000000000001" customHeight="1">
      <c r="C17" s="122" t="s">
        <v>346</v>
      </c>
      <c r="D17" s="117"/>
      <c r="H17" s="123"/>
      <c r="I17" s="124"/>
      <c r="CE17" s="113" t="s">
        <v>347</v>
      </c>
    </row>
    <row r="18" spans="3:83" ht="15" customHeight="1">
      <c r="C18" s="122"/>
      <c r="D18" s="117"/>
      <c r="CE18" s="113" t="s">
        <v>348</v>
      </c>
    </row>
    <row r="19" spans="3:83" ht="5.0999999999999996" customHeight="1">
      <c r="D19" s="120"/>
      <c r="CE19" s="113" t="s">
        <v>349</v>
      </c>
    </row>
    <row r="20" spans="3:83" ht="20.100000000000001" customHeight="1">
      <c r="C20" s="125" t="s">
        <v>350</v>
      </c>
      <c r="D20" s="126"/>
      <c r="E20" s="127"/>
      <c r="F20" s="127"/>
      <c r="G20" s="127"/>
      <c r="H20" s="127"/>
      <c r="I20" s="127"/>
      <c r="J20" s="127"/>
      <c r="K20" s="127"/>
      <c r="L20" s="127"/>
      <c r="M20" s="127"/>
      <c r="N20" s="127"/>
      <c r="O20" s="127"/>
      <c r="P20" s="127"/>
      <c r="Q20" s="127"/>
      <c r="R20" s="127"/>
      <c r="S20" s="127"/>
      <c r="CE20" s="113" t="s">
        <v>351</v>
      </c>
    </row>
    <row r="21" spans="3:83" ht="20.100000000000001" customHeight="1">
      <c r="C21" s="128"/>
      <c r="D21" s="129" t="s">
        <v>352</v>
      </c>
      <c r="CE21" s="113" t="s">
        <v>353</v>
      </c>
    </row>
    <row r="22" spans="3:83" ht="5.0999999999999996" customHeight="1">
      <c r="CE22" s="113" t="s">
        <v>354</v>
      </c>
    </row>
    <row r="23" spans="3:83" ht="20.100000000000001" customHeight="1">
      <c r="C23" s="271" t="s">
        <v>663</v>
      </c>
      <c r="D23" s="108" t="s">
        <v>355</v>
      </c>
      <c r="E23" s="108"/>
      <c r="F23" s="108"/>
      <c r="G23" s="108"/>
      <c r="H23" s="108"/>
      <c r="I23" s="108"/>
      <c r="J23" s="108"/>
      <c r="K23" s="108"/>
      <c r="L23" s="108"/>
      <c r="M23" s="108"/>
      <c r="N23" s="108"/>
      <c r="O23" s="108"/>
      <c r="CE23" s="113" t="s">
        <v>356</v>
      </c>
    </row>
    <row r="24" spans="3:83" ht="5.0999999999999996" customHeight="1">
      <c r="D24" s="108" t="s">
        <v>357</v>
      </c>
      <c r="E24" s="108"/>
      <c r="F24" s="108"/>
      <c r="G24" s="108"/>
      <c r="H24" s="108"/>
      <c r="I24" s="108"/>
      <c r="J24" s="108"/>
      <c r="K24" s="108"/>
      <c r="L24" s="108"/>
      <c r="M24" s="108"/>
      <c r="N24" s="108"/>
      <c r="O24" s="108"/>
      <c r="CE24" s="113" t="s">
        <v>358</v>
      </c>
    </row>
    <row r="25" spans="3:83" ht="20.100000000000001" customHeight="1">
      <c r="C25" s="271" t="s">
        <v>664</v>
      </c>
      <c r="D25" s="108" t="s">
        <v>359</v>
      </c>
      <c r="E25" s="108"/>
      <c r="F25" s="108"/>
      <c r="G25" s="108"/>
      <c r="H25" s="108"/>
      <c r="I25" s="108"/>
      <c r="J25" s="108"/>
      <c r="K25" s="108"/>
      <c r="L25" s="108"/>
      <c r="M25" s="108"/>
      <c r="N25" s="108"/>
      <c r="O25" s="108"/>
      <c r="CE25" s="113" t="s">
        <v>360</v>
      </c>
    </row>
    <row r="26" spans="3:83" ht="5.0999999999999996" customHeight="1">
      <c r="D26" s="108"/>
      <c r="E26" s="108"/>
      <c r="F26" s="108"/>
      <c r="G26" s="108"/>
      <c r="H26" s="108"/>
      <c r="I26" s="108"/>
      <c r="J26" s="108"/>
      <c r="K26" s="108"/>
      <c r="L26" s="108"/>
      <c r="M26" s="108"/>
      <c r="N26" s="108"/>
      <c r="O26" s="108"/>
      <c r="CE26" s="130"/>
    </row>
    <row r="27" spans="3:83" ht="20.100000000000001" customHeight="1">
      <c r="C27" s="271" t="s">
        <v>665</v>
      </c>
      <c r="D27" s="108" t="s">
        <v>361</v>
      </c>
      <c r="E27" s="108"/>
      <c r="F27" s="108"/>
      <c r="G27" s="108"/>
      <c r="H27" s="108"/>
      <c r="I27" s="108"/>
      <c r="J27" s="108"/>
      <c r="K27" s="108"/>
      <c r="L27" s="108"/>
      <c r="M27" s="108"/>
      <c r="N27" s="108"/>
      <c r="O27" s="108"/>
    </row>
    <row r="28" spans="3:83" ht="5.0999999999999996" customHeight="1">
      <c r="D28" s="108" t="s">
        <v>357</v>
      </c>
      <c r="E28" s="108"/>
      <c r="F28" s="108"/>
      <c r="G28" s="108"/>
      <c r="H28" s="108"/>
      <c r="I28" s="108"/>
      <c r="J28" s="108"/>
      <c r="K28" s="108"/>
      <c r="L28" s="108"/>
      <c r="M28" s="108"/>
      <c r="N28" s="108"/>
      <c r="O28" s="108"/>
    </row>
    <row r="29" spans="3:83" ht="20.100000000000001" customHeight="1">
      <c r="C29" s="271" t="s">
        <v>666</v>
      </c>
      <c r="D29" s="108" t="s">
        <v>362</v>
      </c>
      <c r="E29" s="108"/>
      <c r="F29" s="108"/>
      <c r="G29" s="108"/>
      <c r="H29" s="108"/>
      <c r="I29" s="108"/>
      <c r="J29" s="108"/>
      <c r="K29" s="108"/>
      <c r="L29" s="108"/>
      <c r="M29" s="108"/>
      <c r="N29" s="108"/>
      <c r="O29" s="108"/>
    </row>
    <row r="30" spans="3:83" ht="5.0999999999999996" customHeight="1">
      <c r="D30" s="108"/>
      <c r="E30" s="108"/>
      <c r="F30" s="108"/>
      <c r="G30" s="108"/>
      <c r="H30" s="108"/>
      <c r="I30" s="108"/>
      <c r="J30" s="108"/>
      <c r="K30" s="108"/>
      <c r="L30" s="108"/>
      <c r="M30" s="108"/>
      <c r="N30" s="108"/>
      <c r="O30" s="108"/>
    </row>
    <row r="31" spans="3:83" ht="20.100000000000001" customHeight="1">
      <c r="C31" s="271" t="s">
        <v>667</v>
      </c>
      <c r="D31" s="108" t="s">
        <v>363</v>
      </c>
      <c r="E31" s="108"/>
      <c r="F31" s="108"/>
      <c r="G31" s="108"/>
      <c r="H31" s="108"/>
      <c r="I31" s="108"/>
      <c r="J31" s="108"/>
      <c r="K31" s="108"/>
      <c r="L31" s="108"/>
      <c r="M31" s="108"/>
      <c r="N31" s="108"/>
      <c r="O31" s="108"/>
    </row>
    <row r="32" spans="3:83" ht="5.0999999999999996" customHeight="1">
      <c r="D32" s="108"/>
      <c r="E32" s="108"/>
      <c r="F32" s="108"/>
      <c r="G32" s="108"/>
      <c r="H32" s="108"/>
      <c r="I32" s="108"/>
      <c r="J32" s="108"/>
      <c r="K32" s="108"/>
      <c r="L32" s="108"/>
      <c r="M32" s="108"/>
      <c r="N32" s="108"/>
      <c r="O32" s="108"/>
    </row>
    <row r="33" spans="3:15" ht="20.100000000000001" customHeight="1">
      <c r="C33" s="271" t="s">
        <v>668</v>
      </c>
      <c r="D33" s="272" t="s">
        <v>364</v>
      </c>
      <c r="E33" s="272"/>
      <c r="F33" s="272"/>
      <c r="G33" s="272"/>
      <c r="H33" s="272"/>
      <c r="I33" s="272"/>
      <c r="J33" s="272"/>
      <c r="K33" s="272"/>
      <c r="L33" s="272"/>
      <c r="M33" s="272"/>
      <c r="N33" s="272"/>
      <c r="O33" s="272"/>
    </row>
    <row r="34" spans="3:15" ht="5.0999999999999996" customHeight="1">
      <c r="D34" s="272"/>
      <c r="E34" s="272"/>
      <c r="F34" s="272"/>
      <c r="G34" s="272"/>
      <c r="H34" s="272"/>
      <c r="I34" s="272"/>
      <c r="J34" s="272"/>
      <c r="K34" s="272"/>
      <c r="L34" s="272"/>
      <c r="M34" s="272"/>
      <c r="N34" s="272"/>
      <c r="O34" s="272"/>
    </row>
    <row r="35" spans="3:15" ht="20.100000000000001" customHeight="1">
      <c r="C35" s="271" t="s">
        <v>669</v>
      </c>
      <c r="D35" s="344" t="s">
        <v>365</v>
      </c>
      <c r="E35" s="344"/>
      <c r="F35" s="344"/>
      <c r="G35" s="344"/>
      <c r="H35" s="344"/>
      <c r="I35" s="344"/>
      <c r="J35" s="344"/>
      <c r="K35" s="344"/>
      <c r="L35" s="344"/>
      <c r="M35" s="344"/>
      <c r="N35" s="344"/>
      <c r="O35" s="344"/>
    </row>
    <row r="36" spans="3:15" ht="5.0999999999999996" customHeight="1">
      <c r="C36" s="131"/>
      <c r="D36" s="272"/>
      <c r="E36" s="272"/>
      <c r="F36" s="272"/>
      <c r="G36" s="272"/>
      <c r="H36" s="272"/>
      <c r="I36" s="272"/>
      <c r="J36" s="272"/>
      <c r="K36" s="272"/>
      <c r="L36" s="272"/>
      <c r="M36" s="272"/>
      <c r="N36" s="272"/>
      <c r="O36" s="272"/>
    </row>
    <row r="37" spans="3:15" ht="20.100000000000001" customHeight="1">
      <c r="C37" s="271" t="s">
        <v>670</v>
      </c>
      <c r="D37" s="344" t="s">
        <v>366</v>
      </c>
      <c r="E37" s="344"/>
      <c r="F37" s="344"/>
      <c r="G37" s="344"/>
      <c r="H37" s="344"/>
      <c r="I37" s="344"/>
      <c r="J37" s="344"/>
      <c r="K37" s="344"/>
      <c r="L37" s="344"/>
      <c r="M37" s="344"/>
      <c r="N37" s="344"/>
      <c r="O37" s="344"/>
    </row>
    <row r="38" spans="3:15" ht="5.0999999999999996" customHeight="1"/>
    <row r="39" spans="3:15" ht="20.100000000000001" customHeight="1">
      <c r="C39" s="132"/>
      <c r="D39" s="54"/>
    </row>
    <row r="40" spans="3:15" ht="12.75" customHeight="1"/>
    <row r="41" spans="3:15" ht="12.75" customHeight="1"/>
    <row r="42" spans="3:15" ht="12.75" customHeight="1"/>
    <row r="43" spans="3:15" ht="12.75" customHeight="1"/>
    <row r="44" spans="3:15" ht="12.75" customHeight="1"/>
    <row r="61" spans="10:10" ht="15.6">
      <c r="J61" s="271"/>
    </row>
    <row r="67" spans="10:10" ht="15.6">
      <c r="J67" s="271"/>
    </row>
    <row r="99" spans="10:10" ht="15.6">
      <c r="J99" s="271"/>
    </row>
  </sheetData>
  <sheetProtection algorithmName="SHA-512" hashValue="ep7mD3aSbhgI1bZgPNIHVVNrKN9pyFXdOYq2svt3ER0ES0xdeAaz/ucu3ibYPTow2M5wi5HOTB9svB3LTCxg/g==" saltValue="JudtYDDmH47CDYDqhXneSg==" spinCount="100000" sheet="1" selectLockedCells="1"/>
  <mergeCells count="7">
    <mergeCell ref="D37:O37"/>
    <mergeCell ref="C9:S9"/>
    <mergeCell ref="C11:D11"/>
    <mergeCell ref="C12:D12"/>
    <mergeCell ref="H15:I15"/>
    <mergeCell ref="H16:I16"/>
    <mergeCell ref="D35:O35"/>
  </mergeCells>
  <hyperlinks>
    <hyperlink ref="C12" r:id="rId1" display="for more information please refer to section 3.3 of Economic Evaluation Manual." xr:uid="{86FD37C7-B61F-4B8B-B313-5C9482A45A5B}"/>
    <hyperlink ref="C12:D12" r:id="rId2" display="For more information please refer to section 4.1 of Monetised Benefits and Costs Manual." xr:uid="{7C96E9A0-5FE0-4501-AF17-03448CE593E0}"/>
  </hyperlinks>
  <pageMargins left="0.25" right="0.25" top="0.75" bottom="0.75" header="0.3" footer="0.3"/>
  <pageSetup paperSize="8" orientation="landscape" r:id="rId3"/>
  <drawing r:id="rId4"/>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396CA8-935B-4CBC-AB94-B53EBCB50BD8}">
  <sheetPr>
    <pageSetUpPr fitToPage="1"/>
  </sheetPr>
  <dimension ref="A1:U96"/>
  <sheetViews>
    <sheetView topLeftCell="A21" zoomScaleNormal="100" zoomScaleSheetLayoutView="85" workbookViewId="0">
      <selection activeCell="Q35" sqref="Q35:U35"/>
    </sheetView>
  </sheetViews>
  <sheetFormatPr defaultColWidth="7.69921875" defaultRowHeight="12.6"/>
  <cols>
    <col min="1" max="1" width="3.59765625" style="133" customWidth="1"/>
    <col min="2" max="2" width="10.5" style="134" customWidth="1"/>
    <col min="3" max="3" width="10" style="134" customWidth="1"/>
    <col min="4" max="4" width="5.296875" style="134" customWidth="1"/>
    <col min="5" max="7" width="4.796875" style="134" customWidth="1"/>
    <col min="8" max="8" width="6.59765625" style="134" customWidth="1"/>
    <col min="9" max="11" width="6.09765625" style="134" customWidth="1"/>
    <col min="12" max="13" width="4.796875" style="134" customWidth="1"/>
    <col min="14" max="14" width="2" style="134" customWidth="1"/>
    <col min="15" max="15" width="13.19921875" style="134" customWidth="1"/>
    <col min="16" max="16" width="9.19921875" style="134" customWidth="1"/>
    <col min="17" max="17" width="26.69921875" style="134" customWidth="1"/>
    <col min="18" max="20" width="13.59765625" style="134" customWidth="1"/>
    <col min="21" max="21" width="21.09765625" style="134" customWidth="1"/>
    <col min="22" max="22" width="13.59765625" style="134" customWidth="1"/>
    <col min="23" max="256" width="7.69921875" style="134"/>
    <col min="257" max="257" width="3.59765625" style="134" customWidth="1"/>
    <col min="258" max="258" width="10.5" style="134" customWidth="1"/>
    <col min="259" max="259" width="10" style="134" customWidth="1"/>
    <col min="260" max="260" width="5.296875" style="134" customWidth="1"/>
    <col min="261" max="263" width="4.796875" style="134" customWidth="1"/>
    <col min="264" max="264" width="6.59765625" style="134" customWidth="1"/>
    <col min="265" max="267" width="6.09765625" style="134" customWidth="1"/>
    <col min="268" max="269" width="4.796875" style="134" customWidth="1"/>
    <col min="270" max="270" width="2" style="134" customWidth="1"/>
    <col min="271" max="271" width="13.19921875" style="134" customWidth="1"/>
    <col min="272" max="272" width="9.19921875" style="134" customWidth="1"/>
    <col min="273" max="273" width="26.69921875" style="134" customWidth="1"/>
    <col min="274" max="278" width="13.59765625" style="134" customWidth="1"/>
    <col min="279" max="512" width="7.69921875" style="134"/>
    <col min="513" max="513" width="3.59765625" style="134" customWidth="1"/>
    <col min="514" max="514" width="10.5" style="134" customWidth="1"/>
    <col min="515" max="515" width="10" style="134" customWidth="1"/>
    <col min="516" max="516" width="5.296875" style="134" customWidth="1"/>
    <col min="517" max="519" width="4.796875" style="134" customWidth="1"/>
    <col min="520" max="520" width="6.59765625" style="134" customWidth="1"/>
    <col min="521" max="523" width="6.09765625" style="134" customWidth="1"/>
    <col min="524" max="525" width="4.796875" style="134" customWidth="1"/>
    <col min="526" max="526" width="2" style="134" customWidth="1"/>
    <col min="527" max="527" width="13.19921875" style="134" customWidth="1"/>
    <col min="528" max="528" width="9.19921875" style="134" customWidth="1"/>
    <col min="529" max="529" width="26.69921875" style="134" customWidth="1"/>
    <col min="530" max="534" width="13.59765625" style="134" customWidth="1"/>
    <col min="535" max="768" width="7.69921875" style="134"/>
    <col min="769" max="769" width="3.59765625" style="134" customWidth="1"/>
    <col min="770" max="770" width="10.5" style="134" customWidth="1"/>
    <col min="771" max="771" width="10" style="134" customWidth="1"/>
    <col min="772" max="772" width="5.296875" style="134" customWidth="1"/>
    <col min="773" max="775" width="4.796875" style="134" customWidth="1"/>
    <col min="776" max="776" width="6.59765625" style="134" customWidth="1"/>
    <col min="777" max="779" width="6.09765625" style="134" customWidth="1"/>
    <col min="780" max="781" width="4.796875" style="134" customWidth="1"/>
    <col min="782" max="782" width="2" style="134" customWidth="1"/>
    <col min="783" max="783" width="13.19921875" style="134" customWidth="1"/>
    <col min="784" max="784" width="9.19921875" style="134" customWidth="1"/>
    <col min="785" max="785" width="26.69921875" style="134" customWidth="1"/>
    <col min="786" max="790" width="13.59765625" style="134" customWidth="1"/>
    <col min="791" max="1024" width="7.69921875" style="134"/>
    <col min="1025" max="1025" width="3.59765625" style="134" customWidth="1"/>
    <col min="1026" max="1026" width="10.5" style="134" customWidth="1"/>
    <col min="1027" max="1027" width="10" style="134" customWidth="1"/>
    <col min="1028" max="1028" width="5.296875" style="134" customWidth="1"/>
    <col min="1029" max="1031" width="4.796875" style="134" customWidth="1"/>
    <col min="1032" max="1032" width="6.59765625" style="134" customWidth="1"/>
    <col min="1033" max="1035" width="6.09765625" style="134" customWidth="1"/>
    <col min="1036" max="1037" width="4.796875" style="134" customWidth="1"/>
    <col min="1038" max="1038" width="2" style="134" customWidth="1"/>
    <col min="1039" max="1039" width="13.19921875" style="134" customWidth="1"/>
    <col min="1040" max="1040" width="9.19921875" style="134" customWidth="1"/>
    <col min="1041" max="1041" width="26.69921875" style="134" customWidth="1"/>
    <col min="1042" max="1046" width="13.59765625" style="134" customWidth="1"/>
    <col min="1047" max="1280" width="7.69921875" style="134"/>
    <col min="1281" max="1281" width="3.59765625" style="134" customWidth="1"/>
    <col min="1282" max="1282" width="10.5" style="134" customWidth="1"/>
    <col min="1283" max="1283" width="10" style="134" customWidth="1"/>
    <col min="1284" max="1284" width="5.296875" style="134" customWidth="1"/>
    <col min="1285" max="1287" width="4.796875" style="134" customWidth="1"/>
    <col min="1288" max="1288" width="6.59765625" style="134" customWidth="1"/>
    <col min="1289" max="1291" width="6.09765625" style="134" customWidth="1"/>
    <col min="1292" max="1293" width="4.796875" style="134" customWidth="1"/>
    <col min="1294" max="1294" width="2" style="134" customWidth="1"/>
    <col min="1295" max="1295" width="13.19921875" style="134" customWidth="1"/>
    <col min="1296" max="1296" width="9.19921875" style="134" customWidth="1"/>
    <col min="1297" max="1297" width="26.69921875" style="134" customWidth="1"/>
    <col min="1298" max="1302" width="13.59765625" style="134" customWidth="1"/>
    <col min="1303" max="1536" width="7.69921875" style="134"/>
    <col min="1537" max="1537" width="3.59765625" style="134" customWidth="1"/>
    <col min="1538" max="1538" width="10.5" style="134" customWidth="1"/>
    <col min="1539" max="1539" width="10" style="134" customWidth="1"/>
    <col min="1540" max="1540" width="5.296875" style="134" customWidth="1"/>
    <col min="1541" max="1543" width="4.796875" style="134" customWidth="1"/>
    <col min="1544" max="1544" width="6.59765625" style="134" customWidth="1"/>
    <col min="1545" max="1547" width="6.09765625" style="134" customWidth="1"/>
    <col min="1548" max="1549" width="4.796875" style="134" customWidth="1"/>
    <col min="1550" max="1550" width="2" style="134" customWidth="1"/>
    <col min="1551" max="1551" width="13.19921875" style="134" customWidth="1"/>
    <col min="1552" max="1552" width="9.19921875" style="134" customWidth="1"/>
    <col min="1553" max="1553" width="26.69921875" style="134" customWidth="1"/>
    <col min="1554" max="1558" width="13.59765625" style="134" customWidth="1"/>
    <col min="1559" max="1792" width="7.69921875" style="134"/>
    <col min="1793" max="1793" width="3.59765625" style="134" customWidth="1"/>
    <col min="1794" max="1794" width="10.5" style="134" customWidth="1"/>
    <col min="1795" max="1795" width="10" style="134" customWidth="1"/>
    <col min="1796" max="1796" width="5.296875" style="134" customWidth="1"/>
    <col min="1797" max="1799" width="4.796875" style="134" customWidth="1"/>
    <col min="1800" max="1800" width="6.59765625" style="134" customWidth="1"/>
    <col min="1801" max="1803" width="6.09765625" style="134" customWidth="1"/>
    <col min="1804" max="1805" width="4.796875" style="134" customWidth="1"/>
    <col min="1806" max="1806" width="2" style="134" customWidth="1"/>
    <col min="1807" max="1807" width="13.19921875" style="134" customWidth="1"/>
    <col min="1808" max="1808" width="9.19921875" style="134" customWidth="1"/>
    <col min="1809" max="1809" width="26.69921875" style="134" customWidth="1"/>
    <col min="1810" max="1814" width="13.59765625" style="134" customWidth="1"/>
    <col min="1815" max="2048" width="7.69921875" style="134"/>
    <col min="2049" max="2049" width="3.59765625" style="134" customWidth="1"/>
    <col min="2050" max="2050" width="10.5" style="134" customWidth="1"/>
    <col min="2051" max="2051" width="10" style="134" customWidth="1"/>
    <col min="2052" max="2052" width="5.296875" style="134" customWidth="1"/>
    <col min="2053" max="2055" width="4.796875" style="134" customWidth="1"/>
    <col min="2056" max="2056" width="6.59765625" style="134" customWidth="1"/>
    <col min="2057" max="2059" width="6.09765625" style="134" customWidth="1"/>
    <col min="2060" max="2061" width="4.796875" style="134" customWidth="1"/>
    <col min="2062" max="2062" width="2" style="134" customWidth="1"/>
    <col min="2063" max="2063" width="13.19921875" style="134" customWidth="1"/>
    <col min="2064" max="2064" width="9.19921875" style="134" customWidth="1"/>
    <col min="2065" max="2065" width="26.69921875" style="134" customWidth="1"/>
    <col min="2066" max="2070" width="13.59765625" style="134" customWidth="1"/>
    <col min="2071" max="2304" width="7.69921875" style="134"/>
    <col min="2305" max="2305" width="3.59765625" style="134" customWidth="1"/>
    <col min="2306" max="2306" width="10.5" style="134" customWidth="1"/>
    <col min="2307" max="2307" width="10" style="134" customWidth="1"/>
    <col min="2308" max="2308" width="5.296875" style="134" customWidth="1"/>
    <col min="2309" max="2311" width="4.796875" style="134" customWidth="1"/>
    <col min="2312" max="2312" width="6.59765625" style="134" customWidth="1"/>
    <col min="2313" max="2315" width="6.09765625" style="134" customWidth="1"/>
    <col min="2316" max="2317" width="4.796875" style="134" customWidth="1"/>
    <col min="2318" max="2318" width="2" style="134" customWidth="1"/>
    <col min="2319" max="2319" width="13.19921875" style="134" customWidth="1"/>
    <col min="2320" max="2320" width="9.19921875" style="134" customWidth="1"/>
    <col min="2321" max="2321" width="26.69921875" style="134" customWidth="1"/>
    <col min="2322" max="2326" width="13.59765625" style="134" customWidth="1"/>
    <col min="2327" max="2560" width="7.69921875" style="134"/>
    <col min="2561" max="2561" width="3.59765625" style="134" customWidth="1"/>
    <col min="2562" max="2562" width="10.5" style="134" customWidth="1"/>
    <col min="2563" max="2563" width="10" style="134" customWidth="1"/>
    <col min="2564" max="2564" width="5.296875" style="134" customWidth="1"/>
    <col min="2565" max="2567" width="4.796875" style="134" customWidth="1"/>
    <col min="2568" max="2568" width="6.59765625" style="134" customWidth="1"/>
    <col min="2569" max="2571" width="6.09765625" style="134" customWidth="1"/>
    <col min="2572" max="2573" width="4.796875" style="134" customWidth="1"/>
    <col min="2574" max="2574" width="2" style="134" customWidth="1"/>
    <col min="2575" max="2575" width="13.19921875" style="134" customWidth="1"/>
    <col min="2576" max="2576" width="9.19921875" style="134" customWidth="1"/>
    <col min="2577" max="2577" width="26.69921875" style="134" customWidth="1"/>
    <col min="2578" max="2582" width="13.59765625" style="134" customWidth="1"/>
    <col min="2583" max="2816" width="7.69921875" style="134"/>
    <col min="2817" max="2817" width="3.59765625" style="134" customWidth="1"/>
    <col min="2818" max="2818" width="10.5" style="134" customWidth="1"/>
    <col min="2819" max="2819" width="10" style="134" customWidth="1"/>
    <col min="2820" max="2820" width="5.296875" style="134" customWidth="1"/>
    <col min="2821" max="2823" width="4.796875" style="134" customWidth="1"/>
    <col min="2824" max="2824" width="6.59765625" style="134" customWidth="1"/>
    <col min="2825" max="2827" width="6.09765625" style="134" customWidth="1"/>
    <col min="2828" max="2829" width="4.796875" style="134" customWidth="1"/>
    <col min="2830" max="2830" width="2" style="134" customWidth="1"/>
    <col min="2831" max="2831" width="13.19921875" style="134" customWidth="1"/>
    <col min="2832" max="2832" width="9.19921875" style="134" customWidth="1"/>
    <col min="2833" max="2833" width="26.69921875" style="134" customWidth="1"/>
    <col min="2834" max="2838" width="13.59765625" style="134" customWidth="1"/>
    <col min="2839" max="3072" width="7.69921875" style="134"/>
    <col min="3073" max="3073" width="3.59765625" style="134" customWidth="1"/>
    <col min="3074" max="3074" width="10.5" style="134" customWidth="1"/>
    <col min="3075" max="3075" width="10" style="134" customWidth="1"/>
    <col min="3076" max="3076" width="5.296875" style="134" customWidth="1"/>
    <col min="3077" max="3079" width="4.796875" style="134" customWidth="1"/>
    <col min="3080" max="3080" width="6.59765625" style="134" customWidth="1"/>
    <col min="3081" max="3083" width="6.09765625" style="134" customWidth="1"/>
    <col min="3084" max="3085" width="4.796875" style="134" customWidth="1"/>
    <col min="3086" max="3086" width="2" style="134" customWidth="1"/>
    <col min="3087" max="3087" width="13.19921875" style="134" customWidth="1"/>
    <col min="3088" max="3088" width="9.19921875" style="134" customWidth="1"/>
    <col min="3089" max="3089" width="26.69921875" style="134" customWidth="1"/>
    <col min="3090" max="3094" width="13.59765625" style="134" customWidth="1"/>
    <col min="3095" max="3328" width="7.69921875" style="134"/>
    <col min="3329" max="3329" width="3.59765625" style="134" customWidth="1"/>
    <col min="3330" max="3330" width="10.5" style="134" customWidth="1"/>
    <col min="3331" max="3331" width="10" style="134" customWidth="1"/>
    <col min="3332" max="3332" width="5.296875" style="134" customWidth="1"/>
    <col min="3333" max="3335" width="4.796875" style="134" customWidth="1"/>
    <col min="3336" max="3336" width="6.59765625" style="134" customWidth="1"/>
    <col min="3337" max="3339" width="6.09765625" style="134" customWidth="1"/>
    <col min="3340" max="3341" width="4.796875" style="134" customWidth="1"/>
    <col min="3342" max="3342" width="2" style="134" customWidth="1"/>
    <col min="3343" max="3343" width="13.19921875" style="134" customWidth="1"/>
    <col min="3344" max="3344" width="9.19921875" style="134" customWidth="1"/>
    <col min="3345" max="3345" width="26.69921875" style="134" customWidth="1"/>
    <col min="3346" max="3350" width="13.59765625" style="134" customWidth="1"/>
    <col min="3351" max="3584" width="7.69921875" style="134"/>
    <col min="3585" max="3585" width="3.59765625" style="134" customWidth="1"/>
    <col min="3586" max="3586" width="10.5" style="134" customWidth="1"/>
    <col min="3587" max="3587" width="10" style="134" customWidth="1"/>
    <col min="3588" max="3588" width="5.296875" style="134" customWidth="1"/>
    <col min="3589" max="3591" width="4.796875" style="134" customWidth="1"/>
    <col min="3592" max="3592" width="6.59765625" style="134" customWidth="1"/>
    <col min="3593" max="3595" width="6.09765625" style="134" customWidth="1"/>
    <col min="3596" max="3597" width="4.796875" style="134" customWidth="1"/>
    <col min="3598" max="3598" width="2" style="134" customWidth="1"/>
    <col min="3599" max="3599" width="13.19921875" style="134" customWidth="1"/>
    <col min="3600" max="3600" width="9.19921875" style="134" customWidth="1"/>
    <col min="3601" max="3601" width="26.69921875" style="134" customWidth="1"/>
    <col min="3602" max="3606" width="13.59765625" style="134" customWidth="1"/>
    <col min="3607" max="3840" width="7.69921875" style="134"/>
    <col min="3841" max="3841" width="3.59765625" style="134" customWidth="1"/>
    <col min="3842" max="3842" width="10.5" style="134" customWidth="1"/>
    <col min="3843" max="3843" width="10" style="134" customWidth="1"/>
    <col min="3844" max="3844" width="5.296875" style="134" customWidth="1"/>
    <col min="3845" max="3847" width="4.796875" style="134" customWidth="1"/>
    <col min="3848" max="3848" width="6.59765625" style="134" customWidth="1"/>
    <col min="3849" max="3851" width="6.09765625" style="134" customWidth="1"/>
    <col min="3852" max="3853" width="4.796875" style="134" customWidth="1"/>
    <col min="3854" max="3854" width="2" style="134" customWidth="1"/>
    <col min="3855" max="3855" width="13.19921875" style="134" customWidth="1"/>
    <col min="3856" max="3856" width="9.19921875" style="134" customWidth="1"/>
    <col min="3857" max="3857" width="26.69921875" style="134" customWidth="1"/>
    <col min="3858" max="3862" width="13.59765625" style="134" customWidth="1"/>
    <col min="3863" max="4096" width="7.69921875" style="134"/>
    <col min="4097" max="4097" width="3.59765625" style="134" customWidth="1"/>
    <col min="4098" max="4098" width="10.5" style="134" customWidth="1"/>
    <col min="4099" max="4099" width="10" style="134" customWidth="1"/>
    <col min="4100" max="4100" width="5.296875" style="134" customWidth="1"/>
    <col min="4101" max="4103" width="4.796875" style="134" customWidth="1"/>
    <col min="4104" max="4104" width="6.59765625" style="134" customWidth="1"/>
    <col min="4105" max="4107" width="6.09765625" style="134" customWidth="1"/>
    <col min="4108" max="4109" width="4.796875" style="134" customWidth="1"/>
    <col min="4110" max="4110" width="2" style="134" customWidth="1"/>
    <col min="4111" max="4111" width="13.19921875" style="134" customWidth="1"/>
    <col min="4112" max="4112" width="9.19921875" style="134" customWidth="1"/>
    <col min="4113" max="4113" width="26.69921875" style="134" customWidth="1"/>
    <col min="4114" max="4118" width="13.59765625" style="134" customWidth="1"/>
    <col min="4119" max="4352" width="7.69921875" style="134"/>
    <col min="4353" max="4353" width="3.59765625" style="134" customWidth="1"/>
    <col min="4354" max="4354" width="10.5" style="134" customWidth="1"/>
    <col min="4355" max="4355" width="10" style="134" customWidth="1"/>
    <col min="4356" max="4356" width="5.296875" style="134" customWidth="1"/>
    <col min="4357" max="4359" width="4.796875" style="134" customWidth="1"/>
    <col min="4360" max="4360" width="6.59765625" style="134" customWidth="1"/>
    <col min="4361" max="4363" width="6.09765625" style="134" customWidth="1"/>
    <col min="4364" max="4365" width="4.796875" style="134" customWidth="1"/>
    <col min="4366" max="4366" width="2" style="134" customWidth="1"/>
    <col min="4367" max="4367" width="13.19921875" style="134" customWidth="1"/>
    <col min="4368" max="4368" width="9.19921875" style="134" customWidth="1"/>
    <col min="4369" max="4369" width="26.69921875" style="134" customWidth="1"/>
    <col min="4370" max="4374" width="13.59765625" style="134" customWidth="1"/>
    <col min="4375" max="4608" width="7.69921875" style="134"/>
    <col min="4609" max="4609" width="3.59765625" style="134" customWidth="1"/>
    <col min="4610" max="4610" width="10.5" style="134" customWidth="1"/>
    <col min="4611" max="4611" width="10" style="134" customWidth="1"/>
    <col min="4612" max="4612" width="5.296875" style="134" customWidth="1"/>
    <col min="4613" max="4615" width="4.796875" style="134" customWidth="1"/>
    <col min="4616" max="4616" width="6.59765625" style="134" customWidth="1"/>
    <col min="4617" max="4619" width="6.09765625" style="134" customWidth="1"/>
    <col min="4620" max="4621" width="4.796875" style="134" customWidth="1"/>
    <col min="4622" max="4622" width="2" style="134" customWidth="1"/>
    <col min="4623" max="4623" width="13.19921875" style="134" customWidth="1"/>
    <col min="4624" max="4624" width="9.19921875" style="134" customWidth="1"/>
    <col min="4625" max="4625" width="26.69921875" style="134" customWidth="1"/>
    <col min="4626" max="4630" width="13.59765625" style="134" customWidth="1"/>
    <col min="4631" max="4864" width="7.69921875" style="134"/>
    <col min="4865" max="4865" width="3.59765625" style="134" customWidth="1"/>
    <col min="4866" max="4866" width="10.5" style="134" customWidth="1"/>
    <col min="4867" max="4867" width="10" style="134" customWidth="1"/>
    <col min="4868" max="4868" width="5.296875" style="134" customWidth="1"/>
    <col min="4869" max="4871" width="4.796875" style="134" customWidth="1"/>
    <col min="4872" max="4872" width="6.59765625" style="134" customWidth="1"/>
    <col min="4873" max="4875" width="6.09765625" style="134" customWidth="1"/>
    <col min="4876" max="4877" width="4.796875" style="134" customWidth="1"/>
    <col min="4878" max="4878" width="2" style="134" customWidth="1"/>
    <col min="4879" max="4879" width="13.19921875" style="134" customWidth="1"/>
    <col min="4880" max="4880" width="9.19921875" style="134" customWidth="1"/>
    <col min="4881" max="4881" width="26.69921875" style="134" customWidth="1"/>
    <col min="4882" max="4886" width="13.59765625" style="134" customWidth="1"/>
    <col min="4887" max="5120" width="7.69921875" style="134"/>
    <col min="5121" max="5121" width="3.59765625" style="134" customWidth="1"/>
    <col min="5122" max="5122" width="10.5" style="134" customWidth="1"/>
    <col min="5123" max="5123" width="10" style="134" customWidth="1"/>
    <col min="5124" max="5124" width="5.296875" style="134" customWidth="1"/>
    <col min="5125" max="5127" width="4.796875" style="134" customWidth="1"/>
    <col min="5128" max="5128" width="6.59765625" style="134" customWidth="1"/>
    <col min="5129" max="5131" width="6.09765625" style="134" customWidth="1"/>
    <col min="5132" max="5133" width="4.796875" style="134" customWidth="1"/>
    <col min="5134" max="5134" width="2" style="134" customWidth="1"/>
    <col min="5135" max="5135" width="13.19921875" style="134" customWidth="1"/>
    <col min="5136" max="5136" width="9.19921875" style="134" customWidth="1"/>
    <col min="5137" max="5137" width="26.69921875" style="134" customWidth="1"/>
    <col min="5138" max="5142" width="13.59765625" style="134" customWidth="1"/>
    <col min="5143" max="5376" width="7.69921875" style="134"/>
    <col min="5377" max="5377" width="3.59765625" style="134" customWidth="1"/>
    <col min="5378" max="5378" width="10.5" style="134" customWidth="1"/>
    <col min="5379" max="5379" width="10" style="134" customWidth="1"/>
    <col min="5380" max="5380" width="5.296875" style="134" customWidth="1"/>
    <col min="5381" max="5383" width="4.796875" style="134" customWidth="1"/>
    <col min="5384" max="5384" width="6.59765625" style="134" customWidth="1"/>
    <col min="5385" max="5387" width="6.09765625" style="134" customWidth="1"/>
    <col min="5388" max="5389" width="4.796875" style="134" customWidth="1"/>
    <col min="5390" max="5390" width="2" style="134" customWidth="1"/>
    <col min="5391" max="5391" width="13.19921875" style="134" customWidth="1"/>
    <col min="5392" max="5392" width="9.19921875" style="134" customWidth="1"/>
    <col min="5393" max="5393" width="26.69921875" style="134" customWidth="1"/>
    <col min="5394" max="5398" width="13.59765625" style="134" customWidth="1"/>
    <col min="5399" max="5632" width="7.69921875" style="134"/>
    <col min="5633" max="5633" width="3.59765625" style="134" customWidth="1"/>
    <col min="5634" max="5634" width="10.5" style="134" customWidth="1"/>
    <col min="5635" max="5635" width="10" style="134" customWidth="1"/>
    <col min="5636" max="5636" width="5.296875" style="134" customWidth="1"/>
    <col min="5637" max="5639" width="4.796875" style="134" customWidth="1"/>
    <col min="5640" max="5640" width="6.59765625" style="134" customWidth="1"/>
    <col min="5641" max="5643" width="6.09765625" style="134" customWidth="1"/>
    <col min="5644" max="5645" width="4.796875" style="134" customWidth="1"/>
    <col min="5646" max="5646" width="2" style="134" customWidth="1"/>
    <col min="5647" max="5647" width="13.19921875" style="134" customWidth="1"/>
    <col min="5648" max="5648" width="9.19921875" style="134" customWidth="1"/>
    <col min="5649" max="5649" width="26.69921875" style="134" customWidth="1"/>
    <col min="5650" max="5654" width="13.59765625" style="134" customWidth="1"/>
    <col min="5655" max="5888" width="7.69921875" style="134"/>
    <col min="5889" max="5889" width="3.59765625" style="134" customWidth="1"/>
    <col min="5890" max="5890" width="10.5" style="134" customWidth="1"/>
    <col min="5891" max="5891" width="10" style="134" customWidth="1"/>
    <col min="5892" max="5892" width="5.296875" style="134" customWidth="1"/>
    <col min="5893" max="5895" width="4.796875" style="134" customWidth="1"/>
    <col min="5896" max="5896" width="6.59765625" style="134" customWidth="1"/>
    <col min="5897" max="5899" width="6.09765625" style="134" customWidth="1"/>
    <col min="5900" max="5901" width="4.796875" style="134" customWidth="1"/>
    <col min="5902" max="5902" width="2" style="134" customWidth="1"/>
    <col min="5903" max="5903" width="13.19921875" style="134" customWidth="1"/>
    <col min="5904" max="5904" width="9.19921875" style="134" customWidth="1"/>
    <col min="5905" max="5905" width="26.69921875" style="134" customWidth="1"/>
    <col min="5906" max="5910" width="13.59765625" style="134" customWidth="1"/>
    <col min="5911" max="6144" width="7.69921875" style="134"/>
    <col min="6145" max="6145" width="3.59765625" style="134" customWidth="1"/>
    <col min="6146" max="6146" width="10.5" style="134" customWidth="1"/>
    <col min="6147" max="6147" width="10" style="134" customWidth="1"/>
    <col min="6148" max="6148" width="5.296875" style="134" customWidth="1"/>
    <col min="6149" max="6151" width="4.796875" style="134" customWidth="1"/>
    <col min="6152" max="6152" width="6.59765625" style="134" customWidth="1"/>
    <col min="6153" max="6155" width="6.09765625" style="134" customWidth="1"/>
    <col min="6156" max="6157" width="4.796875" style="134" customWidth="1"/>
    <col min="6158" max="6158" width="2" style="134" customWidth="1"/>
    <col min="6159" max="6159" width="13.19921875" style="134" customWidth="1"/>
    <col min="6160" max="6160" width="9.19921875" style="134" customWidth="1"/>
    <col min="6161" max="6161" width="26.69921875" style="134" customWidth="1"/>
    <col min="6162" max="6166" width="13.59765625" style="134" customWidth="1"/>
    <col min="6167" max="6400" width="7.69921875" style="134"/>
    <col min="6401" max="6401" width="3.59765625" style="134" customWidth="1"/>
    <col min="6402" max="6402" width="10.5" style="134" customWidth="1"/>
    <col min="6403" max="6403" width="10" style="134" customWidth="1"/>
    <col min="6404" max="6404" width="5.296875" style="134" customWidth="1"/>
    <col min="6405" max="6407" width="4.796875" style="134" customWidth="1"/>
    <col min="6408" max="6408" width="6.59765625" style="134" customWidth="1"/>
    <col min="6409" max="6411" width="6.09765625" style="134" customWidth="1"/>
    <col min="6412" max="6413" width="4.796875" style="134" customWidth="1"/>
    <col min="6414" max="6414" width="2" style="134" customWidth="1"/>
    <col min="6415" max="6415" width="13.19921875" style="134" customWidth="1"/>
    <col min="6416" max="6416" width="9.19921875" style="134" customWidth="1"/>
    <col min="6417" max="6417" width="26.69921875" style="134" customWidth="1"/>
    <col min="6418" max="6422" width="13.59765625" style="134" customWidth="1"/>
    <col min="6423" max="6656" width="7.69921875" style="134"/>
    <col min="6657" max="6657" width="3.59765625" style="134" customWidth="1"/>
    <col min="6658" max="6658" width="10.5" style="134" customWidth="1"/>
    <col min="6659" max="6659" width="10" style="134" customWidth="1"/>
    <col min="6660" max="6660" width="5.296875" style="134" customWidth="1"/>
    <col min="6661" max="6663" width="4.796875" style="134" customWidth="1"/>
    <col min="6664" max="6664" width="6.59765625" style="134" customWidth="1"/>
    <col min="6665" max="6667" width="6.09765625" style="134" customWidth="1"/>
    <col min="6668" max="6669" width="4.796875" style="134" customWidth="1"/>
    <col min="6670" max="6670" width="2" style="134" customWidth="1"/>
    <col min="6671" max="6671" width="13.19921875" style="134" customWidth="1"/>
    <col min="6672" max="6672" width="9.19921875" style="134" customWidth="1"/>
    <col min="6673" max="6673" width="26.69921875" style="134" customWidth="1"/>
    <col min="6674" max="6678" width="13.59765625" style="134" customWidth="1"/>
    <col min="6679" max="6912" width="7.69921875" style="134"/>
    <col min="6913" max="6913" width="3.59765625" style="134" customWidth="1"/>
    <col min="6914" max="6914" width="10.5" style="134" customWidth="1"/>
    <col min="6915" max="6915" width="10" style="134" customWidth="1"/>
    <col min="6916" max="6916" width="5.296875" style="134" customWidth="1"/>
    <col min="6917" max="6919" width="4.796875" style="134" customWidth="1"/>
    <col min="6920" max="6920" width="6.59765625" style="134" customWidth="1"/>
    <col min="6921" max="6923" width="6.09765625" style="134" customWidth="1"/>
    <col min="6924" max="6925" width="4.796875" style="134" customWidth="1"/>
    <col min="6926" max="6926" width="2" style="134" customWidth="1"/>
    <col min="6927" max="6927" width="13.19921875" style="134" customWidth="1"/>
    <col min="6928" max="6928" width="9.19921875" style="134" customWidth="1"/>
    <col min="6929" max="6929" width="26.69921875" style="134" customWidth="1"/>
    <col min="6930" max="6934" width="13.59765625" style="134" customWidth="1"/>
    <col min="6935" max="7168" width="7.69921875" style="134"/>
    <col min="7169" max="7169" width="3.59765625" style="134" customWidth="1"/>
    <col min="7170" max="7170" width="10.5" style="134" customWidth="1"/>
    <col min="7171" max="7171" width="10" style="134" customWidth="1"/>
    <col min="7172" max="7172" width="5.296875" style="134" customWidth="1"/>
    <col min="7173" max="7175" width="4.796875" style="134" customWidth="1"/>
    <col min="7176" max="7176" width="6.59765625" style="134" customWidth="1"/>
    <col min="7177" max="7179" width="6.09765625" style="134" customWidth="1"/>
    <col min="7180" max="7181" width="4.796875" style="134" customWidth="1"/>
    <col min="7182" max="7182" width="2" style="134" customWidth="1"/>
    <col min="7183" max="7183" width="13.19921875" style="134" customWidth="1"/>
    <col min="7184" max="7184" width="9.19921875" style="134" customWidth="1"/>
    <col min="7185" max="7185" width="26.69921875" style="134" customWidth="1"/>
    <col min="7186" max="7190" width="13.59765625" style="134" customWidth="1"/>
    <col min="7191" max="7424" width="7.69921875" style="134"/>
    <col min="7425" max="7425" width="3.59765625" style="134" customWidth="1"/>
    <col min="7426" max="7426" width="10.5" style="134" customWidth="1"/>
    <col min="7427" max="7427" width="10" style="134" customWidth="1"/>
    <col min="7428" max="7428" width="5.296875" style="134" customWidth="1"/>
    <col min="7429" max="7431" width="4.796875" style="134" customWidth="1"/>
    <col min="7432" max="7432" width="6.59765625" style="134" customWidth="1"/>
    <col min="7433" max="7435" width="6.09765625" style="134" customWidth="1"/>
    <col min="7436" max="7437" width="4.796875" style="134" customWidth="1"/>
    <col min="7438" max="7438" width="2" style="134" customWidth="1"/>
    <col min="7439" max="7439" width="13.19921875" style="134" customWidth="1"/>
    <col min="7440" max="7440" width="9.19921875" style="134" customWidth="1"/>
    <col min="7441" max="7441" width="26.69921875" style="134" customWidth="1"/>
    <col min="7442" max="7446" width="13.59765625" style="134" customWidth="1"/>
    <col min="7447" max="7680" width="7.69921875" style="134"/>
    <col min="7681" max="7681" width="3.59765625" style="134" customWidth="1"/>
    <col min="7682" max="7682" width="10.5" style="134" customWidth="1"/>
    <col min="7683" max="7683" width="10" style="134" customWidth="1"/>
    <col min="7684" max="7684" width="5.296875" style="134" customWidth="1"/>
    <col min="7685" max="7687" width="4.796875" style="134" customWidth="1"/>
    <col min="7688" max="7688" width="6.59765625" style="134" customWidth="1"/>
    <col min="7689" max="7691" width="6.09765625" style="134" customWidth="1"/>
    <col min="7692" max="7693" width="4.796875" style="134" customWidth="1"/>
    <col min="7694" max="7694" width="2" style="134" customWidth="1"/>
    <col min="7695" max="7695" width="13.19921875" style="134" customWidth="1"/>
    <col min="7696" max="7696" width="9.19921875" style="134" customWidth="1"/>
    <col min="7697" max="7697" width="26.69921875" style="134" customWidth="1"/>
    <col min="7698" max="7702" width="13.59765625" style="134" customWidth="1"/>
    <col min="7703" max="7936" width="7.69921875" style="134"/>
    <col min="7937" max="7937" width="3.59765625" style="134" customWidth="1"/>
    <col min="7938" max="7938" width="10.5" style="134" customWidth="1"/>
    <col min="7939" max="7939" width="10" style="134" customWidth="1"/>
    <col min="7940" max="7940" width="5.296875" style="134" customWidth="1"/>
    <col min="7941" max="7943" width="4.796875" style="134" customWidth="1"/>
    <col min="7944" max="7944" width="6.59765625" style="134" customWidth="1"/>
    <col min="7945" max="7947" width="6.09765625" style="134" customWidth="1"/>
    <col min="7948" max="7949" width="4.796875" style="134" customWidth="1"/>
    <col min="7950" max="7950" width="2" style="134" customWidth="1"/>
    <col min="7951" max="7951" width="13.19921875" style="134" customWidth="1"/>
    <col min="7952" max="7952" width="9.19921875" style="134" customWidth="1"/>
    <col min="7953" max="7953" width="26.69921875" style="134" customWidth="1"/>
    <col min="7954" max="7958" width="13.59765625" style="134" customWidth="1"/>
    <col min="7959" max="8192" width="7.69921875" style="134"/>
    <col min="8193" max="8193" width="3.59765625" style="134" customWidth="1"/>
    <col min="8194" max="8194" width="10.5" style="134" customWidth="1"/>
    <col min="8195" max="8195" width="10" style="134" customWidth="1"/>
    <col min="8196" max="8196" width="5.296875" style="134" customWidth="1"/>
    <col min="8197" max="8199" width="4.796875" style="134" customWidth="1"/>
    <col min="8200" max="8200" width="6.59765625" style="134" customWidth="1"/>
    <col min="8201" max="8203" width="6.09765625" style="134" customWidth="1"/>
    <col min="8204" max="8205" width="4.796875" style="134" customWidth="1"/>
    <col min="8206" max="8206" width="2" style="134" customWidth="1"/>
    <col min="8207" max="8207" width="13.19921875" style="134" customWidth="1"/>
    <col min="8208" max="8208" width="9.19921875" style="134" customWidth="1"/>
    <col min="8209" max="8209" width="26.69921875" style="134" customWidth="1"/>
    <col min="8210" max="8214" width="13.59765625" style="134" customWidth="1"/>
    <col min="8215" max="8448" width="7.69921875" style="134"/>
    <col min="8449" max="8449" width="3.59765625" style="134" customWidth="1"/>
    <col min="8450" max="8450" width="10.5" style="134" customWidth="1"/>
    <col min="8451" max="8451" width="10" style="134" customWidth="1"/>
    <col min="8452" max="8452" width="5.296875" style="134" customWidth="1"/>
    <col min="8453" max="8455" width="4.796875" style="134" customWidth="1"/>
    <col min="8456" max="8456" width="6.59765625" style="134" customWidth="1"/>
    <col min="8457" max="8459" width="6.09765625" style="134" customWidth="1"/>
    <col min="8460" max="8461" width="4.796875" style="134" customWidth="1"/>
    <col min="8462" max="8462" width="2" style="134" customWidth="1"/>
    <col min="8463" max="8463" width="13.19921875" style="134" customWidth="1"/>
    <col min="8464" max="8464" width="9.19921875" style="134" customWidth="1"/>
    <col min="8465" max="8465" width="26.69921875" style="134" customWidth="1"/>
    <col min="8466" max="8470" width="13.59765625" style="134" customWidth="1"/>
    <col min="8471" max="8704" width="7.69921875" style="134"/>
    <col min="8705" max="8705" width="3.59765625" style="134" customWidth="1"/>
    <col min="8706" max="8706" width="10.5" style="134" customWidth="1"/>
    <col min="8707" max="8707" width="10" style="134" customWidth="1"/>
    <col min="8708" max="8708" width="5.296875" style="134" customWidth="1"/>
    <col min="8709" max="8711" width="4.796875" style="134" customWidth="1"/>
    <col min="8712" max="8712" width="6.59765625" style="134" customWidth="1"/>
    <col min="8713" max="8715" width="6.09765625" style="134" customWidth="1"/>
    <col min="8716" max="8717" width="4.796875" style="134" customWidth="1"/>
    <col min="8718" max="8718" width="2" style="134" customWidth="1"/>
    <col min="8719" max="8719" width="13.19921875" style="134" customWidth="1"/>
    <col min="8720" max="8720" width="9.19921875" style="134" customWidth="1"/>
    <col min="8721" max="8721" width="26.69921875" style="134" customWidth="1"/>
    <col min="8722" max="8726" width="13.59765625" style="134" customWidth="1"/>
    <col min="8727" max="8960" width="7.69921875" style="134"/>
    <col min="8961" max="8961" width="3.59765625" style="134" customWidth="1"/>
    <col min="8962" max="8962" width="10.5" style="134" customWidth="1"/>
    <col min="8963" max="8963" width="10" style="134" customWidth="1"/>
    <col min="8964" max="8964" width="5.296875" style="134" customWidth="1"/>
    <col min="8965" max="8967" width="4.796875" style="134" customWidth="1"/>
    <col min="8968" max="8968" width="6.59765625" style="134" customWidth="1"/>
    <col min="8969" max="8971" width="6.09765625" style="134" customWidth="1"/>
    <col min="8972" max="8973" width="4.796875" style="134" customWidth="1"/>
    <col min="8974" max="8974" width="2" style="134" customWidth="1"/>
    <col min="8975" max="8975" width="13.19921875" style="134" customWidth="1"/>
    <col min="8976" max="8976" width="9.19921875" style="134" customWidth="1"/>
    <col min="8977" max="8977" width="26.69921875" style="134" customWidth="1"/>
    <col min="8978" max="8982" width="13.59765625" style="134" customWidth="1"/>
    <col min="8983" max="9216" width="7.69921875" style="134"/>
    <col min="9217" max="9217" width="3.59765625" style="134" customWidth="1"/>
    <col min="9218" max="9218" width="10.5" style="134" customWidth="1"/>
    <col min="9219" max="9219" width="10" style="134" customWidth="1"/>
    <col min="9220" max="9220" width="5.296875" style="134" customWidth="1"/>
    <col min="9221" max="9223" width="4.796875" style="134" customWidth="1"/>
    <col min="9224" max="9224" width="6.59765625" style="134" customWidth="1"/>
    <col min="9225" max="9227" width="6.09765625" style="134" customWidth="1"/>
    <col min="9228" max="9229" width="4.796875" style="134" customWidth="1"/>
    <col min="9230" max="9230" width="2" style="134" customWidth="1"/>
    <col min="9231" max="9231" width="13.19921875" style="134" customWidth="1"/>
    <col min="9232" max="9232" width="9.19921875" style="134" customWidth="1"/>
    <col min="9233" max="9233" width="26.69921875" style="134" customWidth="1"/>
    <col min="9234" max="9238" width="13.59765625" style="134" customWidth="1"/>
    <col min="9239" max="9472" width="7.69921875" style="134"/>
    <col min="9473" max="9473" width="3.59765625" style="134" customWidth="1"/>
    <col min="9474" max="9474" width="10.5" style="134" customWidth="1"/>
    <col min="9475" max="9475" width="10" style="134" customWidth="1"/>
    <col min="9476" max="9476" width="5.296875" style="134" customWidth="1"/>
    <col min="9477" max="9479" width="4.796875" style="134" customWidth="1"/>
    <col min="9480" max="9480" width="6.59765625" style="134" customWidth="1"/>
    <col min="9481" max="9483" width="6.09765625" style="134" customWidth="1"/>
    <col min="9484" max="9485" width="4.796875" style="134" customWidth="1"/>
    <col min="9486" max="9486" width="2" style="134" customWidth="1"/>
    <col min="9487" max="9487" width="13.19921875" style="134" customWidth="1"/>
    <col min="9488" max="9488" width="9.19921875" style="134" customWidth="1"/>
    <col min="9489" max="9489" width="26.69921875" style="134" customWidth="1"/>
    <col min="9490" max="9494" width="13.59765625" style="134" customWidth="1"/>
    <col min="9495" max="9728" width="7.69921875" style="134"/>
    <col min="9729" max="9729" width="3.59765625" style="134" customWidth="1"/>
    <col min="9730" max="9730" width="10.5" style="134" customWidth="1"/>
    <col min="9731" max="9731" width="10" style="134" customWidth="1"/>
    <col min="9732" max="9732" width="5.296875" style="134" customWidth="1"/>
    <col min="9733" max="9735" width="4.796875" style="134" customWidth="1"/>
    <col min="9736" max="9736" width="6.59765625" style="134" customWidth="1"/>
    <col min="9737" max="9739" width="6.09765625" style="134" customWidth="1"/>
    <col min="9740" max="9741" width="4.796875" style="134" customWidth="1"/>
    <col min="9742" max="9742" width="2" style="134" customWidth="1"/>
    <col min="9743" max="9743" width="13.19921875" style="134" customWidth="1"/>
    <col min="9744" max="9744" width="9.19921875" style="134" customWidth="1"/>
    <col min="9745" max="9745" width="26.69921875" style="134" customWidth="1"/>
    <col min="9746" max="9750" width="13.59765625" style="134" customWidth="1"/>
    <col min="9751" max="9984" width="7.69921875" style="134"/>
    <col min="9985" max="9985" width="3.59765625" style="134" customWidth="1"/>
    <col min="9986" max="9986" width="10.5" style="134" customWidth="1"/>
    <col min="9987" max="9987" width="10" style="134" customWidth="1"/>
    <col min="9988" max="9988" width="5.296875" style="134" customWidth="1"/>
    <col min="9989" max="9991" width="4.796875" style="134" customWidth="1"/>
    <col min="9992" max="9992" width="6.59765625" style="134" customWidth="1"/>
    <col min="9993" max="9995" width="6.09765625" style="134" customWidth="1"/>
    <col min="9996" max="9997" width="4.796875" style="134" customWidth="1"/>
    <col min="9998" max="9998" width="2" style="134" customWidth="1"/>
    <col min="9999" max="9999" width="13.19921875" style="134" customWidth="1"/>
    <col min="10000" max="10000" width="9.19921875" style="134" customWidth="1"/>
    <col min="10001" max="10001" width="26.69921875" style="134" customWidth="1"/>
    <col min="10002" max="10006" width="13.59765625" style="134" customWidth="1"/>
    <col min="10007" max="10240" width="7.69921875" style="134"/>
    <col min="10241" max="10241" width="3.59765625" style="134" customWidth="1"/>
    <col min="10242" max="10242" width="10.5" style="134" customWidth="1"/>
    <col min="10243" max="10243" width="10" style="134" customWidth="1"/>
    <col min="10244" max="10244" width="5.296875" style="134" customWidth="1"/>
    <col min="10245" max="10247" width="4.796875" style="134" customWidth="1"/>
    <col min="10248" max="10248" width="6.59765625" style="134" customWidth="1"/>
    <col min="10249" max="10251" width="6.09765625" style="134" customWidth="1"/>
    <col min="10252" max="10253" width="4.796875" style="134" customWidth="1"/>
    <col min="10254" max="10254" width="2" style="134" customWidth="1"/>
    <col min="10255" max="10255" width="13.19921875" style="134" customWidth="1"/>
    <col min="10256" max="10256" width="9.19921875" style="134" customWidth="1"/>
    <col min="10257" max="10257" width="26.69921875" style="134" customWidth="1"/>
    <col min="10258" max="10262" width="13.59765625" style="134" customWidth="1"/>
    <col min="10263" max="10496" width="7.69921875" style="134"/>
    <col min="10497" max="10497" width="3.59765625" style="134" customWidth="1"/>
    <col min="10498" max="10498" width="10.5" style="134" customWidth="1"/>
    <col min="10499" max="10499" width="10" style="134" customWidth="1"/>
    <col min="10500" max="10500" width="5.296875" style="134" customWidth="1"/>
    <col min="10501" max="10503" width="4.796875" style="134" customWidth="1"/>
    <col min="10504" max="10504" width="6.59765625" style="134" customWidth="1"/>
    <col min="10505" max="10507" width="6.09765625" style="134" customWidth="1"/>
    <col min="10508" max="10509" width="4.796875" style="134" customWidth="1"/>
    <col min="10510" max="10510" width="2" style="134" customWidth="1"/>
    <col min="10511" max="10511" width="13.19921875" style="134" customWidth="1"/>
    <col min="10512" max="10512" width="9.19921875" style="134" customWidth="1"/>
    <col min="10513" max="10513" width="26.69921875" style="134" customWidth="1"/>
    <col min="10514" max="10518" width="13.59765625" style="134" customWidth="1"/>
    <col min="10519" max="10752" width="7.69921875" style="134"/>
    <col min="10753" max="10753" width="3.59765625" style="134" customWidth="1"/>
    <col min="10754" max="10754" width="10.5" style="134" customWidth="1"/>
    <col min="10755" max="10755" width="10" style="134" customWidth="1"/>
    <col min="10756" max="10756" width="5.296875" style="134" customWidth="1"/>
    <col min="10757" max="10759" width="4.796875" style="134" customWidth="1"/>
    <col min="10760" max="10760" width="6.59765625" style="134" customWidth="1"/>
    <col min="10761" max="10763" width="6.09765625" style="134" customWidth="1"/>
    <col min="10764" max="10765" width="4.796875" style="134" customWidth="1"/>
    <col min="10766" max="10766" width="2" style="134" customWidth="1"/>
    <col min="10767" max="10767" width="13.19921875" style="134" customWidth="1"/>
    <col min="10768" max="10768" width="9.19921875" style="134" customWidth="1"/>
    <col min="10769" max="10769" width="26.69921875" style="134" customWidth="1"/>
    <col min="10770" max="10774" width="13.59765625" style="134" customWidth="1"/>
    <col min="10775" max="11008" width="7.69921875" style="134"/>
    <col min="11009" max="11009" width="3.59765625" style="134" customWidth="1"/>
    <col min="11010" max="11010" width="10.5" style="134" customWidth="1"/>
    <col min="11011" max="11011" width="10" style="134" customWidth="1"/>
    <col min="11012" max="11012" width="5.296875" style="134" customWidth="1"/>
    <col min="11013" max="11015" width="4.796875" style="134" customWidth="1"/>
    <col min="11016" max="11016" width="6.59765625" style="134" customWidth="1"/>
    <col min="11017" max="11019" width="6.09765625" style="134" customWidth="1"/>
    <col min="11020" max="11021" width="4.796875" style="134" customWidth="1"/>
    <col min="11022" max="11022" width="2" style="134" customWidth="1"/>
    <col min="11023" max="11023" width="13.19921875" style="134" customWidth="1"/>
    <col min="11024" max="11024" width="9.19921875" style="134" customWidth="1"/>
    <col min="11025" max="11025" width="26.69921875" style="134" customWidth="1"/>
    <col min="11026" max="11030" width="13.59765625" style="134" customWidth="1"/>
    <col min="11031" max="11264" width="7.69921875" style="134"/>
    <col min="11265" max="11265" width="3.59765625" style="134" customWidth="1"/>
    <col min="11266" max="11266" width="10.5" style="134" customWidth="1"/>
    <col min="11267" max="11267" width="10" style="134" customWidth="1"/>
    <col min="11268" max="11268" width="5.296875" style="134" customWidth="1"/>
    <col min="11269" max="11271" width="4.796875" style="134" customWidth="1"/>
    <col min="11272" max="11272" width="6.59765625" style="134" customWidth="1"/>
    <col min="11273" max="11275" width="6.09765625" style="134" customWidth="1"/>
    <col min="11276" max="11277" width="4.796875" style="134" customWidth="1"/>
    <col min="11278" max="11278" width="2" style="134" customWidth="1"/>
    <col min="11279" max="11279" width="13.19921875" style="134" customWidth="1"/>
    <col min="11280" max="11280" width="9.19921875" style="134" customWidth="1"/>
    <col min="11281" max="11281" width="26.69921875" style="134" customWidth="1"/>
    <col min="11282" max="11286" width="13.59765625" style="134" customWidth="1"/>
    <col min="11287" max="11520" width="7.69921875" style="134"/>
    <col min="11521" max="11521" width="3.59765625" style="134" customWidth="1"/>
    <col min="11522" max="11522" width="10.5" style="134" customWidth="1"/>
    <col min="11523" max="11523" width="10" style="134" customWidth="1"/>
    <col min="11524" max="11524" width="5.296875" style="134" customWidth="1"/>
    <col min="11525" max="11527" width="4.796875" style="134" customWidth="1"/>
    <col min="11528" max="11528" width="6.59765625" style="134" customWidth="1"/>
    <col min="11529" max="11531" width="6.09765625" style="134" customWidth="1"/>
    <col min="11532" max="11533" width="4.796875" style="134" customWidth="1"/>
    <col min="11534" max="11534" width="2" style="134" customWidth="1"/>
    <col min="11535" max="11535" width="13.19921875" style="134" customWidth="1"/>
    <col min="11536" max="11536" width="9.19921875" style="134" customWidth="1"/>
    <col min="11537" max="11537" width="26.69921875" style="134" customWidth="1"/>
    <col min="11538" max="11542" width="13.59765625" style="134" customWidth="1"/>
    <col min="11543" max="11776" width="7.69921875" style="134"/>
    <col min="11777" max="11777" width="3.59765625" style="134" customWidth="1"/>
    <col min="11778" max="11778" width="10.5" style="134" customWidth="1"/>
    <col min="11779" max="11779" width="10" style="134" customWidth="1"/>
    <col min="11780" max="11780" width="5.296875" style="134" customWidth="1"/>
    <col min="11781" max="11783" width="4.796875" style="134" customWidth="1"/>
    <col min="11784" max="11784" width="6.59765625" style="134" customWidth="1"/>
    <col min="11785" max="11787" width="6.09765625" style="134" customWidth="1"/>
    <col min="11788" max="11789" width="4.796875" style="134" customWidth="1"/>
    <col min="11790" max="11790" width="2" style="134" customWidth="1"/>
    <col min="11791" max="11791" width="13.19921875" style="134" customWidth="1"/>
    <col min="11792" max="11792" width="9.19921875" style="134" customWidth="1"/>
    <col min="11793" max="11793" width="26.69921875" style="134" customWidth="1"/>
    <col min="11794" max="11798" width="13.59765625" style="134" customWidth="1"/>
    <col min="11799" max="12032" width="7.69921875" style="134"/>
    <col min="12033" max="12033" width="3.59765625" style="134" customWidth="1"/>
    <col min="12034" max="12034" width="10.5" style="134" customWidth="1"/>
    <col min="12035" max="12035" width="10" style="134" customWidth="1"/>
    <col min="12036" max="12036" width="5.296875" style="134" customWidth="1"/>
    <col min="12037" max="12039" width="4.796875" style="134" customWidth="1"/>
    <col min="12040" max="12040" width="6.59765625" style="134" customWidth="1"/>
    <col min="12041" max="12043" width="6.09765625" style="134" customWidth="1"/>
    <col min="12044" max="12045" width="4.796875" style="134" customWidth="1"/>
    <col min="12046" max="12046" width="2" style="134" customWidth="1"/>
    <col min="12047" max="12047" width="13.19921875" style="134" customWidth="1"/>
    <col min="12048" max="12048" width="9.19921875" style="134" customWidth="1"/>
    <col min="12049" max="12049" width="26.69921875" style="134" customWidth="1"/>
    <col min="12050" max="12054" width="13.59765625" style="134" customWidth="1"/>
    <col min="12055" max="12288" width="7.69921875" style="134"/>
    <col min="12289" max="12289" width="3.59765625" style="134" customWidth="1"/>
    <col min="12290" max="12290" width="10.5" style="134" customWidth="1"/>
    <col min="12291" max="12291" width="10" style="134" customWidth="1"/>
    <col min="12292" max="12292" width="5.296875" style="134" customWidth="1"/>
    <col min="12293" max="12295" width="4.796875" style="134" customWidth="1"/>
    <col min="12296" max="12296" width="6.59765625" style="134" customWidth="1"/>
    <col min="12297" max="12299" width="6.09765625" style="134" customWidth="1"/>
    <col min="12300" max="12301" width="4.796875" style="134" customWidth="1"/>
    <col min="12302" max="12302" width="2" style="134" customWidth="1"/>
    <col min="12303" max="12303" width="13.19921875" style="134" customWidth="1"/>
    <col min="12304" max="12304" width="9.19921875" style="134" customWidth="1"/>
    <col min="12305" max="12305" width="26.69921875" style="134" customWidth="1"/>
    <col min="12306" max="12310" width="13.59765625" style="134" customWidth="1"/>
    <col min="12311" max="12544" width="7.69921875" style="134"/>
    <col min="12545" max="12545" width="3.59765625" style="134" customWidth="1"/>
    <col min="12546" max="12546" width="10.5" style="134" customWidth="1"/>
    <col min="12547" max="12547" width="10" style="134" customWidth="1"/>
    <col min="12548" max="12548" width="5.296875" style="134" customWidth="1"/>
    <col min="12549" max="12551" width="4.796875" style="134" customWidth="1"/>
    <col min="12552" max="12552" width="6.59765625" style="134" customWidth="1"/>
    <col min="12553" max="12555" width="6.09765625" style="134" customWidth="1"/>
    <col min="12556" max="12557" width="4.796875" style="134" customWidth="1"/>
    <col min="12558" max="12558" width="2" style="134" customWidth="1"/>
    <col min="12559" max="12559" width="13.19921875" style="134" customWidth="1"/>
    <col min="12560" max="12560" width="9.19921875" style="134" customWidth="1"/>
    <col min="12561" max="12561" width="26.69921875" style="134" customWidth="1"/>
    <col min="12562" max="12566" width="13.59765625" style="134" customWidth="1"/>
    <col min="12567" max="12800" width="7.69921875" style="134"/>
    <col min="12801" max="12801" width="3.59765625" style="134" customWidth="1"/>
    <col min="12802" max="12802" width="10.5" style="134" customWidth="1"/>
    <col min="12803" max="12803" width="10" style="134" customWidth="1"/>
    <col min="12804" max="12804" width="5.296875" style="134" customWidth="1"/>
    <col min="12805" max="12807" width="4.796875" style="134" customWidth="1"/>
    <col min="12808" max="12808" width="6.59765625" style="134" customWidth="1"/>
    <col min="12809" max="12811" width="6.09765625" style="134" customWidth="1"/>
    <col min="12812" max="12813" width="4.796875" style="134" customWidth="1"/>
    <col min="12814" max="12814" width="2" style="134" customWidth="1"/>
    <col min="12815" max="12815" width="13.19921875" style="134" customWidth="1"/>
    <col min="12816" max="12816" width="9.19921875" style="134" customWidth="1"/>
    <col min="12817" max="12817" width="26.69921875" style="134" customWidth="1"/>
    <col min="12818" max="12822" width="13.59765625" style="134" customWidth="1"/>
    <col min="12823" max="13056" width="7.69921875" style="134"/>
    <col min="13057" max="13057" width="3.59765625" style="134" customWidth="1"/>
    <col min="13058" max="13058" width="10.5" style="134" customWidth="1"/>
    <col min="13059" max="13059" width="10" style="134" customWidth="1"/>
    <col min="13060" max="13060" width="5.296875" style="134" customWidth="1"/>
    <col min="13061" max="13063" width="4.796875" style="134" customWidth="1"/>
    <col min="13064" max="13064" width="6.59765625" style="134" customWidth="1"/>
    <col min="13065" max="13067" width="6.09765625" style="134" customWidth="1"/>
    <col min="13068" max="13069" width="4.796875" style="134" customWidth="1"/>
    <col min="13070" max="13070" width="2" style="134" customWidth="1"/>
    <col min="13071" max="13071" width="13.19921875" style="134" customWidth="1"/>
    <col min="13072" max="13072" width="9.19921875" style="134" customWidth="1"/>
    <col min="13073" max="13073" width="26.69921875" style="134" customWidth="1"/>
    <col min="13074" max="13078" width="13.59765625" style="134" customWidth="1"/>
    <col min="13079" max="13312" width="7.69921875" style="134"/>
    <col min="13313" max="13313" width="3.59765625" style="134" customWidth="1"/>
    <col min="13314" max="13314" width="10.5" style="134" customWidth="1"/>
    <col min="13315" max="13315" width="10" style="134" customWidth="1"/>
    <col min="13316" max="13316" width="5.296875" style="134" customWidth="1"/>
    <col min="13317" max="13319" width="4.796875" style="134" customWidth="1"/>
    <col min="13320" max="13320" width="6.59765625" style="134" customWidth="1"/>
    <col min="13321" max="13323" width="6.09765625" style="134" customWidth="1"/>
    <col min="13324" max="13325" width="4.796875" style="134" customWidth="1"/>
    <col min="13326" max="13326" width="2" style="134" customWidth="1"/>
    <col min="13327" max="13327" width="13.19921875" style="134" customWidth="1"/>
    <col min="13328" max="13328" width="9.19921875" style="134" customWidth="1"/>
    <col min="13329" max="13329" width="26.69921875" style="134" customWidth="1"/>
    <col min="13330" max="13334" width="13.59765625" style="134" customWidth="1"/>
    <col min="13335" max="13568" width="7.69921875" style="134"/>
    <col min="13569" max="13569" width="3.59765625" style="134" customWidth="1"/>
    <col min="13570" max="13570" width="10.5" style="134" customWidth="1"/>
    <col min="13571" max="13571" width="10" style="134" customWidth="1"/>
    <col min="13572" max="13572" width="5.296875" style="134" customWidth="1"/>
    <col min="13573" max="13575" width="4.796875" style="134" customWidth="1"/>
    <col min="13576" max="13576" width="6.59765625" style="134" customWidth="1"/>
    <col min="13577" max="13579" width="6.09765625" style="134" customWidth="1"/>
    <col min="13580" max="13581" width="4.796875" style="134" customWidth="1"/>
    <col min="13582" max="13582" width="2" style="134" customWidth="1"/>
    <col min="13583" max="13583" width="13.19921875" style="134" customWidth="1"/>
    <col min="13584" max="13584" width="9.19921875" style="134" customWidth="1"/>
    <col min="13585" max="13585" width="26.69921875" style="134" customWidth="1"/>
    <col min="13586" max="13590" width="13.59765625" style="134" customWidth="1"/>
    <col min="13591" max="13824" width="7.69921875" style="134"/>
    <col min="13825" max="13825" width="3.59765625" style="134" customWidth="1"/>
    <col min="13826" max="13826" width="10.5" style="134" customWidth="1"/>
    <col min="13827" max="13827" width="10" style="134" customWidth="1"/>
    <col min="13828" max="13828" width="5.296875" style="134" customWidth="1"/>
    <col min="13829" max="13831" width="4.796875" style="134" customWidth="1"/>
    <col min="13832" max="13832" width="6.59765625" style="134" customWidth="1"/>
    <col min="13833" max="13835" width="6.09765625" style="134" customWidth="1"/>
    <col min="13836" max="13837" width="4.796875" style="134" customWidth="1"/>
    <col min="13838" max="13838" width="2" style="134" customWidth="1"/>
    <col min="13839" max="13839" width="13.19921875" style="134" customWidth="1"/>
    <col min="13840" max="13840" width="9.19921875" style="134" customWidth="1"/>
    <col min="13841" max="13841" width="26.69921875" style="134" customWidth="1"/>
    <col min="13842" max="13846" width="13.59765625" style="134" customWidth="1"/>
    <col min="13847" max="14080" width="7.69921875" style="134"/>
    <col min="14081" max="14081" width="3.59765625" style="134" customWidth="1"/>
    <col min="14082" max="14082" width="10.5" style="134" customWidth="1"/>
    <col min="14083" max="14083" width="10" style="134" customWidth="1"/>
    <col min="14084" max="14084" width="5.296875" style="134" customWidth="1"/>
    <col min="14085" max="14087" width="4.796875" style="134" customWidth="1"/>
    <col min="14088" max="14088" width="6.59765625" style="134" customWidth="1"/>
    <col min="14089" max="14091" width="6.09765625" style="134" customWidth="1"/>
    <col min="14092" max="14093" width="4.796875" style="134" customWidth="1"/>
    <col min="14094" max="14094" width="2" style="134" customWidth="1"/>
    <col min="14095" max="14095" width="13.19921875" style="134" customWidth="1"/>
    <col min="14096" max="14096" width="9.19921875" style="134" customWidth="1"/>
    <col min="14097" max="14097" width="26.69921875" style="134" customWidth="1"/>
    <col min="14098" max="14102" width="13.59765625" style="134" customWidth="1"/>
    <col min="14103" max="14336" width="7.69921875" style="134"/>
    <col min="14337" max="14337" width="3.59765625" style="134" customWidth="1"/>
    <col min="14338" max="14338" width="10.5" style="134" customWidth="1"/>
    <col min="14339" max="14339" width="10" style="134" customWidth="1"/>
    <col min="14340" max="14340" width="5.296875" style="134" customWidth="1"/>
    <col min="14341" max="14343" width="4.796875" style="134" customWidth="1"/>
    <col min="14344" max="14344" width="6.59765625" style="134" customWidth="1"/>
    <col min="14345" max="14347" width="6.09765625" style="134" customWidth="1"/>
    <col min="14348" max="14349" width="4.796875" style="134" customWidth="1"/>
    <col min="14350" max="14350" width="2" style="134" customWidth="1"/>
    <col min="14351" max="14351" width="13.19921875" style="134" customWidth="1"/>
    <col min="14352" max="14352" width="9.19921875" style="134" customWidth="1"/>
    <col min="14353" max="14353" width="26.69921875" style="134" customWidth="1"/>
    <col min="14354" max="14358" width="13.59765625" style="134" customWidth="1"/>
    <col min="14359" max="14592" width="7.69921875" style="134"/>
    <col min="14593" max="14593" width="3.59765625" style="134" customWidth="1"/>
    <col min="14594" max="14594" width="10.5" style="134" customWidth="1"/>
    <col min="14595" max="14595" width="10" style="134" customWidth="1"/>
    <col min="14596" max="14596" width="5.296875" style="134" customWidth="1"/>
    <col min="14597" max="14599" width="4.796875" style="134" customWidth="1"/>
    <col min="14600" max="14600" width="6.59765625" style="134" customWidth="1"/>
    <col min="14601" max="14603" width="6.09765625" style="134" customWidth="1"/>
    <col min="14604" max="14605" width="4.796875" style="134" customWidth="1"/>
    <col min="14606" max="14606" width="2" style="134" customWidth="1"/>
    <col min="14607" max="14607" width="13.19921875" style="134" customWidth="1"/>
    <col min="14608" max="14608" width="9.19921875" style="134" customWidth="1"/>
    <col min="14609" max="14609" width="26.69921875" style="134" customWidth="1"/>
    <col min="14610" max="14614" width="13.59765625" style="134" customWidth="1"/>
    <col min="14615" max="14848" width="7.69921875" style="134"/>
    <col min="14849" max="14849" width="3.59765625" style="134" customWidth="1"/>
    <col min="14850" max="14850" width="10.5" style="134" customWidth="1"/>
    <col min="14851" max="14851" width="10" style="134" customWidth="1"/>
    <col min="14852" max="14852" width="5.296875" style="134" customWidth="1"/>
    <col min="14853" max="14855" width="4.796875" style="134" customWidth="1"/>
    <col min="14856" max="14856" width="6.59765625" style="134" customWidth="1"/>
    <col min="14857" max="14859" width="6.09765625" style="134" customWidth="1"/>
    <col min="14860" max="14861" width="4.796875" style="134" customWidth="1"/>
    <col min="14862" max="14862" width="2" style="134" customWidth="1"/>
    <col min="14863" max="14863" width="13.19921875" style="134" customWidth="1"/>
    <col min="14864" max="14864" width="9.19921875" style="134" customWidth="1"/>
    <col min="14865" max="14865" width="26.69921875" style="134" customWidth="1"/>
    <col min="14866" max="14870" width="13.59765625" style="134" customWidth="1"/>
    <col min="14871" max="15104" width="7.69921875" style="134"/>
    <col min="15105" max="15105" width="3.59765625" style="134" customWidth="1"/>
    <col min="15106" max="15106" width="10.5" style="134" customWidth="1"/>
    <col min="15107" max="15107" width="10" style="134" customWidth="1"/>
    <col min="15108" max="15108" width="5.296875" style="134" customWidth="1"/>
    <col min="15109" max="15111" width="4.796875" style="134" customWidth="1"/>
    <col min="15112" max="15112" width="6.59765625" style="134" customWidth="1"/>
    <col min="15113" max="15115" width="6.09765625" style="134" customWidth="1"/>
    <col min="15116" max="15117" width="4.796875" style="134" customWidth="1"/>
    <col min="15118" max="15118" width="2" style="134" customWidth="1"/>
    <col min="15119" max="15119" width="13.19921875" style="134" customWidth="1"/>
    <col min="15120" max="15120" width="9.19921875" style="134" customWidth="1"/>
    <col min="15121" max="15121" width="26.69921875" style="134" customWidth="1"/>
    <col min="15122" max="15126" width="13.59765625" style="134" customWidth="1"/>
    <col min="15127" max="15360" width="7.69921875" style="134"/>
    <col min="15361" max="15361" width="3.59765625" style="134" customWidth="1"/>
    <col min="15362" max="15362" width="10.5" style="134" customWidth="1"/>
    <col min="15363" max="15363" width="10" style="134" customWidth="1"/>
    <col min="15364" max="15364" width="5.296875" style="134" customWidth="1"/>
    <col min="15365" max="15367" width="4.796875" style="134" customWidth="1"/>
    <col min="15368" max="15368" width="6.59765625" style="134" customWidth="1"/>
    <col min="15369" max="15371" width="6.09765625" style="134" customWidth="1"/>
    <col min="15372" max="15373" width="4.796875" style="134" customWidth="1"/>
    <col min="15374" max="15374" width="2" style="134" customWidth="1"/>
    <col min="15375" max="15375" width="13.19921875" style="134" customWidth="1"/>
    <col min="15376" max="15376" width="9.19921875" style="134" customWidth="1"/>
    <col min="15377" max="15377" width="26.69921875" style="134" customWidth="1"/>
    <col min="15378" max="15382" width="13.59765625" style="134" customWidth="1"/>
    <col min="15383" max="15616" width="7.69921875" style="134"/>
    <col min="15617" max="15617" width="3.59765625" style="134" customWidth="1"/>
    <col min="15618" max="15618" width="10.5" style="134" customWidth="1"/>
    <col min="15619" max="15619" width="10" style="134" customWidth="1"/>
    <col min="15620" max="15620" width="5.296875" style="134" customWidth="1"/>
    <col min="15621" max="15623" width="4.796875" style="134" customWidth="1"/>
    <col min="15624" max="15624" width="6.59765625" style="134" customWidth="1"/>
    <col min="15625" max="15627" width="6.09765625" style="134" customWidth="1"/>
    <col min="15628" max="15629" width="4.796875" style="134" customWidth="1"/>
    <col min="15630" max="15630" width="2" style="134" customWidth="1"/>
    <col min="15631" max="15631" width="13.19921875" style="134" customWidth="1"/>
    <col min="15632" max="15632" width="9.19921875" style="134" customWidth="1"/>
    <col min="15633" max="15633" width="26.69921875" style="134" customWidth="1"/>
    <col min="15634" max="15638" width="13.59765625" style="134" customWidth="1"/>
    <col min="15639" max="15872" width="7.69921875" style="134"/>
    <col min="15873" max="15873" width="3.59765625" style="134" customWidth="1"/>
    <col min="15874" max="15874" width="10.5" style="134" customWidth="1"/>
    <col min="15875" max="15875" width="10" style="134" customWidth="1"/>
    <col min="15876" max="15876" width="5.296875" style="134" customWidth="1"/>
    <col min="15877" max="15879" width="4.796875" style="134" customWidth="1"/>
    <col min="15880" max="15880" width="6.59765625" style="134" customWidth="1"/>
    <col min="15881" max="15883" width="6.09765625" style="134" customWidth="1"/>
    <col min="15884" max="15885" width="4.796875" style="134" customWidth="1"/>
    <col min="15886" max="15886" width="2" style="134" customWidth="1"/>
    <col min="15887" max="15887" width="13.19921875" style="134" customWidth="1"/>
    <col min="15888" max="15888" width="9.19921875" style="134" customWidth="1"/>
    <col min="15889" max="15889" width="26.69921875" style="134" customWidth="1"/>
    <col min="15890" max="15894" width="13.59765625" style="134" customWidth="1"/>
    <col min="15895" max="16128" width="7.69921875" style="134"/>
    <col min="16129" max="16129" width="3.59765625" style="134" customWidth="1"/>
    <col min="16130" max="16130" width="10.5" style="134" customWidth="1"/>
    <col min="16131" max="16131" width="10" style="134" customWidth="1"/>
    <col min="16132" max="16132" width="5.296875" style="134" customWidth="1"/>
    <col min="16133" max="16135" width="4.796875" style="134" customWidth="1"/>
    <col min="16136" max="16136" width="6.59765625" style="134" customWidth="1"/>
    <col min="16137" max="16139" width="6.09765625" style="134" customWidth="1"/>
    <col min="16140" max="16141" width="4.796875" style="134" customWidth="1"/>
    <col min="16142" max="16142" width="2" style="134" customWidth="1"/>
    <col min="16143" max="16143" width="13.19921875" style="134" customWidth="1"/>
    <col min="16144" max="16144" width="9.19921875" style="134" customWidth="1"/>
    <col min="16145" max="16145" width="26.69921875" style="134" customWidth="1"/>
    <col min="16146" max="16150" width="13.59765625" style="134" customWidth="1"/>
    <col min="16151" max="16384" width="7.69921875" style="134"/>
  </cols>
  <sheetData>
    <row r="1" spans="1:21" ht="15" customHeight="1">
      <c r="Q1" s="135" t="s">
        <v>367</v>
      </c>
    </row>
    <row r="2" spans="1:21" ht="15" customHeight="1">
      <c r="A2" s="136" t="s">
        <v>368</v>
      </c>
      <c r="B2" s="135"/>
      <c r="C2" s="135"/>
      <c r="D2" s="135"/>
      <c r="E2" s="135"/>
      <c r="F2" s="135"/>
      <c r="G2" s="135"/>
      <c r="H2" s="135"/>
      <c r="I2" s="135"/>
      <c r="J2" s="135"/>
      <c r="K2" s="135"/>
      <c r="L2" s="137" t="s">
        <v>680</v>
      </c>
      <c r="M2" s="135"/>
      <c r="N2" s="135"/>
      <c r="O2" s="135"/>
      <c r="Q2" s="138" t="s">
        <v>369</v>
      </c>
      <c r="R2" s="139"/>
    </row>
    <row r="3" spans="1:21" s="141" customFormat="1" ht="15" customHeight="1">
      <c r="A3" s="140" t="s">
        <v>370</v>
      </c>
      <c r="B3" s="135"/>
      <c r="C3" s="135"/>
      <c r="D3" s="135"/>
      <c r="E3" s="135"/>
      <c r="F3" s="135"/>
      <c r="G3" s="135"/>
      <c r="H3" s="135"/>
      <c r="I3" s="135"/>
      <c r="J3" s="135"/>
      <c r="K3" s="135"/>
      <c r="L3" s="135"/>
      <c r="M3" s="135"/>
      <c r="N3" s="135"/>
      <c r="O3" s="135"/>
    </row>
    <row r="4" spans="1:21" ht="15" customHeight="1">
      <c r="A4" s="136"/>
      <c r="B4" s="384" t="s">
        <v>371</v>
      </c>
      <c r="C4" s="385"/>
      <c r="D4" s="385"/>
      <c r="E4" s="385"/>
      <c r="F4" s="385"/>
      <c r="G4" s="385"/>
      <c r="H4" s="385"/>
      <c r="I4" s="385"/>
      <c r="J4" s="385"/>
      <c r="K4" s="385"/>
      <c r="L4" s="385"/>
      <c r="M4" s="385"/>
      <c r="N4" s="386"/>
      <c r="O4" s="142"/>
      <c r="P4" s="139"/>
      <c r="Q4" s="271"/>
      <c r="R4" s="139"/>
    </row>
    <row r="5" spans="1:21" ht="18.75" customHeight="1">
      <c r="A5" s="136"/>
      <c r="B5" s="387"/>
      <c r="C5" s="388"/>
      <c r="D5" s="388"/>
      <c r="E5" s="388"/>
      <c r="F5" s="388"/>
      <c r="G5" s="388"/>
      <c r="H5" s="388"/>
      <c r="I5" s="388"/>
      <c r="J5" s="388"/>
      <c r="K5" s="388"/>
      <c r="L5" s="388"/>
      <c r="M5" s="388"/>
      <c r="N5" s="389"/>
      <c r="O5" s="142"/>
      <c r="P5" s="139"/>
      <c r="Q5" s="139"/>
      <c r="R5" s="139"/>
    </row>
    <row r="6" spans="1:21" s="141" customFormat="1" ht="11.25" customHeight="1">
      <c r="A6" s="143"/>
      <c r="B6" s="135"/>
      <c r="C6" s="135"/>
      <c r="D6" s="135"/>
      <c r="E6" s="135"/>
      <c r="F6" s="135"/>
      <c r="G6" s="135"/>
      <c r="H6" s="135"/>
      <c r="I6" s="135"/>
      <c r="J6" s="135"/>
      <c r="K6" s="135"/>
      <c r="L6" s="135"/>
      <c r="M6" s="135"/>
      <c r="N6" s="135"/>
      <c r="O6" s="135"/>
    </row>
    <row r="7" spans="1:21" s="141" customFormat="1" ht="3.75" customHeight="1">
      <c r="A7" s="222"/>
      <c r="B7" s="209"/>
      <c r="C7" s="209"/>
      <c r="D7" s="209"/>
      <c r="E7" s="209"/>
      <c r="F7" s="209"/>
      <c r="G7" s="209"/>
      <c r="H7" s="209"/>
      <c r="I7" s="209"/>
      <c r="J7" s="209"/>
      <c r="K7" s="209"/>
      <c r="L7" s="209"/>
      <c r="M7" s="209"/>
      <c r="N7" s="209"/>
      <c r="O7" s="209"/>
    </row>
    <row r="8" spans="1:21" s="141" customFormat="1" ht="19.5" customHeight="1">
      <c r="A8" s="207">
        <v>1</v>
      </c>
      <c r="B8" s="209" t="s">
        <v>372</v>
      </c>
      <c r="C8" s="377"/>
      <c r="D8" s="378"/>
      <c r="E8" s="378"/>
      <c r="F8" s="378"/>
      <c r="G8" s="378"/>
      <c r="H8" s="378"/>
      <c r="I8" s="378"/>
      <c r="J8" s="378"/>
      <c r="K8" s="378"/>
      <c r="L8" s="378"/>
      <c r="M8" s="378"/>
      <c r="N8" s="379"/>
      <c r="O8" s="209"/>
      <c r="Q8" s="390" t="s">
        <v>675</v>
      </c>
      <c r="R8" s="390"/>
      <c r="S8" s="390"/>
      <c r="T8" s="390"/>
      <c r="U8" s="390"/>
    </row>
    <row r="9" spans="1:21" s="141" customFormat="1" ht="19.5" customHeight="1">
      <c r="A9" s="222"/>
      <c r="B9" s="209" t="s">
        <v>373</v>
      </c>
      <c r="C9" s="377"/>
      <c r="D9" s="378"/>
      <c r="E9" s="378"/>
      <c r="F9" s="378"/>
      <c r="G9" s="378"/>
      <c r="H9" s="378"/>
      <c r="I9" s="378"/>
      <c r="J9" s="378"/>
      <c r="K9" s="378"/>
      <c r="L9" s="378"/>
      <c r="M9" s="378"/>
      <c r="N9" s="379"/>
      <c r="O9" s="209"/>
      <c r="Q9" s="390"/>
      <c r="R9" s="390"/>
      <c r="S9" s="390"/>
      <c r="T9" s="390"/>
      <c r="U9" s="390"/>
    </row>
    <row r="10" spans="1:21" s="144" customFormat="1" ht="3.75" customHeight="1">
      <c r="A10" s="221"/>
      <c r="B10" s="224"/>
      <c r="C10" s="224"/>
      <c r="D10" s="213"/>
      <c r="E10" s="213"/>
      <c r="F10" s="213"/>
      <c r="G10" s="213"/>
      <c r="H10" s="213"/>
      <c r="I10" s="213"/>
      <c r="J10" s="213"/>
      <c r="K10" s="213"/>
      <c r="L10" s="213"/>
      <c r="M10" s="213"/>
      <c r="N10" s="213"/>
      <c r="O10" s="213"/>
    </row>
    <row r="11" spans="1:21" s="141" customFormat="1" ht="19.5" customHeight="1">
      <c r="A11" s="207">
        <v>2</v>
      </c>
      <c r="B11" s="380" t="s">
        <v>374</v>
      </c>
      <c r="C11" s="380"/>
      <c r="D11" s="208"/>
      <c r="E11" s="208"/>
      <c r="F11" s="208"/>
      <c r="G11" s="208"/>
      <c r="H11" s="208"/>
      <c r="I11" s="208"/>
      <c r="J11" s="208"/>
      <c r="K11" s="208"/>
      <c r="L11" s="208"/>
      <c r="M11" s="208"/>
      <c r="N11" s="208"/>
      <c r="O11" s="209"/>
    </row>
    <row r="12" spans="1:21" s="141" customFormat="1" ht="19.5" customHeight="1">
      <c r="A12" s="222"/>
      <c r="B12" s="209" t="s">
        <v>375</v>
      </c>
      <c r="C12" s="209"/>
      <c r="D12" s="209"/>
      <c r="E12" s="377"/>
      <c r="F12" s="378"/>
      <c r="G12" s="378"/>
      <c r="H12" s="378"/>
      <c r="I12" s="378"/>
      <c r="J12" s="378"/>
      <c r="K12" s="378"/>
      <c r="L12" s="378"/>
      <c r="M12" s="378"/>
      <c r="N12" s="379"/>
      <c r="O12" s="209"/>
    </row>
    <row r="13" spans="1:21" s="141" customFormat="1" ht="19.5" customHeight="1">
      <c r="A13" s="222"/>
      <c r="B13" s="209" t="s">
        <v>376</v>
      </c>
      <c r="C13" s="209"/>
      <c r="D13" s="209"/>
      <c r="E13" s="377"/>
      <c r="F13" s="378"/>
      <c r="G13" s="378"/>
      <c r="H13" s="378"/>
      <c r="I13" s="378"/>
      <c r="J13" s="378"/>
      <c r="K13" s="378"/>
      <c r="L13" s="378"/>
      <c r="M13" s="378"/>
      <c r="N13" s="379"/>
      <c r="O13" s="209"/>
    </row>
    <row r="14" spans="1:21" s="141" customFormat="1" ht="19.5" customHeight="1">
      <c r="A14" s="222"/>
      <c r="B14" s="209" t="s">
        <v>377</v>
      </c>
      <c r="C14" s="209"/>
      <c r="D14" s="209"/>
      <c r="E14" s="377"/>
      <c r="F14" s="378"/>
      <c r="G14" s="378"/>
      <c r="H14" s="378"/>
      <c r="I14" s="378"/>
      <c r="J14" s="378"/>
      <c r="K14" s="378"/>
      <c r="L14" s="378"/>
      <c r="M14" s="378"/>
      <c r="N14" s="379"/>
      <c r="O14" s="209"/>
    </row>
    <row r="15" spans="1:21" s="141" customFormat="1" ht="19.5" customHeight="1">
      <c r="A15" s="222"/>
      <c r="B15" s="209" t="s">
        <v>378</v>
      </c>
      <c r="C15" s="209"/>
      <c r="D15" s="209"/>
      <c r="E15" s="377"/>
      <c r="F15" s="378"/>
      <c r="G15" s="378"/>
      <c r="H15" s="378"/>
      <c r="I15" s="378"/>
      <c r="J15" s="378"/>
      <c r="K15" s="378"/>
      <c r="L15" s="378"/>
      <c r="M15" s="378"/>
      <c r="N15" s="379"/>
      <c r="O15" s="209"/>
    </row>
    <row r="16" spans="1:21" s="141" customFormat="1" ht="19.5" customHeight="1">
      <c r="A16" s="222"/>
      <c r="B16" s="209" t="s">
        <v>379</v>
      </c>
      <c r="C16" s="209"/>
      <c r="D16" s="209"/>
      <c r="E16" s="377"/>
      <c r="F16" s="378"/>
      <c r="G16" s="378"/>
      <c r="H16" s="378"/>
      <c r="I16" s="378"/>
      <c r="J16" s="378"/>
      <c r="K16" s="378"/>
      <c r="L16" s="378"/>
      <c r="M16" s="378"/>
      <c r="N16" s="379"/>
      <c r="O16" s="209"/>
    </row>
    <row r="17" spans="1:21" s="144" customFormat="1" ht="3.75" customHeight="1">
      <c r="A17" s="221"/>
      <c r="B17" s="213"/>
      <c r="C17" s="213"/>
      <c r="D17" s="213"/>
      <c r="E17" s="213"/>
      <c r="F17" s="213"/>
      <c r="G17" s="213"/>
      <c r="H17" s="213"/>
      <c r="I17" s="213"/>
      <c r="J17" s="213"/>
      <c r="K17" s="213"/>
      <c r="L17" s="213"/>
      <c r="M17" s="213"/>
      <c r="N17" s="213"/>
      <c r="O17" s="213"/>
    </row>
    <row r="18" spans="1:21" s="141" customFormat="1" ht="19.5" customHeight="1">
      <c r="A18" s="207">
        <v>3</v>
      </c>
      <c r="B18" s="209" t="s">
        <v>164</v>
      </c>
      <c r="C18" s="208"/>
      <c r="D18" s="208"/>
      <c r="E18" s="208"/>
      <c r="F18" s="208"/>
      <c r="G18" s="208"/>
      <c r="H18" s="208"/>
      <c r="I18" s="208"/>
      <c r="J18" s="208"/>
      <c r="K18" s="208"/>
      <c r="L18" s="208"/>
      <c r="M18" s="208"/>
      <c r="N18" s="208"/>
      <c r="O18" s="209"/>
    </row>
    <row r="19" spans="1:21" s="141" customFormat="1" ht="19.5" customHeight="1">
      <c r="A19" s="222"/>
      <c r="B19" s="209" t="s">
        <v>380</v>
      </c>
      <c r="C19" s="209"/>
      <c r="D19" s="209"/>
      <c r="E19" s="377"/>
      <c r="F19" s="378"/>
      <c r="G19" s="378"/>
      <c r="H19" s="378"/>
      <c r="I19" s="378"/>
      <c r="J19" s="378"/>
      <c r="K19" s="378"/>
      <c r="L19" s="378"/>
      <c r="M19" s="378"/>
      <c r="N19" s="379"/>
      <c r="O19" s="209"/>
    </row>
    <row r="20" spans="1:21" s="144" customFormat="1" ht="3.75" customHeight="1">
      <c r="A20" s="221"/>
      <c r="B20" s="213"/>
      <c r="C20" s="213"/>
      <c r="D20" s="213"/>
      <c r="E20" s="213"/>
      <c r="F20" s="213"/>
      <c r="G20" s="213"/>
      <c r="H20" s="213"/>
      <c r="I20" s="213"/>
      <c r="J20" s="213"/>
      <c r="K20" s="213"/>
      <c r="L20" s="213"/>
      <c r="M20" s="213"/>
      <c r="N20" s="213"/>
      <c r="O20" s="213"/>
    </row>
    <row r="21" spans="1:21" s="141" customFormat="1" ht="19.5" customHeight="1">
      <c r="A21" s="207">
        <v>4</v>
      </c>
      <c r="B21" s="380" t="s">
        <v>381</v>
      </c>
      <c r="C21" s="380"/>
      <c r="D21" s="208"/>
      <c r="E21" s="208"/>
      <c r="F21" s="208"/>
      <c r="G21" s="208"/>
      <c r="H21" s="208"/>
      <c r="I21" s="208"/>
      <c r="J21" s="208"/>
      <c r="K21" s="208"/>
      <c r="L21" s="208"/>
      <c r="M21" s="208"/>
      <c r="N21" s="208"/>
      <c r="O21" s="209"/>
    </row>
    <row r="22" spans="1:21" s="141" customFormat="1" ht="19.5" customHeight="1">
      <c r="A22" s="222"/>
      <c r="B22" s="209" t="s">
        <v>382</v>
      </c>
      <c r="C22" s="209"/>
      <c r="D22" s="209"/>
      <c r="E22" s="377"/>
      <c r="F22" s="378"/>
      <c r="G22" s="378"/>
      <c r="H22" s="378"/>
      <c r="I22" s="378"/>
      <c r="J22" s="378"/>
      <c r="K22" s="378"/>
      <c r="L22" s="378"/>
      <c r="M22" s="378"/>
      <c r="N22" s="379"/>
      <c r="O22" s="209"/>
      <c r="Q22" s="364" t="s">
        <v>383</v>
      </c>
      <c r="R22" s="365"/>
      <c r="S22" s="365"/>
      <c r="T22" s="365"/>
      <c r="U22" s="366"/>
    </row>
    <row r="23" spans="1:21" s="141" customFormat="1" ht="19.5" customHeight="1">
      <c r="A23" s="222"/>
      <c r="B23" s="209" t="s">
        <v>384</v>
      </c>
      <c r="C23" s="209"/>
      <c r="D23" s="209"/>
      <c r="E23" s="377"/>
      <c r="F23" s="378"/>
      <c r="G23" s="378"/>
      <c r="H23" s="378"/>
      <c r="I23" s="378"/>
      <c r="J23" s="378"/>
      <c r="K23" s="378"/>
      <c r="L23" s="378"/>
      <c r="M23" s="378"/>
      <c r="N23" s="379"/>
      <c r="O23" s="209"/>
    </row>
    <row r="24" spans="1:21" s="144" customFormat="1" ht="3.75" customHeight="1">
      <c r="A24" s="221"/>
      <c r="B24" s="213"/>
      <c r="C24" s="213"/>
      <c r="D24" s="213"/>
      <c r="E24" s="213"/>
      <c r="F24" s="213"/>
      <c r="G24" s="213"/>
      <c r="H24" s="213"/>
      <c r="I24" s="213"/>
      <c r="J24" s="213"/>
      <c r="K24" s="213"/>
      <c r="L24" s="213"/>
      <c r="M24" s="213"/>
      <c r="N24" s="213"/>
      <c r="O24" s="213"/>
    </row>
    <row r="25" spans="1:21" s="141" customFormat="1" ht="19.5" customHeight="1">
      <c r="A25" s="207">
        <v>5</v>
      </c>
      <c r="B25" s="209" t="s">
        <v>385</v>
      </c>
      <c r="C25" s="208"/>
      <c r="D25" s="208"/>
      <c r="E25" s="208"/>
      <c r="F25" s="208"/>
      <c r="G25" s="208"/>
      <c r="H25" s="208"/>
      <c r="I25" s="218"/>
      <c r="J25" s="218"/>
      <c r="K25" s="218"/>
      <c r="L25" s="218"/>
      <c r="M25" s="218"/>
      <c r="N25" s="208"/>
      <c r="O25" s="209"/>
    </row>
    <row r="26" spans="1:21" s="141" customFormat="1" ht="19.5" customHeight="1">
      <c r="A26" s="222"/>
      <c r="B26" s="209" t="s">
        <v>386</v>
      </c>
      <c r="C26" s="209"/>
      <c r="D26" s="209"/>
      <c r="E26" s="209"/>
      <c r="F26" s="209"/>
      <c r="G26" s="209"/>
      <c r="H26" s="223" t="s">
        <v>387</v>
      </c>
      <c r="I26" s="370"/>
      <c r="J26" s="371"/>
      <c r="K26" s="371"/>
      <c r="L26" s="371"/>
      <c r="M26" s="371"/>
      <c r="N26" s="372"/>
      <c r="O26" s="209"/>
      <c r="Q26" s="364" t="s">
        <v>676</v>
      </c>
      <c r="R26" s="365"/>
      <c r="S26" s="365"/>
      <c r="T26" s="365"/>
      <c r="U26" s="366"/>
    </row>
    <row r="27" spans="1:21" s="141" customFormat="1" ht="19.5" customHeight="1">
      <c r="A27" s="222"/>
      <c r="B27" s="209" t="s">
        <v>388</v>
      </c>
      <c r="C27" s="209"/>
      <c r="D27" s="209"/>
      <c r="E27" s="209"/>
      <c r="F27" s="209"/>
      <c r="G27" s="209"/>
      <c r="H27" s="209"/>
      <c r="I27" s="373"/>
      <c r="J27" s="383"/>
      <c r="K27" s="383"/>
      <c r="L27" s="383"/>
      <c r="M27" s="383"/>
      <c r="N27" s="374"/>
      <c r="O27" s="209"/>
    </row>
    <row r="28" spans="1:21" s="141" customFormat="1" ht="19.5" customHeight="1">
      <c r="A28" s="222"/>
      <c r="B28" s="209" t="s">
        <v>389</v>
      </c>
      <c r="C28" s="209"/>
      <c r="D28" s="209"/>
      <c r="E28" s="209"/>
      <c r="F28" s="209"/>
      <c r="G28" s="209"/>
      <c r="H28" s="209"/>
      <c r="I28" s="381"/>
      <c r="J28" s="381"/>
      <c r="K28" s="381"/>
      <c r="L28" s="381"/>
      <c r="M28" s="381"/>
      <c r="N28" s="381"/>
      <c r="O28" s="209"/>
    </row>
    <row r="29" spans="1:21" s="141" customFormat="1" ht="19.5" customHeight="1">
      <c r="A29" s="222"/>
      <c r="B29" s="209" t="s">
        <v>390</v>
      </c>
      <c r="C29" s="209"/>
      <c r="D29" s="209"/>
      <c r="E29" s="209"/>
      <c r="F29" s="209"/>
      <c r="G29" s="209"/>
      <c r="H29" s="209"/>
      <c r="I29" s="382">
        <v>0.04</v>
      </c>
      <c r="J29" s="382"/>
      <c r="K29" s="382"/>
      <c r="L29" s="382"/>
      <c r="M29" s="382"/>
      <c r="N29" s="382"/>
      <c r="O29" s="209"/>
    </row>
    <row r="30" spans="1:21" s="144" customFormat="1" ht="2.1" customHeight="1">
      <c r="A30" s="221"/>
      <c r="B30" s="213"/>
      <c r="C30" s="213"/>
      <c r="D30" s="213"/>
      <c r="E30" s="213"/>
      <c r="F30" s="213"/>
      <c r="G30" s="213"/>
      <c r="H30" s="213"/>
      <c r="I30" s="213"/>
      <c r="J30" s="213"/>
      <c r="K30" s="213"/>
      <c r="L30" s="213"/>
      <c r="M30" s="213"/>
      <c r="N30" s="213"/>
      <c r="O30" s="213"/>
    </row>
    <row r="31" spans="1:21" s="141" customFormat="1" ht="19.5" customHeight="1">
      <c r="A31" s="207">
        <v>6</v>
      </c>
      <c r="B31" s="380" t="s">
        <v>391</v>
      </c>
      <c r="C31" s="380"/>
      <c r="D31" s="208"/>
      <c r="E31" s="208"/>
      <c r="F31" s="208"/>
      <c r="G31" s="208"/>
      <c r="H31" s="208"/>
      <c r="I31" s="218"/>
      <c r="J31" s="218"/>
      <c r="K31" s="218"/>
      <c r="L31" s="218"/>
      <c r="M31" s="218"/>
      <c r="N31" s="208"/>
      <c r="O31" s="209"/>
    </row>
    <row r="32" spans="1:21" s="141" customFormat="1" ht="19.5" customHeight="1">
      <c r="A32" s="207"/>
      <c r="B32" s="209" t="s">
        <v>392</v>
      </c>
      <c r="C32" s="209"/>
      <c r="D32" s="209"/>
      <c r="E32" s="209"/>
      <c r="F32" s="209"/>
      <c r="G32" s="209"/>
      <c r="H32" s="209"/>
      <c r="I32" s="367"/>
      <c r="J32" s="368"/>
      <c r="K32" s="368"/>
      <c r="L32" s="368"/>
      <c r="M32" s="368"/>
      <c r="N32" s="369"/>
      <c r="O32" s="209"/>
    </row>
    <row r="33" spans="1:21" s="141" customFormat="1" ht="19.5" customHeight="1">
      <c r="A33" s="207"/>
      <c r="B33" s="209" t="s">
        <v>393</v>
      </c>
      <c r="C33" s="209"/>
      <c r="D33" s="209"/>
      <c r="E33" s="209"/>
      <c r="F33" s="209"/>
      <c r="G33" s="209"/>
      <c r="H33" s="223" t="s">
        <v>387</v>
      </c>
      <c r="I33" s="370"/>
      <c r="J33" s="371"/>
      <c r="K33" s="371"/>
      <c r="L33" s="371"/>
      <c r="M33" s="371"/>
      <c r="N33" s="372"/>
      <c r="O33" s="209"/>
      <c r="Q33" s="364" t="s">
        <v>677</v>
      </c>
      <c r="R33" s="365"/>
      <c r="S33" s="365"/>
      <c r="T33" s="365"/>
      <c r="U33" s="366"/>
    </row>
    <row r="34" spans="1:21" s="141" customFormat="1" ht="19.5" customHeight="1">
      <c r="A34" s="207"/>
      <c r="B34" s="209" t="s">
        <v>394</v>
      </c>
      <c r="C34" s="209"/>
      <c r="D34" s="209"/>
      <c r="E34" s="209"/>
      <c r="F34" s="209"/>
      <c r="G34" s="209"/>
      <c r="H34" s="209"/>
      <c r="I34" s="361"/>
      <c r="J34" s="362"/>
      <c r="K34" s="362"/>
      <c r="L34" s="362"/>
      <c r="M34" s="362"/>
      <c r="N34" s="363"/>
      <c r="O34" s="209"/>
    </row>
    <row r="35" spans="1:21" s="141" customFormat="1" ht="25.05" customHeight="1">
      <c r="A35" s="207"/>
      <c r="B35" s="209" t="s">
        <v>395</v>
      </c>
      <c r="C35" s="209"/>
      <c r="D35" s="209"/>
      <c r="E35" s="209"/>
      <c r="F35" s="209"/>
      <c r="G35" s="209"/>
      <c r="H35" s="209"/>
      <c r="I35" s="355"/>
      <c r="J35" s="356"/>
      <c r="K35" s="356"/>
      <c r="L35" s="356"/>
      <c r="M35" s="356"/>
      <c r="N35" s="357"/>
      <c r="O35" s="209"/>
      <c r="Q35" s="358" t="s">
        <v>396</v>
      </c>
      <c r="R35" s="359"/>
      <c r="S35" s="359"/>
      <c r="T35" s="359"/>
      <c r="U35" s="360"/>
    </row>
    <row r="36" spans="1:21" s="141" customFormat="1" ht="25.05" customHeight="1">
      <c r="A36" s="207"/>
      <c r="B36" s="209" t="s">
        <v>397</v>
      </c>
      <c r="C36" s="274"/>
      <c r="D36" s="209"/>
      <c r="E36" s="210" t="s">
        <v>398</v>
      </c>
      <c r="F36" s="352">
        <f>I34*C36</f>
        <v>0</v>
      </c>
      <c r="G36" s="354"/>
      <c r="H36" s="209"/>
      <c r="I36" s="209"/>
      <c r="J36" s="209"/>
      <c r="K36" s="210" t="s">
        <v>399</v>
      </c>
      <c r="L36" s="373"/>
      <c r="M36" s="374"/>
      <c r="N36" s="209" t="s">
        <v>400</v>
      </c>
      <c r="O36" s="209"/>
      <c r="Q36" s="358" t="s">
        <v>401</v>
      </c>
      <c r="R36" s="359"/>
      <c r="S36" s="359"/>
      <c r="T36" s="359"/>
      <c r="U36" s="360"/>
    </row>
    <row r="37" spans="1:21" s="141" customFormat="1" ht="25.05" customHeight="1">
      <c r="A37" s="207"/>
      <c r="B37" s="209" t="s">
        <v>402</v>
      </c>
      <c r="C37" s="274"/>
      <c r="D37" s="209"/>
      <c r="E37" s="210" t="s">
        <v>403</v>
      </c>
      <c r="F37" s="352">
        <f>I34*C37</f>
        <v>0</v>
      </c>
      <c r="G37" s="354"/>
      <c r="H37" s="209"/>
      <c r="I37" s="209"/>
      <c r="J37" s="209"/>
      <c r="K37" s="210" t="s">
        <v>404</v>
      </c>
      <c r="L37" s="375"/>
      <c r="M37" s="376"/>
      <c r="N37" s="209" t="s">
        <v>208</v>
      </c>
      <c r="O37" s="209"/>
      <c r="Q37" s="358" t="s">
        <v>405</v>
      </c>
      <c r="R37" s="359"/>
      <c r="S37" s="359"/>
      <c r="T37" s="359"/>
      <c r="U37" s="360"/>
    </row>
    <row r="38" spans="1:21" s="141" customFormat="1" ht="19.5" customHeight="1">
      <c r="A38" s="207"/>
      <c r="B38" s="209" t="s">
        <v>406</v>
      </c>
      <c r="C38" s="209"/>
      <c r="D38" s="209"/>
      <c r="E38" s="209"/>
      <c r="F38" s="209"/>
      <c r="G38" s="209"/>
      <c r="H38" s="209"/>
      <c r="I38" s="209"/>
      <c r="J38" s="209"/>
      <c r="K38" s="209"/>
      <c r="L38" s="209"/>
      <c r="M38" s="209"/>
      <c r="N38" s="209"/>
      <c r="O38" s="209"/>
    </row>
    <row r="39" spans="1:21" s="141" customFormat="1" ht="19.5" customHeight="1">
      <c r="A39" s="207"/>
      <c r="B39" s="209" t="s">
        <v>407</v>
      </c>
      <c r="C39" s="145">
        <v>45</v>
      </c>
      <c r="D39" s="209"/>
      <c r="E39" s="209"/>
      <c r="F39" s="209"/>
      <c r="G39" s="209"/>
      <c r="H39" s="209"/>
      <c r="I39" s="209"/>
      <c r="J39" s="209"/>
      <c r="K39" s="210" t="s">
        <v>408</v>
      </c>
      <c r="L39" s="373"/>
      <c r="M39" s="374"/>
      <c r="N39" s="209"/>
      <c r="O39" s="209"/>
      <c r="Q39" s="358" t="s">
        <v>409</v>
      </c>
      <c r="R39" s="359"/>
      <c r="S39" s="359"/>
      <c r="T39" s="359"/>
      <c r="U39" s="360"/>
    </row>
    <row r="40" spans="1:21" s="141" customFormat="1" ht="19.5" customHeight="1">
      <c r="A40" s="207"/>
      <c r="B40" s="209"/>
      <c r="C40" s="209"/>
      <c r="D40" s="209"/>
      <c r="E40" s="209"/>
      <c r="F40" s="209"/>
      <c r="G40" s="209"/>
      <c r="H40" s="209"/>
      <c r="I40" s="209"/>
      <c r="J40" s="209"/>
      <c r="K40" s="210" t="s">
        <v>410</v>
      </c>
      <c r="L40" s="375"/>
      <c r="M40" s="376"/>
      <c r="N40" s="209" t="s">
        <v>208</v>
      </c>
      <c r="O40" s="209"/>
    </row>
    <row r="41" spans="1:21" s="144" customFormat="1" ht="3.75" customHeight="1">
      <c r="A41" s="221"/>
      <c r="B41" s="213"/>
      <c r="C41" s="213"/>
      <c r="D41" s="213"/>
      <c r="E41" s="213"/>
      <c r="F41" s="213"/>
      <c r="G41" s="213"/>
      <c r="H41" s="213"/>
      <c r="I41" s="213"/>
      <c r="J41" s="213"/>
      <c r="K41" s="213"/>
      <c r="L41" s="213"/>
      <c r="M41" s="213"/>
      <c r="N41" s="213"/>
      <c r="O41" s="213"/>
    </row>
    <row r="42" spans="1:21" s="141" customFormat="1" ht="3.75" customHeight="1">
      <c r="A42" s="222"/>
      <c r="B42" s="209"/>
      <c r="C42" s="209"/>
      <c r="D42" s="209"/>
      <c r="E42" s="209"/>
      <c r="F42" s="209"/>
      <c r="G42" s="209"/>
      <c r="H42" s="209"/>
      <c r="I42" s="209"/>
      <c r="J42" s="209"/>
      <c r="K42" s="209"/>
      <c r="L42" s="209"/>
      <c r="M42" s="209"/>
      <c r="N42" s="209"/>
      <c r="O42" s="209"/>
    </row>
    <row r="43" spans="1:21" s="141" customFormat="1" ht="19.5" customHeight="1">
      <c r="A43" s="207">
        <v>7</v>
      </c>
      <c r="B43" s="351" t="s">
        <v>411</v>
      </c>
      <c r="C43" s="351"/>
      <c r="D43" s="209"/>
      <c r="E43" s="209"/>
      <c r="F43" s="209"/>
      <c r="G43" s="209"/>
      <c r="H43" s="210" t="s">
        <v>256</v>
      </c>
      <c r="I43" s="361"/>
      <c r="J43" s="362"/>
      <c r="K43" s="362"/>
      <c r="L43" s="362"/>
      <c r="M43" s="362"/>
      <c r="N43" s="363"/>
      <c r="O43" s="218" t="s">
        <v>412</v>
      </c>
      <c r="Q43" s="364" t="s">
        <v>678</v>
      </c>
      <c r="R43" s="365"/>
      <c r="S43" s="365"/>
      <c r="T43" s="365"/>
      <c r="U43" s="366"/>
    </row>
    <row r="44" spans="1:21" s="144" customFormat="1" ht="3" customHeight="1">
      <c r="A44" s="212"/>
      <c r="B44" s="213"/>
      <c r="C44" s="213"/>
      <c r="D44" s="213"/>
      <c r="E44" s="213"/>
      <c r="F44" s="213"/>
      <c r="G44" s="213"/>
      <c r="H44" s="214"/>
      <c r="I44" s="214"/>
      <c r="J44" s="214"/>
      <c r="K44" s="214"/>
      <c r="L44" s="214"/>
      <c r="M44" s="214"/>
      <c r="N44" s="214"/>
      <c r="O44" s="219"/>
    </row>
    <row r="45" spans="1:21" s="146" customFormat="1" ht="3" customHeight="1">
      <c r="A45" s="215"/>
      <c r="B45" s="216"/>
      <c r="C45" s="216"/>
      <c r="D45" s="216"/>
      <c r="E45" s="216"/>
      <c r="F45" s="216"/>
      <c r="G45" s="216"/>
      <c r="H45" s="217"/>
      <c r="I45" s="217"/>
      <c r="J45" s="217"/>
      <c r="K45" s="217"/>
      <c r="L45" s="217"/>
      <c r="M45" s="217"/>
      <c r="N45" s="217"/>
      <c r="O45" s="220"/>
    </row>
    <row r="46" spans="1:21" s="141" customFormat="1" ht="19.5" customHeight="1">
      <c r="A46" s="207">
        <v>8</v>
      </c>
      <c r="B46" s="351" t="s">
        <v>413</v>
      </c>
      <c r="C46" s="351"/>
      <c r="D46" s="351"/>
      <c r="E46" s="351"/>
      <c r="F46" s="209"/>
      <c r="G46" s="209"/>
      <c r="H46" s="210" t="s">
        <v>256</v>
      </c>
      <c r="I46" s="361"/>
      <c r="J46" s="362"/>
      <c r="K46" s="362"/>
      <c r="L46" s="362"/>
      <c r="M46" s="362"/>
      <c r="N46" s="363"/>
      <c r="O46" s="218" t="s">
        <v>414</v>
      </c>
      <c r="Q46" s="364" t="s">
        <v>679</v>
      </c>
      <c r="R46" s="365"/>
      <c r="S46" s="365"/>
      <c r="T46" s="365"/>
      <c r="U46" s="366"/>
    </row>
    <row r="47" spans="1:21" s="144" customFormat="1" ht="3" customHeight="1">
      <c r="A47" s="212"/>
      <c r="B47" s="213"/>
      <c r="C47" s="213"/>
      <c r="D47" s="213"/>
      <c r="E47" s="213"/>
      <c r="F47" s="213"/>
      <c r="G47" s="213"/>
      <c r="H47" s="214"/>
      <c r="I47" s="214"/>
      <c r="J47" s="214"/>
      <c r="K47" s="214"/>
      <c r="L47" s="214"/>
      <c r="M47" s="214"/>
      <c r="N47" s="214"/>
      <c r="O47" s="212"/>
    </row>
    <row r="48" spans="1:21" s="146" customFormat="1" ht="3" customHeight="1">
      <c r="A48" s="215"/>
      <c r="B48" s="216"/>
      <c r="C48" s="216"/>
      <c r="D48" s="216"/>
      <c r="E48" s="216"/>
      <c r="F48" s="216"/>
      <c r="G48" s="216"/>
      <c r="H48" s="217"/>
      <c r="I48" s="217"/>
      <c r="J48" s="217"/>
      <c r="K48" s="217"/>
      <c r="L48" s="217"/>
      <c r="M48" s="217"/>
      <c r="N48" s="217"/>
      <c r="O48" s="215"/>
    </row>
    <row r="49" spans="1:15" s="141" customFormat="1" ht="19.5" customHeight="1">
      <c r="A49" s="207">
        <v>9</v>
      </c>
      <c r="B49" s="351" t="s">
        <v>415</v>
      </c>
      <c r="C49" s="351"/>
      <c r="D49" s="209"/>
      <c r="E49" s="209"/>
      <c r="F49" s="209"/>
      <c r="G49" s="209"/>
      <c r="H49" s="211" t="s">
        <v>416</v>
      </c>
      <c r="I49" s="352">
        <f>I43-I46</f>
        <v>0</v>
      </c>
      <c r="J49" s="353"/>
      <c r="K49" s="353"/>
      <c r="L49" s="353"/>
      <c r="M49" s="353"/>
      <c r="N49" s="354"/>
      <c r="O49" s="209"/>
    </row>
    <row r="50" spans="1:15" s="141" customFormat="1" ht="19.5" customHeight="1">
      <c r="A50" s="207"/>
      <c r="B50" s="208" t="s">
        <v>417</v>
      </c>
      <c r="C50" s="209"/>
      <c r="D50" s="209"/>
      <c r="E50" s="209"/>
      <c r="F50" s="209"/>
      <c r="G50" s="209"/>
      <c r="H50" s="209"/>
      <c r="I50" s="209"/>
      <c r="J50" s="209"/>
      <c r="K50" s="209"/>
      <c r="L50" s="209"/>
      <c r="M50" s="209"/>
      <c r="N50" s="209"/>
      <c r="O50" s="210"/>
    </row>
    <row r="51" spans="1:15" s="141" customFormat="1" ht="15.75" customHeight="1">
      <c r="A51" s="147"/>
      <c r="B51" s="135"/>
      <c r="C51" s="135"/>
      <c r="D51" s="135"/>
      <c r="E51" s="135"/>
      <c r="F51" s="135"/>
      <c r="G51" s="135"/>
      <c r="H51" s="135"/>
      <c r="I51" s="135"/>
      <c r="J51" s="135"/>
      <c r="K51" s="135"/>
      <c r="L51" s="135"/>
      <c r="M51" s="135"/>
      <c r="N51" s="135"/>
      <c r="O51" s="148"/>
    </row>
    <row r="52" spans="1:15">
      <c r="A52" s="143"/>
      <c r="B52" s="135"/>
      <c r="C52" s="135"/>
      <c r="D52" s="135"/>
      <c r="E52" s="135"/>
      <c r="F52" s="135"/>
      <c r="G52" s="135"/>
      <c r="H52" s="135"/>
      <c r="I52" s="135"/>
      <c r="J52" s="135"/>
      <c r="K52" s="135"/>
      <c r="L52" s="135"/>
      <c r="M52" s="135"/>
      <c r="N52" s="135"/>
      <c r="O52" s="135"/>
    </row>
    <row r="53" spans="1:15">
      <c r="A53" s="143"/>
      <c r="B53" s="135"/>
      <c r="C53" s="135"/>
      <c r="D53" s="135"/>
      <c r="E53" s="135"/>
      <c r="F53" s="135"/>
      <c r="G53" s="135"/>
      <c r="H53" s="135"/>
      <c r="I53" s="135"/>
      <c r="J53" s="135"/>
      <c r="K53" s="135"/>
      <c r="L53" s="135"/>
      <c r="M53" s="135"/>
      <c r="N53" s="135"/>
      <c r="O53" s="135"/>
    </row>
    <row r="54" spans="1:15">
      <c r="A54" s="143"/>
      <c r="B54" s="135"/>
      <c r="C54" s="135"/>
      <c r="D54" s="135"/>
      <c r="E54" s="135"/>
      <c r="F54" s="135"/>
      <c r="G54" s="135"/>
      <c r="H54" s="135"/>
      <c r="I54" s="135"/>
      <c r="J54" s="135"/>
      <c r="K54" s="135"/>
      <c r="L54" s="135"/>
      <c r="M54" s="135"/>
      <c r="N54" s="135"/>
      <c r="O54" s="135"/>
    </row>
    <row r="55" spans="1:15">
      <c r="A55" s="143"/>
      <c r="B55" s="135"/>
      <c r="C55" s="135"/>
      <c r="D55" s="135"/>
      <c r="E55" s="135"/>
      <c r="F55" s="135"/>
      <c r="G55" s="135"/>
      <c r="H55" s="135"/>
      <c r="I55" s="135"/>
      <c r="J55" s="135"/>
      <c r="K55" s="135"/>
      <c r="L55" s="135"/>
      <c r="M55" s="135"/>
      <c r="N55" s="135"/>
      <c r="O55" s="135"/>
    </row>
    <row r="56" spans="1:15">
      <c r="A56" s="143"/>
      <c r="B56" s="135"/>
      <c r="C56" s="135"/>
      <c r="D56" s="135"/>
      <c r="E56" s="135"/>
      <c r="F56" s="135"/>
      <c r="G56" s="135"/>
      <c r="H56" s="135"/>
      <c r="I56" s="135"/>
      <c r="J56" s="135"/>
      <c r="K56" s="135"/>
      <c r="L56" s="135"/>
      <c r="M56" s="135"/>
      <c r="N56" s="135"/>
      <c r="O56" s="135"/>
    </row>
    <row r="57" spans="1:15" ht="19.5" hidden="1" customHeight="1">
      <c r="A57" s="143"/>
      <c r="B57" s="135"/>
      <c r="C57" s="135"/>
      <c r="D57" s="135"/>
      <c r="E57" s="135"/>
      <c r="F57" s="135"/>
      <c r="G57" s="135"/>
      <c r="H57" s="135"/>
      <c r="I57" s="135"/>
      <c r="J57" s="135"/>
      <c r="K57" s="135"/>
      <c r="L57" s="135"/>
      <c r="M57" s="135"/>
      <c r="N57" s="135"/>
      <c r="O57" s="135"/>
    </row>
    <row r="58" spans="1:15" hidden="1">
      <c r="A58" s="143" t="s">
        <v>418</v>
      </c>
      <c r="B58" s="135"/>
      <c r="C58" s="135"/>
      <c r="D58" s="135"/>
      <c r="E58" s="135"/>
      <c r="F58" s="135"/>
      <c r="G58" s="135"/>
      <c r="H58" s="135"/>
      <c r="I58" s="135"/>
      <c r="J58" s="135"/>
      <c r="K58" s="135"/>
      <c r="L58" s="135"/>
      <c r="M58" s="135"/>
      <c r="N58" s="135"/>
      <c r="O58" s="135"/>
    </row>
    <row r="59" spans="1:15" hidden="1">
      <c r="A59" s="143" t="s">
        <v>419</v>
      </c>
      <c r="B59" s="135"/>
      <c r="C59" s="135"/>
      <c r="D59" s="135"/>
      <c r="E59" s="135"/>
      <c r="F59" s="135"/>
      <c r="G59" s="135"/>
      <c r="H59" s="135"/>
      <c r="I59" s="135"/>
      <c r="J59" s="135"/>
      <c r="K59" s="135"/>
      <c r="L59" s="135"/>
      <c r="M59" s="135"/>
      <c r="N59" s="135"/>
      <c r="O59" s="135"/>
    </row>
    <row r="60" spans="1:15" hidden="1">
      <c r="A60" s="143"/>
      <c r="B60" s="135"/>
      <c r="C60" s="135"/>
      <c r="D60" s="135"/>
      <c r="E60" s="135"/>
      <c r="F60" s="135"/>
      <c r="G60" s="135"/>
      <c r="H60" s="135"/>
      <c r="I60" s="135"/>
      <c r="J60" s="135"/>
      <c r="K60" s="135"/>
      <c r="L60" s="135"/>
      <c r="M60" s="135"/>
      <c r="N60" s="135"/>
      <c r="O60" s="135"/>
    </row>
    <row r="61" spans="1:15" ht="16.350000000000001" hidden="1" customHeight="1">
      <c r="A61" s="143"/>
      <c r="B61" s="135"/>
      <c r="C61" s="135"/>
      <c r="D61" s="135"/>
      <c r="E61" s="135"/>
      <c r="F61" s="135"/>
      <c r="G61" s="135"/>
      <c r="H61" s="135"/>
      <c r="I61" s="135"/>
      <c r="J61" s="135"/>
      <c r="K61" s="135"/>
      <c r="L61" s="135"/>
      <c r="M61" s="135"/>
      <c r="N61" s="135"/>
      <c r="O61" s="135"/>
    </row>
    <row r="62" spans="1:15" hidden="1">
      <c r="A62" s="143"/>
      <c r="B62" s="135"/>
      <c r="C62" s="135"/>
      <c r="D62" s="135"/>
      <c r="E62" s="135"/>
      <c r="F62" s="135"/>
      <c r="G62" s="135"/>
      <c r="H62" s="135"/>
      <c r="I62" s="135"/>
      <c r="J62" s="135"/>
      <c r="K62" s="135"/>
      <c r="L62" s="135"/>
      <c r="M62" s="135"/>
      <c r="N62" s="135"/>
      <c r="O62" s="135"/>
    </row>
    <row r="63" spans="1:15" hidden="1">
      <c r="A63" s="143"/>
      <c r="B63" s="135"/>
      <c r="C63" s="135"/>
      <c r="D63" s="135"/>
      <c r="E63" s="135"/>
      <c r="F63" s="135"/>
      <c r="G63" s="135"/>
      <c r="H63" s="135"/>
      <c r="I63" s="135"/>
      <c r="J63" s="135"/>
      <c r="K63" s="135"/>
      <c r="L63" s="135"/>
      <c r="M63" s="135"/>
      <c r="N63" s="135"/>
      <c r="O63" s="135"/>
    </row>
    <row r="64" spans="1:15" hidden="1">
      <c r="A64" s="143"/>
      <c r="B64" s="135"/>
      <c r="C64" s="135"/>
      <c r="D64" s="135"/>
      <c r="E64" s="135"/>
      <c r="F64" s="135"/>
      <c r="G64" s="135"/>
      <c r="H64" s="135"/>
      <c r="I64" s="135"/>
      <c r="J64" s="135"/>
      <c r="K64" s="135"/>
      <c r="L64" s="135"/>
      <c r="M64" s="135"/>
      <c r="N64" s="135"/>
      <c r="O64" s="135"/>
    </row>
    <row r="65" spans="1:15" hidden="1">
      <c r="A65" s="143">
        <v>2009</v>
      </c>
      <c r="B65" s="135"/>
      <c r="C65" s="135"/>
      <c r="D65" s="135"/>
      <c r="E65" s="135"/>
      <c r="F65" s="135"/>
      <c r="G65" s="135"/>
      <c r="H65" s="135"/>
      <c r="I65" s="135"/>
      <c r="J65" s="135"/>
      <c r="K65" s="135"/>
      <c r="L65" s="135"/>
      <c r="M65" s="135"/>
      <c r="N65" s="135"/>
      <c r="O65" s="135"/>
    </row>
    <row r="66" spans="1:15" hidden="1">
      <c r="A66" s="143">
        <v>2010</v>
      </c>
      <c r="B66" s="135"/>
      <c r="C66" s="135"/>
      <c r="D66" s="135"/>
      <c r="E66" s="135"/>
      <c r="F66" s="135"/>
      <c r="G66" s="135"/>
      <c r="H66" s="135"/>
      <c r="I66" s="135"/>
      <c r="J66" s="135"/>
      <c r="K66" s="135"/>
      <c r="L66" s="135"/>
      <c r="M66" s="135"/>
      <c r="N66" s="135"/>
      <c r="O66" s="135"/>
    </row>
    <row r="67" spans="1:15" hidden="1">
      <c r="A67" s="143">
        <v>2011</v>
      </c>
      <c r="B67" s="135"/>
      <c r="C67" s="135"/>
      <c r="D67" s="135"/>
      <c r="E67" s="135"/>
      <c r="F67" s="135"/>
      <c r="G67" s="135"/>
      <c r="H67" s="135"/>
      <c r="I67" s="135"/>
      <c r="J67" s="135"/>
      <c r="K67" s="135"/>
      <c r="L67" s="135"/>
      <c r="M67" s="135"/>
      <c r="N67" s="135"/>
      <c r="O67" s="135"/>
    </row>
    <row r="68" spans="1:15" hidden="1">
      <c r="A68" s="143">
        <v>2012</v>
      </c>
      <c r="B68" s="135"/>
      <c r="C68" s="135"/>
      <c r="D68" s="135"/>
      <c r="E68" s="135"/>
      <c r="F68" s="135"/>
      <c r="G68" s="135"/>
      <c r="H68" s="135"/>
      <c r="I68" s="135"/>
      <c r="J68" s="135"/>
      <c r="K68" s="135"/>
      <c r="L68" s="135"/>
      <c r="M68" s="135"/>
      <c r="N68" s="135"/>
      <c r="O68" s="135"/>
    </row>
    <row r="69" spans="1:15" hidden="1">
      <c r="A69" s="143">
        <v>2013</v>
      </c>
      <c r="B69" s="135"/>
      <c r="C69" s="135"/>
      <c r="D69" s="135"/>
      <c r="E69" s="135"/>
      <c r="F69" s="135"/>
      <c r="G69" s="135"/>
      <c r="H69" s="135"/>
      <c r="I69" s="135"/>
      <c r="J69" s="135"/>
      <c r="K69" s="135"/>
      <c r="L69" s="135"/>
      <c r="M69" s="135"/>
      <c r="N69" s="135"/>
      <c r="O69" s="135"/>
    </row>
    <row r="70" spans="1:15" hidden="1">
      <c r="A70" s="143">
        <v>2014</v>
      </c>
      <c r="B70" s="135"/>
      <c r="C70" s="135"/>
      <c r="D70" s="135"/>
      <c r="E70" s="135"/>
      <c r="F70" s="135"/>
      <c r="G70" s="135"/>
      <c r="H70" s="135"/>
      <c r="I70" s="135"/>
      <c r="J70" s="135"/>
      <c r="K70" s="135"/>
      <c r="L70" s="135"/>
      <c r="M70" s="135"/>
      <c r="N70" s="135"/>
      <c r="O70" s="135"/>
    </row>
    <row r="71" spans="1:15" hidden="1">
      <c r="A71" s="143">
        <v>2015</v>
      </c>
      <c r="B71" s="135"/>
      <c r="C71" s="135"/>
      <c r="D71" s="135"/>
      <c r="E71" s="135"/>
      <c r="F71" s="135"/>
      <c r="G71" s="135"/>
      <c r="H71" s="135"/>
      <c r="I71" s="135"/>
      <c r="J71" s="135"/>
      <c r="K71" s="135"/>
      <c r="L71" s="135"/>
      <c r="M71" s="135"/>
      <c r="N71" s="135"/>
      <c r="O71" s="135"/>
    </row>
    <row r="72" spans="1:15" hidden="1">
      <c r="A72" s="143">
        <v>2016</v>
      </c>
      <c r="B72" s="135"/>
      <c r="C72" s="135"/>
      <c r="D72" s="135"/>
      <c r="E72" s="135"/>
      <c r="F72" s="135"/>
      <c r="G72" s="135"/>
      <c r="H72" s="135"/>
      <c r="I72" s="135"/>
      <c r="J72" s="135"/>
      <c r="K72" s="135"/>
      <c r="L72" s="135"/>
      <c r="M72" s="135"/>
      <c r="N72" s="135"/>
      <c r="O72" s="135"/>
    </row>
    <row r="73" spans="1:15" hidden="1">
      <c r="A73" s="143">
        <v>2017</v>
      </c>
      <c r="B73" s="135"/>
      <c r="C73" s="135"/>
      <c r="D73" s="135"/>
      <c r="E73" s="135"/>
      <c r="F73" s="135"/>
      <c r="G73" s="135"/>
      <c r="H73" s="135"/>
      <c r="I73" s="135"/>
      <c r="J73" s="135"/>
      <c r="K73" s="135"/>
      <c r="L73" s="135"/>
      <c r="M73" s="135"/>
      <c r="N73" s="135"/>
      <c r="O73" s="135"/>
    </row>
    <row r="74" spans="1:15" hidden="1">
      <c r="A74" s="143">
        <v>2018</v>
      </c>
      <c r="B74" s="135"/>
      <c r="C74" s="135"/>
      <c r="D74" s="135"/>
      <c r="E74" s="135"/>
      <c r="F74" s="135"/>
      <c r="G74" s="135"/>
      <c r="H74" s="135"/>
      <c r="I74" s="135"/>
      <c r="J74" s="135"/>
      <c r="K74" s="135"/>
      <c r="L74" s="135"/>
      <c r="M74" s="135"/>
      <c r="N74" s="135"/>
      <c r="O74" s="135"/>
    </row>
    <row r="75" spans="1:15" hidden="1">
      <c r="A75" s="143">
        <v>2019</v>
      </c>
      <c r="B75" s="135"/>
      <c r="C75" s="135"/>
      <c r="D75" s="135"/>
      <c r="E75" s="135"/>
      <c r="F75" s="135"/>
      <c r="G75" s="135"/>
      <c r="H75" s="135"/>
      <c r="I75" s="135"/>
      <c r="J75" s="135"/>
      <c r="K75" s="135"/>
      <c r="L75" s="135"/>
      <c r="M75" s="135"/>
      <c r="N75" s="135"/>
      <c r="O75" s="135"/>
    </row>
    <row r="76" spans="1:15" hidden="1">
      <c r="A76" s="143">
        <v>2020</v>
      </c>
      <c r="B76" s="135"/>
      <c r="C76" s="135"/>
      <c r="D76" s="135"/>
      <c r="E76" s="135"/>
      <c r="F76" s="135"/>
      <c r="G76" s="135"/>
      <c r="H76" s="135"/>
      <c r="I76" s="135"/>
      <c r="J76" s="135"/>
      <c r="K76" s="135"/>
      <c r="L76" s="135"/>
      <c r="M76" s="135"/>
      <c r="N76" s="135"/>
      <c r="O76" s="135"/>
    </row>
    <row r="77" spans="1:15" hidden="1">
      <c r="A77" s="143">
        <v>2021</v>
      </c>
      <c r="B77" s="135"/>
      <c r="C77" s="135"/>
      <c r="D77" s="135"/>
      <c r="E77" s="135"/>
      <c r="F77" s="135"/>
      <c r="G77" s="135"/>
      <c r="H77" s="135"/>
      <c r="I77" s="135"/>
      <c r="J77" s="135"/>
      <c r="K77" s="135"/>
      <c r="L77" s="135"/>
      <c r="M77" s="135"/>
      <c r="N77" s="135"/>
      <c r="O77" s="135"/>
    </row>
    <row r="78" spans="1:15" hidden="1">
      <c r="A78" s="143">
        <v>2022</v>
      </c>
      <c r="B78" s="135"/>
      <c r="C78" s="135"/>
      <c r="D78" s="135"/>
      <c r="E78" s="135"/>
      <c r="F78" s="135"/>
      <c r="G78" s="135"/>
      <c r="H78" s="135"/>
      <c r="I78" s="135"/>
      <c r="J78" s="135"/>
      <c r="K78" s="135"/>
      <c r="L78" s="135"/>
      <c r="M78" s="135"/>
      <c r="N78" s="135"/>
      <c r="O78" s="135"/>
    </row>
    <row r="79" spans="1:15" hidden="1">
      <c r="A79" s="143">
        <v>2023</v>
      </c>
      <c r="B79" s="135"/>
      <c r="C79" s="135"/>
      <c r="D79" s="135"/>
      <c r="E79" s="135"/>
      <c r="F79" s="135"/>
      <c r="G79" s="135"/>
      <c r="H79" s="135"/>
      <c r="I79" s="135"/>
      <c r="J79" s="135"/>
      <c r="K79" s="135"/>
      <c r="L79" s="135"/>
      <c r="M79" s="135"/>
      <c r="N79" s="135"/>
      <c r="O79" s="135"/>
    </row>
    <row r="80" spans="1:15" hidden="1">
      <c r="A80" s="143">
        <v>2024</v>
      </c>
      <c r="B80" s="135"/>
      <c r="C80" s="135"/>
      <c r="D80" s="135"/>
      <c r="E80" s="135"/>
      <c r="F80" s="135"/>
      <c r="G80" s="135"/>
      <c r="H80" s="135"/>
      <c r="I80" s="135"/>
      <c r="J80" s="135"/>
      <c r="K80" s="135"/>
      <c r="L80" s="135"/>
      <c r="M80" s="135"/>
      <c r="N80" s="135"/>
      <c r="O80" s="135"/>
    </row>
    <row r="81" spans="1:15" hidden="1">
      <c r="A81" s="143">
        <v>2025</v>
      </c>
      <c r="B81" s="135"/>
      <c r="C81" s="135"/>
      <c r="D81" s="135"/>
      <c r="E81" s="135"/>
      <c r="F81" s="135"/>
      <c r="G81" s="135"/>
      <c r="H81" s="135"/>
      <c r="I81" s="135"/>
      <c r="J81" s="135"/>
      <c r="K81" s="135"/>
      <c r="L81" s="135"/>
      <c r="M81" s="135"/>
      <c r="N81" s="135"/>
      <c r="O81" s="135"/>
    </row>
    <row r="82" spans="1:15" hidden="1">
      <c r="A82" s="143">
        <v>2026</v>
      </c>
      <c r="B82" s="135"/>
      <c r="C82" s="135"/>
      <c r="D82" s="135"/>
      <c r="E82" s="135"/>
      <c r="F82" s="135"/>
      <c r="G82" s="135"/>
      <c r="H82" s="135"/>
      <c r="I82" s="135"/>
      <c r="J82" s="135"/>
      <c r="K82" s="135"/>
      <c r="L82" s="135"/>
      <c r="M82" s="135"/>
      <c r="N82" s="135"/>
      <c r="O82" s="135"/>
    </row>
    <row r="83" spans="1:15" hidden="1">
      <c r="A83" s="133">
        <v>2027</v>
      </c>
    </row>
    <row r="84" spans="1:15" hidden="1">
      <c r="A84" s="133">
        <v>2028</v>
      </c>
    </row>
    <row r="85" spans="1:15" hidden="1">
      <c r="A85" s="133">
        <v>2029</v>
      </c>
    </row>
    <row r="86" spans="1:15" hidden="1">
      <c r="A86" s="133">
        <v>2030</v>
      </c>
    </row>
    <row r="87" spans="1:15" hidden="1">
      <c r="A87" s="133">
        <v>2031</v>
      </c>
    </row>
    <row r="88" spans="1:15" hidden="1">
      <c r="A88" s="133">
        <v>2032</v>
      </c>
    </row>
    <row r="89" spans="1:15" hidden="1">
      <c r="A89" s="133">
        <v>2033</v>
      </c>
    </row>
    <row r="90" spans="1:15" hidden="1">
      <c r="A90" s="133">
        <v>2034</v>
      </c>
    </row>
    <row r="91" spans="1:15" hidden="1">
      <c r="A91" s="133">
        <v>2035</v>
      </c>
    </row>
    <row r="92" spans="1:15" hidden="1">
      <c r="A92" s="133">
        <v>2036</v>
      </c>
    </row>
    <row r="93" spans="1:15" hidden="1">
      <c r="A93" s="133">
        <v>2037</v>
      </c>
    </row>
    <row r="94" spans="1:15" hidden="1">
      <c r="A94" s="133">
        <v>2038</v>
      </c>
    </row>
    <row r="95" spans="1:15" hidden="1">
      <c r="A95" s="133">
        <v>2039</v>
      </c>
    </row>
    <row r="96" spans="1:15" hidden="1">
      <c r="A96" s="133">
        <v>2040</v>
      </c>
    </row>
  </sheetData>
  <sheetProtection algorithmName="SHA-512" hashValue="7DY+75qhBxpO2u4me624MjFAMfpDEXzmfzXR7meV5YE64hJjTDwnyg1prBsQK7IxxD/fcPa1/XDfFiUJ5YU17A==" saltValue="qT2hbWXmS/+yH2+HS09n/Q==" spinCount="100000" sheet="1"/>
  <protectedRanges>
    <protectedRange sqref="C8:N9" name="Range1"/>
    <protectedRange sqref="E12:N16 E19:N19 E22:N23" name="Range2"/>
    <protectedRange sqref="I27" name="Range6"/>
    <protectedRange sqref="I32 I34:I35" name="Range7"/>
  </protectedRanges>
  <mergeCells count="44">
    <mergeCell ref="B21:C21"/>
    <mergeCell ref="B4:N5"/>
    <mergeCell ref="C8:N8"/>
    <mergeCell ref="Q8:U9"/>
    <mergeCell ref="C9:N9"/>
    <mergeCell ref="B11:C11"/>
    <mergeCell ref="E12:N12"/>
    <mergeCell ref="E13:N13"/>
    <mergeCell ref="E14:N14"/>
    <mergeCell ref="E15:N15"/>
    <mergeCell ref="E16:N16"/>
    <mergeCell ref="E19:N19"/>
    <mergeCell ref="Q22:U22"/>
    <mergeCell ref="E23:N23"/>
    <mergeCell ref="I26:N26"/>
    <mergeCell ref="Q26:U26"/>
    <mergeCell ref="B31:C31"/>
    <mergeCell ref="I28:N28"/>
    <mergeCell ref="I29:N29"/>
    <mergeCell ref="I27:N27"/>
    <mergeCell ref="E22:N22"/>
    <mergeCell ref="I32:N32"/>
    <mergeCell ref="I33:N33"/>
    <mergeCell ref="Q33:U33"/>
    <mergeCell ref="I34:N34"/>
    <mergeCell ref="B43:C43"/>
    <mergeCell ref="I43:N43"/>
    <mergeCell ref="Q43:U43"/>
    <mergeCell ref="F36:G36"/>
    <mergeCell ref="L36:M36"/>
    <mergeCell ref="Q36:U36"/>
    <mergeCell ref="F37:G37"/>
    <mergeCell ref="L37:M37"/>
    <mergeCell ref="Q37:U37"/>
    <mergeCell ref="L39:M39"/>
    <mergeCell ref="Q39:U39"/>
    <mergeCell ref="L40:M40"/>
    <mergeCell ref="B49:C49"/>
    <mergeCell ref="I49:N49"/>
    <mergeCell ref="I35:N35"/>
    <mergeCell ref="Q35:U35"/>
    <mergeCell ref="B46:E46"/>
    <mergeCell ref="I46:N46"/>
    <mergeCell ref="Q46:U46"/>
  </mergeCells>
  <dataValidations count="2">
    <dataValidation type="list" allowBlank="1" showErrorMessage="1" prompt="Select year" sqref="I26 JE26 TA26 ACW26 AMS26 AWO26 BGK26 BQG26 CAC26 CJY26 CTU26 DDQ26 DNM26 DXI26 EHE26 ERA26 FAW26 FKS26 FUO26 GEK26 GOG26 GYC26 HHY26 HRU26 IBQ26 ILM26 IVI26 JFE26 JPA26 JYW26 KIS26 KSO26 LCK26 LMG26 LWC26 MFY26 MPU26 MZQ26 NJM26 NTI26 ODE26 ONA26 OWW26 PGS26 PQO26 QAK26 QKG26 QUC26 RDY26 RNU26 RXQ26 SHM26 SRI26 TBE26 TLA26 TUW26 UES26 UOO26 UYK26 VIG26 VSC26 WBY26 WLU26 WVQ26 I65564 JE65564 TA65564 ACW65564 AMS65564 AWO65564 BGK65564 BQG65564 CAC65564 CJY65564 CTU65564 DDQ65564 DNM65564 DXI65564 EHE65564 ERA65564 FAW65564 FKS65564 FUO65564 GEK65564 GOG65564 GYC65564 HHY65564 HRU65564 IBQ65564 ILM65564 IVI65564 JFE65564 JPA65564 JYW65564 KIS65564 KSO65564 LCK65564 LMG65564 LWC65564 MFY65564 MPU65564 MZQ65564 NJM65564 NTI65564 ODE65564 ONA65564 OWW65564 PGS65564 PQO65564 QAK65564 QKG65564 QUC65564 RDY65564 RNU65564 RXQ65564 SHM65564 SRI65564 TBE65564 TLA65564 TUW65564 UES65564 UOO65564 UYK65564 VIG65564 VSC65564 WBY65564 WLU65564 WVQ65564 I131100 JE131100 TA131100 ACW131100 AMS131100 AWO131100 BGK131100 BQG131100 CAC131100 CJY131100 CTU131100 DDQ131100 DNM131100 DXI131100 EHE131100 ERA131100 FAW131100 FKS131100 FUO131100 GEK131100 GOG131100 GYC131100 HHY131100 HRU131100 IBQ131100 ILM131100 IVI131100 JFE131100 JPA131100 JYW131100 KIS131100 KSO131100 LCK131100 LMG131100 LWC131100 MFY131100 MPU131100 MZQ131100 NJM131100 NTI131100 ODE131100 ONA131100 OWW131100 PGS131100 PQO131100 QAK131100 QKG131100 QUC131100 RDY131100 RNU131100 RXQ131100 SHM131100 SRI131100 TBE131100 TLA131100 TUW131100 UES131100 UOO131100 UYK131100 VIG131100 VSC131100 WBY131100 WLU131100 WVQ131100 I196636 JE196636 TA196636 ACW196636 AMS196636 AWO196636 BGK196636 BQG196636 CAC196636 CJY196636 CTU196636 DDQ196636 DNM196636 DXI196636 EHE196636 ERA196636 FAW196636 FKS196636 FUO196636 GEK196636 GOG196636 GYC196636 HHY196636 HRU196636 IBQ196636 ILM196636 IVI196636 JFE196636 JPA196636 JYW196636 KIS196636 KSO196636 LCK196636 LMG196636 LWC196636 MFY196636 MPU196636 MZQ196636 NJM196636 NTI196636 ODE196636 ONA196636 OWW196636 PGS196636 PQO196636 QAK196636 QKG196636 QUC196636 RDY196636 RNU196636 RXQ196636 SHM196636 SRI196636 TBE196636 TLA196636 TUW196636 UES196636 UOO196636 UYK196636 VIG196636 VSC196636 WBY196636 WLU196636 WVQ196636 I262172 JE262172 TA262172 ACW262172 AMS262172 AWO262172 BGK262172 BQG262172 CAC262172 CJY262172 CTU262172 DDQ262172 DNM262172 DXI262172 EHE262172 ERA262172 FAW262172 FKS262172 FUO262172 GEK262172 GOG262172 GYC262172 HHY262172 HRU262172 IBQ262172 ILM262172 IVI262172 JFE262172 JPA262172 JYW262172 KIS262172 KSO262172 LCK262172 LMG262172 LWC262172 MFY262172 MPU262172 MZQ262172 NJM262172 NTI262172 ODE262172 ONA262172 OWW262172 PGS262172 PQO262172 QAK262172 QKG262172 QUC262172 RDY262172 RNU262172 RXQ262172 SHM262172 SRI262172 TBE262172 TLA262172 TUW262172 UES262172 UOO262172 UYK262172 VIG262172 VSC262172 WBY262172 WLU262172 WVQ262172 I327708 JE327708 TA327708 ACW327708 AMS327708 AWO327708 BGK327708 BQG327708 CAC327708 CJY327708 CTU327708 DDQ327708 DNM327708 DXI327708 EHE327708 ERA327708 FAW327708 FKS327708 FUO327708 GEK327708 GOG327708 GYC327708 HHY327708 HRU327708 IBQ327708 ILM327708 IVI327708 JFE327708 JPA327708 JYW327708 KIS327708 KSO327708 LCK327708 LMG327708 LWC327708 MFY327708 MPU327708 MZQ327708 NJM327708 NTI327708 ODE327708 ONA327708 OWW327708 PGS327708 PQO327708 QAK327708 QKG327708 QUC327708 RDY327708 RNU327708 RXQ327708 SHM327708 SRI327708 TBE327708 TLA327708 TUW327708 UES327708 UOO327708 UYK327708 VIG327708 VSC327708 WBY327708 WLU327708 WVQ327708 I393244 JE393244 TA393244 ACW393244 AMS393244 AWO393244 BGK393244 BQG393244 CAC393244 CJY393244 CTU393244 DDQ393244 DNM393244 DXI393244 EHE393244 ERA393244 FAW393244 FKS393244 FUO393244 GEK393244 GOG393244 GYC393244 HHY393244 HRU393244 IBQ393244 ILM393244 IVI393244 JFE393244 JPA393244 JYW393244 KIS393244 KSO393244 LCK393244 LMG393244 LWC393244 MFY393244 MPU393244 MZQ393244 NJM393244 NTI393244 ODE393244 ONA393244 OWW393244 PGS393244 PQO393244 QAK393244 QKG393244 QUC393244 RDY393244 RNU393244 RXQ393244 SHM393244 SRI393244 TBE393244 TLA393244 TUW393244 UES393244 UOO393244 UYK393244 VIG393244 VSC393244 WBY393244 WLU393244 WVQ393244 I458780 JE458780 TA458780 ACW458780 AMS458780 AWO458780 BGK458780 BQG458780 CAC458780 CJY458780 CTU458780 DDQ458780 DNM458780 DXI458780 EHE458780 ERA458780 FAW458780 FKS458780 FUO458780 GEK458780 GOG458780 GYC458780 HHY458780 HRU458780 IBQ458780 ILM458780 IVI458780 JFE458780 JPA458780 JYW458780 KIS458780 KSO458780 LCK458780 LMG458780 LWC458780 MFY458780 MPU458780 MZQ458780 NJM458780 NTI458780 ODE458780 ONA458780 OWW458780 PGS458780 PQO458780 QAK458780 QKG458780 QUC458780 RDY458780 RNU458780 RXQ458780 SHM458780 SRI458780 TBE458780 TLA458780 TUW458780 UES458780 UOO458780 UYK458780 VIG458780 VSC458780 WBY458780 WLU458780 WVQ458780 I524316 JE524316 TA524316 ACW524316 AMS524316 AWO524316 BGK524316 BQG524316 CAC524316 CJY524316 CTU524316 DDQ524316 DNM524316 DXI524316 EHE524316 ERA524316 FAW524316 FKS524316 FUO524316 GEK524316 GOG524316 GYC524316 HHY524316 HRU524316 IBQ524316 ILM524316 IVI524316 JFE524316 JPA524316 JYW524316 KIS524316 KSO524316 LCK524316 LMG524316 LWC524316 MFY524316 MPU524316 MZQ524316 NJM524316 NTI524316 ODE524316 ONA524316 OWW524316 PGS524316 PQO524316 QAK524316 QKG524316 QUC524316 RDY524316 RNU524316 RXQ524316 SHM524316 SRI524316 TBE524316 TLA524316 TUW524316 UES524316 UOO524316 UYK524316 VIG524316 VSC524316 WBY524316 WLU524316 WVQ524316 I589852 JE589852 TA589852 ACW589852 AMS589852 AWO589852 BGK589852 BQG589852 CAC589852 CJY589852 CTU589852 DDQ589852 DNM589852 DXI589852 EHE589852 ERA589852 FAW589852 FKS589852 FUO589852 GEK589852 GOG589852 GYC589852 HHY589852 HRU589852 IBQ589852 ILM589852 IVI589852 JFE589852 JPA589852 JYW589852 KIS589852 KSO589852 LCK589852 LMG589852 LWC589852 MFY589852 MPU589852 MZQ589852 NJM589852 NTI589852 ODE589852 ONA589852 OWW589852 PGS589852 PQO589852 QAK589852 QKG589852 QUC589852 RDY589852 RNU589852 RXQ589852 SHM589852 SRI589852 TBE589852 TLA589852 TUW589852 UES589852 UOO589852 UYK589852 VIG589852 VSC589852 WBY589852 WLU589852 WVQ589852 I655388 JE655388 TA655388 ACW655388 AMS655388 AWO655388 BGK655388 BQG655388 CAC655388 CJY655388 CTU655388 DDQ655388 DNM655388 DXI655388 EHE655388 ERA655388 FAW655388 FKS655388 FUO655388 GEK655388 GOG655388 GYC655388 HHY655388 HRU655388 IBQ655388 ILM655388 IVI655388 JFE655388 JPA655388 JYW655388 KIS655388 KSO655388 LCK655388 LMG655388 LWC655388 MFY655388 MPU655388 MZQ655388 NJM655388 NTI655388 ODE655388 ONA655388 OWW655388 PGS655388 PQO655388 QAK655388 QKG655388 QUC655388 RDY655388 RNU655388 RXQ655388 SHM655388 SRI655388 TBE655388 TLA655388 TUW655388 UES655388 UOO655388 UYK655388 VIG655388 VSC655388 WBY655388 WLU655388 WVQ655388 I720924 JE720924 TA720924 ACW720924 AMS720924 AWO720924 BGK720924 BQG720924 CAC720924 CJY720924 CTU720924 DDQ720924 DNM720924 DXI720924 EHE720924 ERA720924 FAW720924 FKS720924 FUO720924 GEK720924 GOG720924 GYC720924 HHY720924 HRU720924 IBQ720924 ILM720924 IVI720924 JFE720924 JPA720924 JYW720924 KIS720924 KSO720924 LCK720924 LMG720924 LWC720924 MFY720924 MPU720924 MZQ720924 NJM720924 NTI720924 ODE720924 ONA720924 OWW720924 PGS720924 PQO720924 QAK720924 QKG720924 QUC720924 RDY720924 RNU720924 RXQ720924 SHM720924 SRI720924 TBE720924 TLA720924 TUW720924 UES720924 UOO720924 UYK720924 VIG720924 VSC720924 WBY720924 WLU720924 WVQ720924 I786460 JE786460 TA786460 ACW786460 AMS786460 AWO786460 BGK786460 BQG786460 CAC786460 CJY786460 CTU786460 DDQ786460 DNM786460 DXI786460 EHE786460 ERA786460 FAW786460 FKS786460 FUO786460 GEK786460 GOG786460 GYC786460 HHY786460 HRU786460 IBQ786460 ILM786460 IVI786460 JFE786460 JPA786460 JYW786460 KIS786460 KSO786460 LCK786460 LMG786460 LWC786460 MFY786460 MPU786460 MZQ786460 NJM786460 NTI786460 ODE786460 ONA786460 OWW786460 PGS786460 PQO786460 QAK786460 QKG786460 QUC786460 RDY786460 RNU786460 RXQ786460 SHM786460 SRI786460 TBE786460 TLA786460 TUW786460 UES786460 UOO786460 UYK786460 VIG786460 VSC786460 WBY786460 WLU786460 WVQ786460 I851996 JE851996 TA851996 ACW851996 AMS851996 AWO851996 BGK851996 BQG851996 CAC851996 CJY851996 CTU851996 DDQ851996 DNM851996 DXI851996 EHE851996 ERA851996 FAW851996 FKS851996 FUO851996 GEK851996 GOG851996 GYC851996 HHY851996 HRU851996 IBQ851996 ILM851996 IVI851996 JFE851996 JPA851996 JYW851996 KIS851996 KSO851996 LCK851996 LMG851996 LWC851996 MFY851996 MPU851996 MZQ851996 NJM851996 NTI851996 ODE851996 ONA851996 OWW851996 PGS851996 PQO851996 QAK851996 QKG851996 QUC851996 RDY851996 RNU851996 RXQ851996 SHM851996 SRI851996 TBE851996 TLA851996 TUW851996 UES851996 UOO851996 UYK851996 VIG851996 VSC851996 WBY851996 WLU851996 WVQ851996 I917532 JE917532 TA917532 ACW917532 AMS917532 AWO917532 BGK917532 BQG917532 CAC917532 CJY917532 CTU917532 DDQ917532 DNM917532 DXI917532 EHE917532 ERA917532 FAW917532 FKS917532 FUO917532 GEK917532 GOG917532 GYC917532 HHY917532 HRU917532 IBQ917532 ILM917532 IVI917532 JFE917532 JPA917532 JYW917532 KIS917532 KSO917532 LCK917532 LMG917532 LWC917532 MFY917532 MPU917532 MZQ917532 NJM917532 NTI917532 ODE917532 ONA917532 OWW917532 PGS917532 PQO917532 QAK917532 QKG917532 QUC917532 RDY917532 RNU917532 RXQ917532 SHM917532 SRI917532 TBE917532 TLA917532 TUW917532 UES917532 UOO917532 UYK917532 VIG917532 VSC917532 WBY917532 WLU917532 WVQ917532 I983068 JE983068 TA983068 ACW983068 AMS983068 AWO983068 BGK983068 BQG983068 CAC983068 CJY983068 CTU983068 DDQ983068 DNM983068 DXI983068 EHE983068 ERA983068 FAW983068 FKS983068 FUO983068 GEK983068 GOG983068 GYC983068 HHY983068 HRU983068 IBQ983068 ILM983068 IVI983068 JFE983068 JPA983068 JYW983068 KIS983068 KSO983068 LCK983068 LMG983068 LWC983068 MFY983068 MPU983068 MZQ983068 NJM983068 NTI983068 ODE983068 ONA983068 OWW983068 PGS983068 PQO983068 QAK983068 QKG983068 QUC983068 RDY983068 RNU983068 RXQ983068 SHM983068 SRI983068 TBE983068 TLA983068 TUW983068 UES983068 UOO983068 UYK983068 VIG983068 VSC983068 WBY983068 WLU983068 WVQ983068 I33 JE33 TA33 ACW33 AMS33 AWO33 BGK33 BQG33 CAC33 CJY33 CTU33 DDQ33 DNM33 DXI33 EHE33 ERA33 FAW33 FKS33 FUO33 GEK33 GOG33 GYC33 HHY33 HRU33 IBQ33 ILM33 IVI33 JFE33 JPA33 JYW33 KIS33 KSO33 LCK33 LMG33 LWC33 MFY33 MPU33 MZQ33 NJM33 NTI33 ODE33 ONA33 OWW33 PGS33 PQO33 QAK33 QKG33 QUC33 RDY33 RNU33 RXQ33 SHM33 SRI33 TBE33 TLA33 TUW33 UES33 UOO33 UYK33 VIG33 VSC33 WBY33 WLU33 WVQ33 I65569 JE65569 TA65569 ACW65569 AMS65569 AWO65569 BGK65569 BQG65569 CAC65569 CJY65569 CTU65569 DDQ65569 DNM65569 DXI65569 EHE65569 ERA65569 FAW65569 FKS65569 FUO65569 GEK65569 GOG65569 GYC65569 HHY65569 HRU65569 IBQ65569 ILM65569 IVI65569 JFE65569 JPA65569 JYW65569 KIS65569 KSO65569 LCK65569 LMG65569 LWC65569 MFY65569 MPU65569 MZQ65569 NJM65569 NTI65569 ODE65569 ONA65569 OWW65569 PGS65569 PQO65569 QAK65569 QKG65569 QUC65569 RDY65569 RNU65569 RXQ65569 SHM65569 SRI65569 TBE65569 TLA65569 TUW65569 UES65569 UOO65569 UYK65569 VIG65569 VSC65569 WBY65569 WLU65569 WVQ65569 I131105 JE131105 TA131105 ACW131105 AMS131105 AWO131105 BGK131105 BQG131105 CAC131105 CJY131105 CTU131105 DDQ131105 DNM131105 DXI131105 EHE131105 ERA131105 FAW131105 FKS131105 FUO131105 GEK131105 GOG131105 GYC131105 HHY131105 HRU131105 IBQ131105 ILM131105 IVI131105 JFE131105 JPA131105 JYW131105 KIS131105 KSO131105 LCK131105 LMG131105 LWC131105 MFY131105 MPU131105 MZQ131105 NJM131105 NTI131105 ODE131105 ONA131105 OWW131105 PGS131105 PQO131105 QAK131105 QKG131105 QUC131105 RDY131105 RNU131105 RXQ131105 SHM131105 SRI131105 TBE131105 TLA131105 TUW131105 UES131105 UOO131105 UYK131105 VIG131105 VSC131105 WBY131105 WLU131105 WVQ131105 I196641 JE196641 TA196641 ACW196641 AMS196641 AWO196641 BGK196641 BQG196641 CAC196641 CJY196641 CTU196641 DDQ196641 DNM196641 DXI196641 EHE196641 ERA196641 FAW196641 FKS196641 FUO196641 GEK196641 GOG196641 GYC196641 HHY196641 HRU196641 IBQ196641 ILM196641 IVI196641 JFE196641 JPA196641 JYW196641 KIS196641 KSO196641 LCK196641 LMG196641 LWC196641 MFY196641 MPU196641 MZQ196641 NJM196641 NTI196641 ODE196641 ONA196641 OWW196641 PGS196641 PQO196641 QAK196641 QKG196641 QUC196641 RDY196641 RNU196641 RXQ196641 SHM196641 SRI196641 TBE196641 TLA196641 TUW196641 UES196641 UOO196641 UYK196641 VIG196641 VSC196641 WBY196641 WLU196641 WVQ196641 I262177 JE262177 TA262177 ACW262177 AMS262177 AWO262177 BGK262177 BQG262177 CAC262177 CJY262177 CTU262177 DDQ262177 DNM262177 DXI262177 EHE262177 ERA262177 FAW262177 FKS262177 FUO262177 GEK262177 GOG262177 GYC262177 HHY262177 HRU262177 IBQ262177 ILM262177 IVI262177 JFE262177 JPA262177 JYW262177 KIS262177 KSO262177 LCK262177 LMG262177 LWC262177 MFY262177 MPU262177 MZQ262177 NJM262177 NTI262177 ODE262177 ONA262177 OWW262177 PGS262177 PQO262177 QAK262177 QKG262177 QUC262177 RDY262177 RNU262177 RXQ262177 SHM262177 SRI262177 TBE262177 TLA262177 TUW262177 UES262177 UOO262177 UYK262177 VIG262177 VSC262177 WBY262177 WLU262177 WVQ262177 I327713 JE327713 TA327713 ACW327713 AMS327713 AWO327713 BGK327713 BQG327713 CAC327713 CJY327713 CTU327713 DDQ327713 DNM327713 DXI327713 EHE327713 ERA327713 FAW327713 FKS327713 FUO327713 GEK327713 GOG327713 GYC327713 HHY327713 HRU327713 IBQ327713 ILM327713 IVI327713 JFE327713 JPA327713 JYW327713 KIS327713 KSO327713 LCK327713 LMG327713 LWC327713 MFY327713 MPU327713 MZQ327713 NJM327713 NTI327713 ODE327713 ONA327713 OWW327713 PGS327713 PQO327713 QAK327713 QKG327713 QUC327713 RDY327713 RNU327713 RXQ327713 SHM327713 SRI327713 TBE327713 TLA327713 TUW327713 UES327713 UOO327713 UYK327713 VIG327713 VSC327713 WBY327713 WLU327713 WVQ327713 I393249 JE393249 TA393249 ACW393249 AMS393249 AWO393249 BGK393249 BQG393249 CAC393249 CJY393249 CTU393249 DDQ393249 DNM393249 DXI393249 EHE393249 ERA393249 FAW393249 FKS393249 FUO393249 GEK393249 GOG393249 GYC393249 HHY393249 HRU393249 IBQ393249 ILM393249 IVI393249 JFE393249 JPA393249 JYW393249 KIS393249 KSO393249 LCK393249 LMG393249 LWC393249 MFY393249 MPU393249 MZQ393249 NJM393249 NTI393249 ODE393249 ONA393249 OWW393249 PGS393249 PQO393249 QAK393249 QKG393249 QUC393249 RDY393249 RNU393249 RXQ393249 SHM393249 SRI393249 TBE393249 TLA393249 TUW393249 UES393249 UOO393249 UYK393249 VIG393249 VSC393249 WBY393249 WLU393249 WVQ393249 I458785 JE458785 TA458785 ACW458785 AMS458785 AWO458785 BGK458785 BQG458785 CAC458785 CJY458785 CTU458785 DDQ458785 DNM458785 DXI458785 EHE458785 ERA458785 FAW458785 FKS458785 FUO458785 GEK458785 GOG458785 GYC458785 HHY458785 HRU458785 IBQ458785 ILM458785 IVI458785 JFE458785 JPA458785 JYW458785 KIS458785 KSO458785 LCK458785 LMG458785 LWC458785 MFY458785 MPU458785 MZQ458785 NJM458785 NTI458785 ODE458785 ONA458785 OWW458785 PGS458785 PQO458785 QAK458785 QKG458785 QUC458785 RDY458785 RNU458785 RXQ458785 SHM458785 SRI458785 TBE458785 TLA458785 TUW458785 UES458785 UOO458785 UYK458785 VIG458785 VSC458785 WBY458785 WLU458785 WVQ458785 I524321 JE524321 TA524321 ACW524321 AMS524321 AWO524321 BGK524321 BQG524321 CAC524321 CJY524321 CTU524321 DDQ524321 DNM524321 DXI524321 EHE524321 ERA524321 FAW524321 FKS524321 FUO524321 GEK524321 GOG524321 GYC524321 HHY524321 HRU524321 IBQ524321 ILM524321 IVI524321 JFE524321 JPA524321 JYW524321 KIS524321 KSO524321 LCK524321 LMG524321 LWC524321 MFY524321 MPU524321 MZQ524321 NJM524321 NTI524321 ODE524321 ONA524321 OWW524321 PGS524321 PQO524321 QAK524321 QKG524321 QUC524321 RDY524321 RNU524321 RXQ524321 SHM524321 SRI524321 TBE524321 TLA524321 TUW524321 UES524321 UOO524321 UYK524321 VIG524321 VSC524321 WBY524321 WLU524321 WVQ524321 I589857 JE589857 TA589857 ACW589857 AMS589857 AWO589857 BGK589857 BQG589857 CAC589857 CJY589857 CTU589857 DDQ589857 DNM589857 DXI589857 EHE589857 ERA589857 FAW589857 FKS589857 FUO589857 GEK589857 GOG589857 GYC589857 HHY589857 HRU589857 IBQ589857 ILM589857 IVI589857 JFE589857 JPA589857 JYW589857 KIS589857 KSO589857 LCK589857 LMG589857 LWC589857 MFY589857 MPU589857 MZQ589857 NJM589857 NTI589857 ODE589857 ONA589857 OWW589857 PGS589857 PQO589857 QAK589857 QKG589857 QUC589857 RDY589857 RNU589857 RXQ589857 SHM589857 SRI589857 TBE589857 TLA589857 TUW589857 UES589857 UOO589857 UYK589857 VIG589857 VSC589857 WBY589857 WLU589857 WVQ589857 I655393 JE655393 TA655393 ACW655393 AMS655393 AWO655393 BGK655393 BQG655393 CAC655393 CJY655393 CTU655393 DDQ655393 DNM655393 DXI655393 EHE655393 ERA655393 FAW655393 FKS655393 FUO655393 GEK655393 GOG655393 GYC655393 HHY655393 HRU655393 IBQ655393 ILM655393 IVI655393 JFE655393 JPA655393 JYW655393 KIS655393 KSO655393 LCK655393 LMG655393 LWC655393 MFY655393 MPU655393 MZQ655393 NJM655393 NTI655393 ODE655393 ONA655393 OWW655393 PGS655393 PQO655393 QAK655393 QKG655393 QUC655393 RDY655393 RNU655393 RXQ655393 SHM655393 SRI655393 TBE655393 TLA655393 TUW655393 UES655393 UOO655393 UYK655393 VIG655393 VSC655393 WBY655393 WLU655393 WVQ655393 I720929 JE720929 TA720929 ACW720929 AMS720929 AWO720929 BGK720929 BQG720929 CAC720929 CJY720929 CTU720929 DDQ720929 DNM720929 DXI720929 EHE720929 ERA720929 FAW720929 FKS720929 FUO720929 GEK720929 GOG720929 GYC720929 HHY720929 HRU720929 IBQ720929 ILM720929 IVI720929 JFE720929 JPA720929 JYW720929 KIS720929 KSO720929 LCK720929 LMG720929 LWC720929 MFY720929 MPU720929 MZQ720929 NJM720929 NTI720929 ODE720929 ONA720929 OWW720929 PGS720929 PQO720929 QAK720929 QKG720929 QUC720929 RDY720929 RNU720929 RXQ720929 SHM720929 SRI720929 TBE720929 TLA720929 TUW720929 UES720929 UOO720929 UYK720929 VIG720929 VSC720929 WBY720929 WLU720929 WVQ720929 I786465 JE786465 TA786465 ACW786465 AMS786465 AWO786465 BGK786465 BQG786465 CAC786465 CJY786465 CTU786465 DDQ786465 DNM786465 DXI786465 EHE786465 ERA786465 FAW786465 FKS786465 FUO786465 GEK786465 GOG786465 GYC786465 HHY786465 HRU786465 IBQ786465 ILM786465 IVI786465 JFE786465 JPA786465 JYW786465 KIS786465 KSO786465 LCK786465 LMG786465 LWC786465 MFY786465 MPU786465 MZQ786465 NJM786465 NTI786465 ODE786465 ONA786465 OWW786465 PGS786465 PQO786465 QAK786465 QKG786465 QUC786465 RDY786465 RNU786465 RXQ786465 SHM786465 SRI786465 TBE786465 TLA786465 TUW786465 UES786465 UOO786465 UYK786465 VIG786465 VSC786465 WBY786465 WLU786465 WVQ786465 I852001 JE852001 TA852001 ACW852001 AMS852001 AWO852001 BGK852001 BQG852001 CAC852001 CJY852001 CTU852001 DDQ852001 DNM852001 DXI852001 EHE852001 ERA852001 FAW852001 FKS852001 FUO852001 GEK852001 GOG852001 GYC852001 HHY852001 HRU852001 IBQ852001 ILM852001 IVI852001 JFE852001 JPA852001 JYW852001 KIS852001 KSO852001 LCK852001 LMG852001 LWC852001 MFY852001 MPU852001 MZQ852001 NJM852001 NTI852001 ODE852001 ONA852001 OWW852001 PGS852001 PQO852001 QAK852001 QKG852001 QUC852001 RDY852001 RNU852001 RXQ852001 SHM852001 SRI852001 TBE852001 TLA852001 TUW852001 UES852001 UOO852001 UYK852001 VIG852001 VSC852001 WBY852001 WLU852001 WVQ852001 I917537 JE917537 TA917537 ACW917537 AMS917537 AWO917537 BGK917537 BQG917537 CAC917537 CJY917537 CTU917537 DDQ917537 DNM917537 DXI917537 EHE917537 ERA917537 FAW917537 FKS917537 FUO917537 GEK917537 GOG917537 GYC917537 HHY917537 HRU917537 IBQ917537 ILM917537 IVI917537 JFE917537 JPA917537 JYW917537 KIS917537 KSO917537 LCK917537 LMG917537 LWC917537 MFY917537 MPU917537 MZQ917537 NJM917537 NTI917537 ODE917537 ONA917537 OWW917537 PGS917537 PQO917537 QAK917537 QKG917537 QUC917537 RDY917537 RNU917537 RXQ917537 SHM917537 SRI917537 TBE917537 TLA917537 TUW917537 UES917537 UOO917537 UYK917537 VIG917537 VSC917537 WBY917537 WLU917537 WVQ917537 I983073 JE983073 TA983073 ACW983073 AMS983073 AWO983073 BGK983073 BQG983073 CAC983073 CJY983073 CTU983073 DDQ983073 DNM983073 DXI983073 EHE983073 ERA983073 FAW983073 FKS983073 FUO983073 GEK983073 GOG983073 GYC983073 HHY983073 HRU983073 IBQ983073 ILM983073 IVI983073 JFE983073 JPA983073 JYW983073 KIS983073 KSO983073 LCK983073 LMG983073 LWC983073 MFY983073 MPU983073 MZQ983073 NJM983073 NTI983073 ODE983073 ONA983073 OWW983073 PGS983073 PQO983073 QAK983073 QKG983073 QUC983073 RDY983073 RNU983073 RXQ983073 SHM983073 SRI983073 TBE983073 TLA983073 TUW983073 UES983073 UOO983073 UYK983073 VIG983073 VSC983073 WBY983073 WLU983073 WVQ983073" xr:uid="{3D88CADE-A07F-4662-B0BD-DFB6ABA44139}">
      <formula1>$A$65:$A$96</formula1>
    </dataValidation>
    <dataValidation type="list" allowBlank="1" showInputMessage="1" showErrorMessage="1" sqref="L39:M39 JH39:JI39 TD39:TE39 ACZ39:ADA39 AMV39:AMW39 AWR39:AWS39 BGN39:BGO39 BQJ39:BQK39 CAF39:CAG39 CKB39:CKC39 CTX39:CTY39 DDT39:DDU39 DNP39:DNQ39 DXL39:DXM39 EHH39:EHI39 ERD39:ERE39 FAZ39:FBA39 FKV39:FKW39 FUR39:FUS39 GEN39:GEO39 GOJ39:GOK39 GYF39:GYG39 HIB39:HIC39 HRX39:HRY39 IBT39:IBU39 ILP39:ILQ39 IVL39:IVM39 JFH39:JFI39 JPD39:JPE39 JYZ39:JZA39 KIV39:KIW39 KSR39:KSS39 LCN39:LCO39 LMJ39:LMK39 LWF39:LWG39 MGB39:MGC39 MPX39:MPY39 MZT39:MZU39 NJP39:NJQ39 NTL39:NTM39 ODH39:ODI39 OND39:ONE39 OWZ39:OXA39 PGV39:PGW39 PQR39:PQS39 QAN39:QAO39 QKJ39:QKK39 QUF39:QUG39 REB39:REC39 RNX39:RNY39 RXT39:RXU39 SHP39:SHQ39 SRL39:SRM39 TBH39:TBI39 TLD39:TLE39 TUZ39:TVA39 UEV39:UEW39 UOR39:UOS39 UYN39:UYO39 VIJ39:VIK39 VSF39:VSG39 WCB39:WCC39 WLX39:WLY39 WVT39:WVU39 L65575:M65575 JH65575:JI65575 TD65575:TE65575 ACZ65575:ADA65575 AMV65575:AMW65575 AWR65575:AWS65575 BGN65575:BGO65575 BQJ65575:BQK65575 CAF65575:CAG65575 CKB65575:CKC65575 CTX65575:CTY65575 DDT65575:DDU65575 DNP65575:DNQ65575 DXL65575:DXM65575 EHH65575:EHI65575 ERD65575:ERE65575 FAZ65575:FBA65575 FKV65575:FKW65575 FUR65575:FUS65575 GEN65575:GEO65575 GOJ65575:GOK65575 GYF65575:GYG65575 HIB65575:HIC65575 HRX65575:HRY65575 IBT65575:IBU65575 ILP65575:ILQ65575 IVL65575:IVM65575 JFH65575:JFI65575 JPD65575:JPE65575 JYZ65575:JZA65575 KIV65575:KIW65575 KSR65575:KSS65575 LCN65575:LCO65575 LMJ65575:LMK65575 LWF65575:LWG65575 MGB65575:MGC65575 MPX65575:MPY65575 MZT65575:MZU65575 NJP65575:NJQ65575 NTL65575:NTM65575 ODH65575:ODI65575 OND65575:ONE65575 OWZ65575:OXA65575 PGV65575:PGW65575 PQR65575:PQS65575 QAN65575:QAO65575 QKJ65575:QKK65575 QUF65575:QUG65575 REB65575:REC65575 RNX65575:RNY65575 RXT65575:RXU65575 SHP65575:SHQ65575 SRL65575:SRM65575 TBH65575:TBI65575 TLD65575:TLE65575 TUZ65575:TVA65575 UEV65575:UEW65575 UOR65575:UOS65575 UYN65575:UYO65575 VIJ65575:VIK65575 VSF65575:VSG65575 WCB65575:WCC65575 WLX65575:WLY65575 WVT65575:WVU65575 L131111:M131111 JH131111:JI131111 TD131111:TE131111 ACZ131111:ADA131111 AMV131111:AMW131111 AWR131111:AWS131111 BGN131111:BGO131111 BQJ131111:BQK131111 CAF131111:CAG131111 CKB131111:CKC131111 CTX131111:CTY131111 DDT131111:DDU131111 DNP131111:DNQ131111 DXL131111:DXM131111 EHH131111:EHI131111 ERD131111:ERE131111 FAZ131111:FBA131111 FKV131111:FKW131111 FUR131111:FUS131111 GEN131111:GEO131111 GOJ131111:GOK131111 GYF131111:GYG131111 HIB131111:HIC131111 HRX131111:HRY131111 IBT131111:IBU131111 ILP131111:ILQ131111 IVL131111:IVM131111 JFH131111:JFI131111 JPD131111:JPE131111 JYZ131111:JZA131111 KIV131111:KIW131111 KSR131111:KSS131111 LCN131111:LCO131111 LMJ131111:LMK131111 LWF131111:LWG131111 MGB131111:MGC131111 MPX131111:MPY131111 MZT131111:MZU131111 NJP131111:NJQ131111 NTL131111:NTM131111 ODH131111:ODI131111 OND131111:ONE131111 OWZ131111:OXA131111 PGV131111:PGW131111 PQR131111:PQS131111 QAN131111:QAO131111 QKJ131111:QKK131111 QUF131111:QUG131111 REB131111:REC131111 RNX131111:RNY131111 RXT131111:RXU131111 SHP131111:SHQ131111 SRL131111:SRM131111 TBH131111:TBI131111 TLD131111:TLE131111 TUZ131111:TVA131111 UEV131111:UEW131111 UOR131111:UOS131111 UYN131111:UYO131111 VIJ131111:VIK131111 VSF131111:VSG131111 WCB131111:WCC131111 WLX131111:WLY131111 WVT131111:WVU131111 L196647:M196647 JH196647:JI196647 TD196647:TE196647 ACZ196647:ADA196647 AMV196647:AMW196647 AWR196647:AWS196647 BGN196647:BGO196647 BQJ196647:BQK196647 CAF196647:CAG196647 CKB196647:CKC196647 CTX196647:CTY196647 DDT196647:DDU196647 DNP196647:DNQ196647 DXL196647:DXM196647 EHH196647:EHI196647 ERD196647:ERE196647 FAZ196647:FBA196647 FKV196647:FKW196647 FUR196647:FUS196647 GEN196647:GEO196647 GOJ196647:GOK196647 GYF196647:GYG196647 HIB196647:HIC196647 HRX196647:HRY196647 IBT196647:IBU196647 ILP196647:ILQ196647 IVL196647:IVM196647 JFH196647:JFI196647 JPD196647:JPE196647 JYZ196647:JZA196647 KIV196647:KIW196647 KSR196647:KSS196647 LCN196647:LCO196647 LMJ196647:LMK196647 LWF196647:LWG196647 MGB196647:MGC196647 MPX196647:MPY196647 MZT196647:MZU196647 NJP196647:NJQ196647 NTL196647:NTM196647 ODH196647:ODI196647 OND196647:ONE196647 OWZ196647:OXA196647 PGV196647:PGW196647 PQR196647:PQS196647 QAN196647:QAO196647 QKJ196647:QKK196647 QUF196647:QUG196647 REB196647:REC196647 RNX196647:RNY196647 RXT196647:RXU196647 SHP196647:SHQ196647 SRL196647:SRM196647 TBH196647:TBI196647 TLD196647:TLE196647 TUZ196647:TVA196647 UEV196647:UEW196647 UOR196647:UOS196647 UYN196647:UYO196647 VIJ196647:VIK196647 VSF196647:VSG196647 WCB196647:WCC196647 WLX196647:WLY196647 WVT196647:WVU196647 L262183:M262183 JH262183:JI262183 TD262183:TE262183 ACZ262183:ADA262183 AMV262183:AMW262183 AWR262183:AWS262183 BGN262183:BGO262183 BQJ262183:BQK262183 CAF262183:CAG262183 CKB262183:CKC262183 CTX262183:CTY262183 DDT262183:DDU262183 DNP262183:DNQ262183 DXL262183:DXM262183 EHH262183:EHI262183 ERD262183:ERE262183 FAZ262183:FBA262183 FKV262183:FKW262183 FUR262183:FUS262183 GEN262183:GEO262183 GOJ262183:GOK262183 GYF262183:GYG262183 HIB262183:HIC262183 HRX262183:HRY262183 IBT262183:IBU262183 ILP262183:ILQ262183 IVL262183:IVM262183 JFH262183:JFI262183 JPD262183:JPE262183 JYZ262183:JZA262183 KIV262183:KIW262183 KSR262183:KSS262183 LCN262183:LCO262183 LMJ262183:LMK262183 LWF262183:LWG262183 MGB262183:MGC262183 MPX262183:MPY262183 MZT262183:MZU262183 NJP262183:NJQ262183 NTL262183:NTM262183 ODH262183:ODI262183 OND262183:ONE262183 OWZ262183:OXA262183 PGV262183:PGW262183 PQR262183:PQS262183 QAN262183:QAO262183 QKJ262183:QKK262183 QUF262183:QUG262183 REB262183:REC262183 RNX262183:RNY262183 RXT262183:RXU262183 SHP262183:SHQ262183 SRL262183:SRM262183 TBH262183:TBI262183 TLD262183:TLE262183 TUZ262183:TVA262183 UEV262183:UEW262183 UOR262183:UOS262183 UYN262183:UYO262183 VIJ262183:VIK262183 VSF262183:VSG262183 WCB262183:WCC262183 WLX262183:WLY262183 WVT262183:WVU262183 L327719:M327719 JH327719:JI327719 TD327719:TE327719 ACZ327719:ADA327719 AMV327719:AMW327719 AWR327719:AWS327719 BGN327719:BGO327719 BQJ327719:BQK327719 CAF327719:CAG327719 CKB327719:CKC327719 CTX327719:CTY327719 DDT327719:DDU327719 DNP327719:DNQ327719 DXL327719:DXM327719 EHH327719:EHI327719 ERD327719:ERE327719 FAZ327719:FBA327719 FKV327719:FKW327719 FUR327719:FUS327719 GEN327719:GEO327719 GOJ327719:GOK327719 GYF327719:GYG327719 HIB327719:HIC327719 HRX327719:HRY327719 IBT327719:IBU327719 ILP327719:ILQ327719 IVL327719:IVM327719 JFH327719:JFI327719 JPD327719:JPE327719 JYZ327719:JZA327719 KIV327719:KIW327719 KSR327719:KSS327719 LCN327719:LCO327719 LMJ327719:LMK327719 LWF327719:LWG327719 MGB327719:MGC327719 MPX327719:MPY327719 MZT327719:MZU327719 NJP327719:NJQ327719 NTL327719:NTM327719 ODH327719:ODI327719 OND327719:ONE327719 OWZ327719:OXA327719 PGV327719:PGW327719 PQR327719:PQS327719 QAN327719:QAO327719 QKJ327719:QKK327719 QUF327719:QUG327719 REB327719:REC327719 RNX327719:RNY327719 RXT327719:RXU327719 SHP327719:SHQ327719 SRL327719:SRM327719 TBH327719:TBI327719 TLD327719:TLE327719 TUZ327719:TVA327719 UEV327719:UEW327719 UOR327719:UOS327719 UYN327719:UYO327719 VIJ327719:VIK327719 VSF327719:VSG327719 WCB327719:WCC327719 WLX327719:WLY327719 WVT327719:WVU327719 L393255:M393255 JH393255:JI393255 TD393255:TE393255 ACZ393255:ADA393255 AMV393255:AMW393255 AWR393255:AWS393255 BGN393255:BGO393255 BQJ393255:BQK393255 CAF393255:CAG393255 CKB393255:CKC393255 CTX393255:CTY393255 DDT393255:DDU393255 DNP393255:DNQ393255 DXL393255:DXM393255 EHH393255:EHI393255 ERD393255:ERE393255 FAZ393255:FBA393255 FKV393255:FKW393255 FUR393255:FUS393255 GEN393255:GEO393255 GOJ393255:GOK393255 GYF393255:GYG393255 HIB393255:HIC393255 HRX393255:HRY393255 IBT393255:IBU393255 ILP393255:ILQ393255 IVL393255:IVM393255 JFH393255:JFI393255 JPD393255:JPE393255 JYZ393255:JZA393255 KIV393255:KIW393255 KSR393255:KSS393255 LCN393255:LCO393255 LMJ393255:LMK393255 LWF393255:LWG393255 MGB393255:MGC393255 MPX393255:MPY393255 MZT393255:MZU393255 NJP393255:NJQ393255 NTL393255:NTM393255 ODH393255:ODI393255 OND393255:ONE393255 OWZ393255:OXA393255 PGV393255:PGW393255 PQR393255:PQS393255 QAN393255:QAO393255 QKJ393255:QKK393255 QUF393255:QUG393255 REB393255:REC393255 RNX393255:RNY393255 RXT393255:RXU393255 SHP393255:SHQ393255 SRL393255:SRM393255 TBH393255:TBI393255 TLD393255:TLE393255 TUZ393255:TVA393255 UEV393255:UEW393255 UOR393255:UOS393255 UYN393255:UYO393255 VIJ393255:VIK393255 VSF393255:VSG393255 WCB393255:WCC393255 WLX393255:WLY393255 WVT393255:WVU393255 L458791:M458791 JH458791:JI458791 TD458791:TE458791 ACZ458791:ADA458791 AMV458791:AMW458791 AWR458791:AWS458791 BGN458791:BGO458791 BQJ458791:BQK458791 CAF458791:CAG458791 CKB458791:CKC458791 CTX458791:CTY458791 DDT458791:DDU458791 DNP458791:DNQ458791 DXL458791:DXM458791 EHH458791:EHI458791 ERD458791:ERE458791 FAZ458791:FBA458791 FKV458791:FKW458791 FUR458791:FUS458791 GEN458791:GEO458791 GOJ458791:GOK458791 GYF458791:GYG458791 HIB458791:HIC458791 HRX458791:HRY458791 IBT458791:IBU458791 ILP458791:ILQ458791 IVL458791:IVM458791 JFH458791:JFI458791 JPD458791:JPE458791 JYZ458791:JZA458791 KIV458791:KIW458791 KSR458791:KSS458791 LCN458791:LCO458791 LMJ458791:LMK458791 LWF458791:LWG458791 MGB458791:MGC458791 MPX458791:MPY458791 MZT458791:MZU458791 NJP458791:NJQ458791 NTL458791:NTM458791 ODH458791:ODI458791 OND458791:ONE458791 OWZ458791:OXA458791 PGV458791:PGW458791 PQR458791:PQS458791 QAN458791:QAO458791 QKJ458791:QKK458791 QUF458791:QUG458791 REB458791:REC458791 RNX458791:RNY458791 RXT458791:RXU458791 SHP458791:SHQ458791 SRL458791:SRM458791 TBH458791:TBI458791 TLD458791:TLE458791 TUZ458791:TVA458791 UEV458791:UEW458791 UOR458791:UOS458791 UYN458791:UYO458791 VIJ458791:VIK458791 VSF458791:VSG458791 WCB458791:WCC458791 WLX458791:WLY458791 WVT458791:WVU458791 L524327:M524327 JH524327:JI524327 TD524327:TE524327 ACZ524327:ADA524327 AMV524327:AMW524327 AWR524327:AWS524327 BGN524327:BGO524327 BQJ524327:BQK524327 CAF524327:CAG524327 CKB524327:CKC524327 CTX524327:CTY524327 DDT524327:DDU524327 DNP524327:DNQ524327 DXL524327:DXM524327 EHH524327:EHI524327 ERD524327:ERE524327 FAZ524327:FBA524327 FKV524327:FKW524327 FUR524327:FUS524327 GEN524327:GEO524327 GOJ524327:GOK524327 GYF524327:GYG524327 HIB524327:HIC524327 HRX524327:HRY524327 IBT524327:IBU524327 ILP524327:ILQ524327 IVL524327:IVM524327 JFH524327:JFI524327 JPD524327:JPE524327 JYZ524327:JZA524327 KIV524327:KIW524327 KSR524327:KSS524327 LCN524327:LCO524327 LMJ524327:LMK524327 LWF524327:LWG524327 MGB524327:MGC524327 MPX524327:MPY524327 MZT524327:MZU524327 NJP524327:NJQ524327 NTL524327:NTM524327 ODH524327:ODI524327 OND524327:ONE524327 OWZ524327:OXA524327 PGV524327:PGW524327 PQR524327:PQS524327 QAN524327:QAO524327 QKJ524327:QKK524327 QUF524327:QUG524327 REB524327:REC524327 RNX524327:RNY524327 RXT524327:RXU524327 SHP524327:SHQ524327 SRL524327:SRM524327 TBH524327:TBI524327 TLD524327:TLE524327 TUZ524327:TVA524327 UEV524327:UEW524327 UOR524327:UOS524327 UYN524327:UYO524327 VIJ524327:VIK524327 VSF524327:VSG524327 WCB524327:WCC524327 WLX524327:WLY524327 WVT524327:WVU524327 L589863:M589863 JH589863:JI589863 TD589863:TE589863 ACZ589863:ADA589863 AMV589863:AMW589863 AWR589863:AWS589863 BGN589863:BGO589863 BQJ589863:BQK589863 CAF589863:CAG589863 CKB589863:CKC589863 CTX589863:CTY589863 DDT589863:DDU589863 DNP589863:DNQ589863 DXL589863:DXM589863 EHH589863:EHI589863 ERD589863:ERE589863 FAZ589863:FBA589863 FKV589863:FKW589863 FUR589863:FUS589863 GEN589863:GEO589863 GOJ589863:GOK589863 GYF589863:GYG589863 HIB589863:HIC589863 HRX589863:HRY589863 IBT589863:IBU589863 ILP589863:ILQ589863 IVL589863:IVM589863 JFH589863:JFI589863 JPD589863:JPE589863 JYZ589863:JZA589863 KIV589863:KIW589863 KSR589863:KSS589863 LCN589863:LCO589863 LMJ589863:LMK589863 LWF589863:LWG589863 MGB589863:MGC589863 MPX589863:MPY589863 MZT589863:MZU589863 NJP589863:NJQ589863 NTL589863:NTM589863 ODH589863:ODI589863 OND589863:ONE589863 OWZ589863:OXA589863 PGV589863:PGW589863 PQR589863:PQS589863 QAN589863:QAO589863 QKJ589863:QKK589863 QUF589863:QUG589863 REB589863:REC589863 RNX589863:RNY589863 RXT589863:RXU589863 SHP589863:SHQ589863 SRL589863:SRM589863 TBH589863:TBI589863 TLD589863:TLE589863 TUZ589863:TVA589863 UEV589863:UEW589863 UOR589863:UOS589863 UYN589863:UYO589863 VIJ589863:VIK589863 VSF589863:VSG589863 WCB589863:WCC589863 WLX589863:WLY589863 WVT589863:WVU589863 L655399:M655399 JH655399:JI655399 TD655399:TE655399 ACZ655399:ADA655399 AMV655399:AMW655399 AWR655399:AWS655399 BGN655399:BGO655399 BQJ655399:BQK655399 CAF655399:CAG655399 CKB655399:CKC655399 CTX655399:CTY655399 DDT655399:DDU655399 DNP655399:DNQ655399 DXL655399:DXM655399 EHH655399:EHI655399 ERD655399:ERE655399 FAZ655399:FBA655399 FKV655399:FKW655399 FUR655399:FUS655399 GEN655399:GEO655399 GOJ655399:GOK655399 GYF655399:GYG655399 HIB655399:HIC655399 HRX655399:HRY655399 IBT655399:IBU655399 ILP655399:ILQ655399 IVL655399:IVM655399 JFH655399:JFI655399 JPD655399:JPE655399 JYZ655399:JZA655399 KIV655399:KIW655399 KSR655399:KSS655399 LCN655399:LCO655399 LMJ655399:LMK655399 LWF655399:LWG655399 MGB655399:MGC655399 MPX655399:MPY655399 MZT655399:MZU655399 NJP655399:NJQ655399 NTL655399:NTM655399 ODH655399:ODI655399 OND655399:ONE655399 OWZ655399:OXA655399 PGV655399:PGW655399 PQR655399:PQS655399 QAN655399:QAO655399 QKJ655399:QKK655399 QUF655399:QUG655399 REB655399:REC655399 RNX655399:RNY655399 RXT655399:RXU655399 SHP655399:SHQ655399 SRL655399:SRM655399 TBH655399:TBI655399 TLD655399:TLE655399 TUZ655399:TVA655399 UEV655399:UEW655399 UOR655399:UOS655399 UYN655399:UYO655399 VIJ655399:VIK655399 VSF655399:VSG655399 WCB655399:WCC655399 WLX655399:WLY655399 WVT655399:WVU655399 L720935:M720935 JH720935:JI720935 TD720935:TE720935 ACZ720935:ADA720935 AMV720935:AMW720935 AWR720935:AWS720935 BGN720935:BGO720935 BQJ720935:BQK720935 CAF720935:CAG720935 CKB720935:CKC720935 CTX720935:CTY720935 DDT720935:DDU720935 DNP720935:DNQ720935 DXL720935:DXM720935 EHH720935:EHI720935 ERD720935:ERE720935 FAZ720935:FBA720935 FKV720935:FKW720935 FUR720935:FUS720935 GEN720935:GEO720935 GOJ720935:GOK720935 GYF720935:GYG720935 HIB720935:HIC720935 HRX720935:HRY720935 IBT720935:IBU720935 ILP720935:ILQ720935 IVL720935:IVM720935 JFH720935:JFI720935 JPD720935:JPE720935 JYZ720935:JZA720935 KIV720935:KIW720935 KSR720935:KSS720935 LCN720935:LCO720935 LMJ720935:LMK720935 LWF720935:LWG720935 MGB720935:MGC720935 MPX720935:MPY720935 MZT720935:MZU720935 NJP720935:NJQ720935 NTL720935:NTM720935 ODH720935:ODI720935 OND720935:ONE720935 OWZ720935:OXA720935 PGV720935:PGW720935 PQR720935:PQS720935 QAN720935:QAO720935 QKJ720935:QKK720935 QUF720935:QUG720935 REB720935:REC720935 RNX720935:RNY720935 RXT720935:RXU720935 SHP720935:SHQ720935 SRL720935:SRM720935 TBH720935:TBI720935 TLD720935:TLE720935 TUZ720935:TVA720935 UEV720935:UEW720935 UOR720935:UOS720935 UYN720935:UYO720935 VIJ720935:VIK720935 VSF720935:VSG720935 WCB720935:WCC720935 WLX720935:WLY720935 WVT720935:WVU720935 L786471:M786471 JH786471:JI786471 TD786471:TE786471 ACZ786471:ADA786471 AMV786471:AMW786471 AWR786471:AWS786471 BGN786471:BGO786471 BQJ786471:BQK786471 CAF786471:CAG786471 CKB786471:CKC786471 CTX786471:CTY786471 DDT786471:DDU786471 DNP786471:DNQ786471 DXL786471:DXM786471 EHH786471:EHI786471 ERD786471:ERE786471 FAZ786471:FBA786471 FKV786471:FKW786471 FUR786471:FUS786471 GEN786471:GEO786471 GOJ786471:GOK786471 GYF786471:GYG786471 HIB786471:HIC786471 HRX786471:HRY786471 IBT786471:IBU786471 ILP786471:ILQ786471 IVL786471:IVM786471 JFH786471:JFI786471 JPD786471:JPE786471 JYZ786471:JZA786471 KIV786471:KIW786471 KSR786471:KSS786471 LCN786471:LCO786471 LMJ786471:LMK786471 LWF786471:LWG786471 MGB786471:MGC786471 MPX786471:MPY786471 MZT786471:MZU786471 NJP786471:NJQ786471 NTL786471:NTM786471 ODH786471:ODI786471 OND786471:ONE786471 OWZ786471:OXA786471 PGV786471:PGW786471 PQR786471:PQS786471 QAN786471:QAO786471 QKJ786471:QKK786471 QUF786471:QUG786471 REB786471:REC786471 RNX786471:RNY786471 RXT786471:RXU786471 SHP786471:SHQ786471 SRL786471:SRM786471 TBH786471:TBI786471 TLD786471:TLE786471 TUZ786471:TVA786471 UEV786471:UEW786471 UOR786471:UOS786471 UYN786471:UYO786471 VIJ786471:VIK786471 VSF786471:VSG786471 WCB786471:WCC786471 WLX786471:WLY786471 WVT786471:WVU786471 L852007:M852007 JH852007:JI852007 TD852007:TE852007 ACZ852007:ADA852007 AMV852007:AMW852007 AWR852007:AWS852007 BGN852007:BGO852007 BQJ852007:BQK852007 CAF852007:CAG852007 CKB852007:CKC852007 CTX852007:CTY852007 DDT852007:DDU852007 DNP852007:DNQ852007 DXL852007:DXM852007 EHH852007:EHI852007 ERD852007:ERE852007 FAZ852007:FBA852007 FKV852007:FKW852007 FUR852007:FUS852007 GEN852007:GEO852007 GOJ852007:GOK852007 GYF852007:GYG852007 HIB852007:HIC852007 HRX852007:HRY852007 IBT852007:IBU852007 ILP852007:ILQ852007 IVL852007:IVM852007 JFH852007:JFI852007 JPD852007:JPE852007 JYZ852007:JZA852007 KIV852007:KIW852007 KSR852007:KSS852007 LCN852007:LCO852007 LMJ852007:LMK852007 LWF852007:LWG852007 MGB852007:MGC852007 MPX852007:MPY852007 MZT852007:MZU852007 NJP852007:NJQ852007 NTL852007:NTM852007 ODH852007:ODI852007 OND852007:ONE852007 OWZ852007:OXA852007 PGV852007:PGW852007 PQR852007:PQS852007 QAN852007:QAO852007 QKJ852007:QKK852007 QUF852007:QUG852007 REB852007:REC852007 RNX852007:RNY852007 RXT852007:RXU852007 SHP852007:SHQ852007 SRL852007:SRM852007 TBH852007:TBI852007 TLD852007:TLE852007 TUZ852007:TVA852007 UEV852007:UEW852007 UOR852007:UOS852007 UYN852007:UYO852007 VIJ852007:VIK852007 VSF852007:VSG852007 WCB852007:WCC852007 WLX852007:WLY852007 WVT852007:WVU852007 L917543:M917543 JH917543:JI917543 TD917543:TE917543 ACZ917543:ADA917543 AMV917543:AMW917543 AWR917543:AWS917543 BGN917543:BGO917543 BQJ917543:BQK917543 CAF917543:CAG917543 CKB917543:CKC917543 CTX917543:CTY917543 DDT917543:DDU917543 DNP917543:DNQ917543 DXL917543:DXM917543 EHH917543:EHI917543 ERD917543:ERE917543 FAZ917543:FBA917543 FKV917543:FKW917543 FUR917543:FUS917543 GEN917543:GEO917543 GOJ917543:GOK917543 GYF917543:GYG917543 HIB917543:HIC917543 HRX917543:HRY917543 IBT917543:IBU917543 ILP917543:ILQ917543 IVL917543:IVM917543 JFH917543:JFI917543 JPD917543:JPE917543 JYZ917543:JZA917543 KIV917543:KIW917543 KSR917543:KSS917543 LCN917543:LCO917543 LMJ917543:LMK917543 LWF917543:LWG917543 MGB917543:MGC917543 MPX917543:MPY917543 MZT917543:MZU917543 NJP917543:NJQ917543 NTL917543:NTM917543 ODH917543:ODI917543 OND917543:ONE917543 OWZ917543:OXA917543 PGV917543:PGW917543 PQR917543:PQS917543 QAN917543:QAO917543 QKJ917543:QKK917543 QUF917543:QUG917543 REB917543:REC917543 RNX917543:RNY917543 RXT917543:RXU917543 SHP917543:SHQ917543 SRL917543:SRM917543 TBH917543:TBI917543 TLD917543:TLE917543 TUZ917543:TVA917543 UEV917543:UEW917543 UOR917543:UOS917543 UYN917543:UYO917543 VIJ917543:VIK917543 VSF917543:VSG917543 WCB917543:WCC917543 WLX917543:WLY917543 WVT917543:WVU917543 L983079:M983079 JH983079:JI983079 TD983079:TE983079 ACZ983079:ADA983079 AMV983079:AMW983079 AWR983079:AWS983079 BGN983079:BGO983079 BQJ983079:BQK983079 CAF983079:CAG983079 CKB983079:CKC983079 CTX983079:CTY983079 DDT983079:DDU983079 DNP983079:DNQ983079 DXL983079:DXM983079 EHH983079:EHI983079 ERD983079:ERE983079 FAZ983079:FBA983079 FKV983079:FKW983079 FUR983079:FUS983079 GEN983079:GEO983079 GOJ983079:GOK983079 GYF983079:GYG983079 HIB983079:HIC983079 HRX983079:HRY983079 IBT983079:IBU983079 ILP983079:ILQ983079 IVL983079:IVM983079 JFH983079:JFI983079 JPD983079:JPE983079 JYZ983079:JZA983079 KIV983079:KIW983079 KSR983079:KSS983079 LCN983079:LCO983079 LMJ983079:LMK983079 LWF983079:LWG983079 MGB983079:MGC983079 MPX983079:MPY983079 MZT983079:MZU983079 NJP983079:NJQ983079 NTL983079:NTM983079 ODH983079:ODI983079 OND983079:ONE983079 OWZ983079:OXA983079 PGV983079:PGW983079 PQR983079:PQS983079 QAN983079:QAO983079 QKJ983079:QKK983079 QUF983079:QUG983079 REB983079:REC983079 RNX983079:RNY983079 RXT983079:RXU983079 SHP983079:SHQ983079 SRL983079:SRM983079 TBH983079:TBI983079 TLD983079:TLE983079 TUZ983079:TVA983079 UEV983079:UEW983079 UOR983079:UOS983079 UYN983079:UYO983079 VIJ983079:VIK983079 VSF983079:VSG983079 WCB983079:WCC983079 WLX983079:WLY983079 WVT983079:WVU983079" xr:uid="{FC4E4565-B660-4DED-8252-89B0927DC6F5}">
      <formula1>$A$58:$A$59</formula1>
    </dataValidation>
  </dataValidations>
  <printOptions horizontalCentered="1"/>
  <pageMargins left="0.74803149606299213" right="0.70866141732283472" top="0.74803149606299213" bottom="0.9055118110236221" header="0.39370078740157483" footer="0.39370078740157483"/>
  <pageSetup paperSize="9" scale="89" orientation="portrait" r:id="rId1"/>
  <headerFooter scaleWithDoc="0" alignWithMargins="0">
    <oddHeader>&amp;L&amp;"+,Regular"&amp;8&amp;F&amp;R&amp;"Cambria,Regular"&amp;8&amp;A
___________________________________________________________________________________________________</oddHeader>
    <oddFooter>&amp;L&amp;"Cambria,Regular"&amp;8___________________________________________________________________________________________________
The NZ Transport Agency’s Economic evaluation manual 
Effective from July 2013</oddFooter>
  </headerFooter>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782937-2EB1-42B5-AF03-E95EB28ADB79}">
  <sheetPr>
    <pageSetUpPr fitToPage="1"/>
  </sheetPr>
  <dimension ref="A1:Z89"/>
  <sheetViews>
    <sheetView topLeftCell="A25" zoomScaleNormal="100" workbookViewId="0">
      <selection activeCell="F38" sqref="F38:G38"/>
    </sheetView>
  </sheetViews>
  <sheetFormatPr defaultColWidth="7.69921875" defaultRowHeight="12.6"/>
  <cols>
    <col min="1" max="1" width="5" style="133" customWidth="1"/>
    <col min="2" max="2" width="10.5" style="134" customWidth="1"/>
    <col min="3" max="3" width="11.5" style="134" customWidth="1"/>
    <col min="4" max="4" width="4.69921875" style="134" customWidth="1"/>
    <col min="5" max="5" width="6.09765625" style="134" customWidth="1"/>
    <col min="6" max="7" width="5.19921875" style="134" customWidth="1"/>
    <col min="8" max="11" width="6.5" style="134" customWidth="1"/>
    <col min="12" max="13" width="5.19921875" style="134" customWidth="1"/>
    <col min="14" max="14" width="7.296875" style="134" customWidth="1"/>
    <col min="15" max="15" width="13" style="134" customWidth="1"/>
    <col min="16" max="16" width="13.59765625" style="134" customWidth="1"/>
    <col min="17" max="17" width="26.69921875" style="134" customWidth="1"/>
    <col min="18" max="21" width="13.59765625" style="134" customWidth="1"/>
    <col min="22" max="22" width="4.796875" style="134" customWidth="1"/>
    <col min="23" max="23" width="13.5" style="134" hidden="1" customWidth="1"/>
    <col min="24" max="24" width="10.09765625" style="134" hidden="1" customWidth="1"/>
    <col min="25" max="25" width="12.09765625" style="134" hidden="1" customWidth="1"/>
    <col min="26" max="26" width="7.69921875" style="134" hidden="1" customWidth="1"/>
    <col min="27" max="256" width="7.69921875" style="134"/>
    <col min="257" max="257" width="4.19921875" style="134" customWidth="1"/>
    <col min="258" max="258" width="10.5" style="134" customWidth="1"/>
    <col min="259" max="259" width="11.5" style="134" customWidth="1"/>
    <col min="260" max="260" width="4.69921875" style="134" customWidth="1"/>
    <col min="261" max="261" width="6.09765625" style="134" customWidth="1"/>
    <col min="262" max="263" width="5.19921875" style="134" customWidth="1"/>
    <col min="264" max="267" width="6.5" style="134" customWidth="1"/>
    <col min="268" max="269" width="5.19921875" style="134" customWidth="1"/>
    <col min="270" max="270" width="3.296875" style="134" customWidth="1"/>
    <col min="271" max="271" width="13" style="134" customWidth="1"/>
    <col min="272" max="272" width="13.59765625" style="134" customWidth="1"/>
    <col min="273" max="273" width="26.69921875" style="134" customWidth="1"/>
    <col min="274" max="277" width="13.59765625" style="134" customWidth="1"/>
    <col min="278" max="278" width="4.796875" style="134" customWidth="1"/>
    <col min="279" max="279" width="13.5" style="134" bestFit="1" customWidth="1"/>
    <col min="280" max="280" width="10.09765625" style="134" bestFit="1" customWidth="1"/>
    <col min="281" max="281" width="12.09765625" style="134" bestFit="1" customWidth="1"/>
    <col min="282" max="282" width="0" style="134" hidden="1" customWidth="1"/>
    <col min="283" max="512" width="7.69921875" style="134"/>
    <col min="513" max="513" width="4.19921875" style="134" customWidth="1"/>
    <col min="514" max="514" width="10.5" style="134" customWidth="1"/>
    <col min="515" max="515" width="11.5" style="134" customWidth="1"/>
    <col min="516" max="516" width="4.69921875" style="134" customWidth="1"/>
    <col min="517" max="517" width="6.09765625" style="134" customWidth="1"/>
    <col min="518" max="519" width="5.19921875" style="134" customWidth="1"/>
    <col min="520" max="523" width="6.5" style="134" customWidth="1"/>
    <col min="524" max="525" width="5.19921875" style="134" customWidth="1"/>
    <col min="526" max="526" width="3.296875" style="134" customWidth="1"/>
    <col min="527" max="527" width="13" style="134" customWidth="1"/>
    <col min="528" max="528" width="13.59765625" style="134" customWidth="1"/>
    <col min="529" max="529" width="26.69921875" style="134" customWidth="1"/>
    <col min="530" max="533" width="13.59765625" style="134" customWidth="1"/>
    <col min="534" max="534" width="4.796875" style="134" customWidth="1"/>
    <col min="535" max="535" width="13.5" style="134" bestFit="1" customWidth="1"/>
    <col min="536" max="536" width="10.09765625" style="134" bestFit="1" customWidth="1"/>
    <col min="537" max="537" width="12.09765625" style="134" bestFit="1" customWidth="1"/>
    <col min="538" max="538" width="0" style="134" hidden="1" customWidth="1"/>
    <col min="539" max="768" width="7.69921875" style="134"/>
    <col min="769" max="769" width="4.19921875" style="134" customWidth="1"/>
    <col min="770" max="770" width="10.5" style="134" customWidth="1"/>
    <col min="771" max="771" width="11.5" style="134" customWidth="1"/>
    <col min="772" max="772" width="4.69921875" style="134" customWidth="1"/>
    <col min="773" max="773" width="6.09765625" style="134" customWidth="1"/>
    <col min="774" max="775" width="5.19921875" style="134" customWidth="1"/>
    <col min="776" max="779" width="6.5" style="134" customWidth="1"/>
    <col min="780" max="781" width="5.19921875" style="134" customWidth="1"/>
    <col min="782" max="782" width="3.296875" style="134" customWidth="1"/>
    <col min="783" max="783" width="13" style="134" customWidth="1"/>
    <col min="784" max="784" width="13.59765625" style="134" customWidth="1"/>
    <col min="785" max="785" width="26.69921875" style="134" customWidth="1"/>
    <col min="786" max="789" width="13.59765625" style="134" customWidth="1"/>
    <col min="790" max="790" width="4.796875" style="134" customWidth="1"/>
    <col min="791" max="791" width="13.5" style="134" bestFit="1" customWidth="1"/>
    <col min="792" max="792" width="10.09765625" style="134" bestFit="1" customWidth="1"/>
    <col min="793" max="793" width="12.09765625" style="134" bestFit="1" customWidth="1"/>
    <col min="794" max="794" width="0" style="134" hidden="1" customWidth="1"/>
    <col min="795" max="1024" width="7.69921875" style="134"/>
    <col min="1025" max="1025" width="4.19921875" style="134" customWidth="1"/>
    <col min="1026" max="1026" width="10.5" style="134" customWidth="1"/>
    <col min="1027" max="1027" width="11.5" style="134" customWidth="1"/>
    <col min="1028" max="1028" width="4.69921875" style="134" customWidth="1"/>
    <col min="1029" max="1029" width="6.09765625" style="134" customWidth="1"/>
    <col min="1030" max="1031" width="5.19921875" style="134" customWidth="1"/>
    <col min="1032" max="1035" width="6.5" style="134" customWidth="1"/>
    <col min="1036" max="1037" width="5.19921875" style="134" customWidth="1"/>
    <col min="1038" max="1038" width="3.296875" style="134" customWidth="1"/>
    <col min="1039" max="1039" width="13" style="134" customWidth="1"/>
    <col min="1040" max="1040" width="13.59765625" style="134" customWidth="1"/>
    <col min="1041" max="1041" width="26.69921875" style="134" customWidth="1"/>
    <col min="1042" max="1045" width="13.59765625" style="134" customWidth="1"/>
    <col min="1046" max="1046" width="4.796875" style="134" customWidth="1"/>
    <col min="1047" max="1047" width="13.5" style="134" bestFit="1" customWidth="1"/>
    <col min="1048" max="1048" width="10.09765625" style="134" bestFit="1" customWidth="1"/>
    <col min="1049" max="1049" width="12.09765625" style="134" bestFit="1" customWidth="1"/>
    <col min="1050" max="1050" width="0" style="134" hidden="1" customWidth="1"/>
    <col min="1051" max="1280" width="7.69921875" style="134"/>
    <col min="1281" max="1281" width="4.19921875" style="134" customWidth="1"/>
    <col min="1282" max="1282" width="10.5" style="134" customWidth="1"/>
    <col min="1283" max="1283" width="11.5" style="134" customWidth="1"/>
    <col min="1284" max="1284" width="4.69921875" style="134" customWidth="1"/>
    <col min="1285" max="1285" width="6.09765625" style="134" customWidth="1"/>
    <col min="1286" max="1287" width="5.19921875" style="134" customWidth="1"/>
    <col min="1288" max="1291" width="6.5" style="134" customWidth="1"/>
    <col min="1292" max="1293" width="5.19921875" style="134" customWidth="1"/>
    <col min="1294" max="1294" width="3.296875" style="134" customWidth="1"/>
    <col min="1295" max="1295" width="13" style="134" customWidth="1"/>
    <col min="1296" max="1296" width="13.59765625" style="134" customWidth="1"/>
    <col min="1297" max="1297" width="26.69921875" style="134" customWidth="1"/>
    <col min="1298" max="1301" width="13.59765625" style="134" customWidth="1"/>
    <col min="1302" max="1302" width="4.796875" style="134" customWidth="1"/>
    <col min="1303" max="1303" width="13.5" style="134" bestFit="1" customWidth="1"/>
    <col min="1304" max="1304" width="10.09765625" style="134" bestFit="1" customWidth="1"/>
    <col min="1305" max="1305" width="12.09765625" style="134" bestFit="1" customWidth="1"/>
    <col min="1306" max="1306" width="0" style="134" hidden="1" customWidth="1"/>
    <col min="1307" max="1536" width="7.69921875" style="134"/>
    <col min="1537" max="1537" width="4.19921875" style="134" customWidth="1"/>
    <col min="1538" max="1538" width="10.5" style="134" customWidth="1"/>
    <col min="1539" max="1539" width="11.5" style="134" customWidth="1"/>
    <col min="1540" max="1540" width="4.69921875" style="134" customWidth="1"/>
    <col min="1541" max="1541" width="6.09765625" style="134" customWidth="1"/>
    <col min="1542" max="1543" width="5.19921875" style="134" customWidth="1"/>
    <col min="1544" max="1547" width="6.5" style="134" customWidth="1"/>
    <col min="1548" max="1549" width="5.19921875" style="134" customWidth="1"/>
    <col min="1550" max="1550" width="3.296875" style="134" customWidth="1"/>
    <col min="1551" max="1551" width="13" style="134" customWidth="1"/>
    <col min="1552" max="1552" width="13.59765625" style="134" customWidth="1"/>
    <col min="1553" max="1553" width="26.69921875" style="134" customWidth="1"/>
    <col min="1554" max="1557" width="13.59765625" style="134" customWidth="1"/>
    <col min="1558" max="1558" width="4.796875" style="134" customWidth="1"/>
    <col min="1559" max="1559" width="13.5" style="134" bestFit="1" customWidth="1"/>
    <col min="1560" max="1560" width="10.09765625" style="134" bestFit="1" customWidth="1"/>
    <col min="1561" max="1561" width="12.09765625" style="134" bestFit="1" customWidth="1"/>
    <col min="1562" max="1562" width="0" style="134" hidden="1" customWidth="1"/>
    <col min="1563" max="1792" width="7.69921875" style="134"/>
    <col min="1793" max="1793" width="4.19921875" style="134" customWidth="1"/>
    <col min="1794" max="1794" width="10.5" style="134" customWidth="1"/>
    <col min="1795" max="1795" width="11.5" style="134" customWidth="1"/>
    <col min="1796" max="1796" width="4.69921875" style="134" customWidth="1"/>
    <col min="1797" max="1797" width="6.09765625" style="134" customWidth="1"/>
    <col min="1798" max="1799" width="5.19921875" style="134" customWidth="1"/>
    <col min="1800" max="1803" width="6.5" style="134" customWidth="1"/>
    <col min="1804" max="1805" width="5.19921875" style="134" customWidth="1"/>
    <col min="1806" max="1806" width="3.296875" style="134" customWidth="1"/>
    <col min="1807" max="1807" width="13" style="134" customWidth="1"/>
    <col min="1808" max="1808" width="13.59765625" style="134" customWidth="1"/>
    <col min="1809" max="1809" width="26.69921875" style="134" customWidth="1"/>
    <col min="1810" max="1813" width="13.59765625" style="134" customWidth="1"/>
    <col min="1814" max="1814" width="4.796875" style="134" customWidth="1"/>
    <col min="1815" max="1815" width="13.5" style="134" bestFit="1" customWidth="1"/>
    <col min="1816" max="1816" width="10.09765625" style="134" bestFit="1" customWidth="1"/>
    <col min="1817" max="1817" width="12.09765625" style="134" bestFit="1" customWidth="1"/>
    <col min="1818" max="1818" width="0" style="134" hidden="1" customWidth="1"/>
    <col min="1819" max="2048" width="7.69921875" style="134"/>
    <col min="2049" max="2049" width="4.19921875" style="134" customWidth="1"/>
    <col min="2050" max="2050" width="10.5" style="134" customWidth="1"/>
    <col min="2051" max="2051" width="11.5" style="134" customWidth="1"/>
    <col min="2052" max="2052" width="4.69921875" style="134" customWidth="1"/>
    <col min="2053" max="2053" width="6.09765625" style="134" customWidth="1"/>
    <col min="2054" max="2055" width="5.19921875" style="134" customWidth="1"/>
    <col min="2056" max="2059" width="6.5" style="134" customWidth="1"/>
    <col min="2060" max="2061" width="5.19921875" style="134" customWidth="1"/>
    <col min="2062" max="2062" width="3.296875" style="134" customWidth="1"/>
    <col min="2063" max="2063" width="13" style="134" customWidth="1"/>
    <col min="2064" max="2064" width="13.59765625" style="134" customWidth="1"/>
    <col min="2065" max="2065" width="26.69921875" style="134" customWidth="1"/>
    <col min="2066" max="2069" width="13.59765625" style="134" customWidth="1"/>
    <col min="2070" max="2070" width="4.796875" style="134" customWidth="1"/>
    <col min="2071" max="2071" width="13.5" style="134" bestFit="1" customWidth="1"/>
    <col min="2072" max="2072" width="10.09765625" style="134" bestFit="1" customWidth="1"/>
    <col min="2073" max="2073" width="12.09765625" style="134" bestFit="1" customWidth="1"/>
    <col min="2074" max="2074" width="0" style="134" hidden="1" customWidth="1"/>
    <col min="2075" max="2304" width="7.69921875" style="134"/>
    <col min="2305" max="2305" width="4.19921875" style="134" customWidth="1"/>
    <col min="2306" max="2306" width="10.5" style="134" customWidth="1"/>
    <col min="2307" max="2307" width="11.5" style="134" customWidth="1"/>
    <col min="2308" max="2308" width="4.69921875" style="134" customWidth="1"/>
    <col min="2309" max="2309" width="6.09765625" style="134" customWidth="1"/>
    <col min="2310" max="2311" width="5.19921875" style="134" customWidth="1"/>
    <col min="2312" max="2315" width="6.5" style="134" customWidth="1"/>
    <col min="2316" max="2317" width="5.19921875" style="134" customWidth="1"/>
    <col min="2318" max="2318" width="3.296875" style="134" customWidth="1"/>
    <col min="2319" max="2319" width="13" style="134" customWidth="1"/>
    <col min="2320" max="2320" width="13.59765625" style="134" customWidth="1"/>
    <col min="2321" max="2321" width="26.69921875" style="134" customWidth="1"/>
    <col min="2322" max="2325" width="13.59765625" style="134" customWidth="1"/>
    <col min="2326" max="2326" width="4.796875" style="134" customWidth="1"/>
    <col min="2327" max="2327" width="13.5" style="134" bestFit="1" customWidth="1"/>
    <col min="2328" max="2328" width="10.09765625" style="134" bestFit="1" customWidth="1"/>
    <col min="2329" max="2329" width="12.09765625" style="134" bestFit="1" customWidth="1"/>
    <col min="2330" max="2330" width="0" style="134" hidden="1" customWidth="1"/>
    <col min="2331" max="2560" width="7.69921875" style="134"/>
    <col min="2561" max="2561" width="4.19921875" style="134" customWidth="1"/>
    <col min="2562" max="2562" width="10.5" style="134" customWidth="1"/>
    <col min="2563" max="2563" width="11.5" style="134" customWidth="1"/>
    <col min="2564" max="2564" width="4.69921875" style="134" customWidth="1"/>
    <col min="2565" max="2565" width="6.09765625" style="134" customWidth="1"/>
    <col min="2566" max="2567" width="5.19921875" style="134" customWidth="1"/>
    <col min="2568" max="2571" width="6.5" style="134" customWidth="1"/>
    <col min="2572" max="2573" width="5.19921875" style="134" customWidth="1"/>
    <col min="2574" max="2574" width="3.296875" style="134" customWidth="1"/>
    <col min="2575" max="2575" width="13" style="134" customWidth="1"/>
    <col min="2576" max="2576" width="13.59765625" style="134" customWidth="1"/>
    <col min="2577" max="2577" width="26.69921875" style="134" customWidth="1"/>
    <col min="2578" max="2581" width="13.59765625" style="134" customWidth="1"/>
    <col min="2582" max="2582" width="4.796875" style="134" customWidth="1"/>
    <col min="2583" max="2583" width="13.5" style="134" bestFit="1" customWidth="1"/>
    <col min="2584" max="2584" width="10.09765625" style="134" bestFit="1" customWidth="1"/>
    <col min="2585" max="2585" width="12.09765625" style="134" bestFit="1" customWidth="1"/>
    <col min="2586" max="2586" width="0" style="134" hidden="1" customWidth="1"/>
    <col min="2587" max="2816" width="7.69921875" style="134"/>
    <col min="2817" max="2817" width="4.19921875" style="134" customWidth="1"/>
    <col min="2818" max="2818" width="10.5" style="134" customWidth="1"/>
    <col min="2819" max="2819" width="11.5" style="134" customWidth="1"/>
    <col min="2820" max="2820" width="4.69921875" style="134" customWidth="1"/>
    <col min="2821" max="2821" width="6.09765625" style="134" customWidth="1"/>
    <col min="2822" max="2823" width="5.19921875" style="134" customWidth="1"/>
    <col min="2824" max="2827" width="6.5" style="134" customWidth="1"/>
    <col min="2828" max="2829" width="5.19921875" style="134" customWidth="1"/>
    <col min="2830" max="2830" width="3.296875" style="134" customWidth="1"/>
    <col min="2831" max="2831" width="13" style="134" customWidth="1"/>
    <col min="2832" max="2832" width="13.59765625" style="134" customWidth="1"/>
    <col min="2833" max="2833" width="26.69921875" style="134" customWidth="1"/>
    <col min="2834" max="2837" width="13.59765625" style="134" customWidth="1"/>
    <col min="2838" max="2838" width="4.796875" style="134" customWidth="1"/>
    <col min="2839" max="2839" width="13.5" style="134" bestFit="1" customWidth="1"/>
    <col min="2840" max="2840" width="10.09765625" style="134" bestFit="1" customWidth="1"/>
    <col min="2841" max="2841" width="12.09765625" style="134" bestFit="1" customWidth="1"/>
    <col min="2842" max="2842" width="0" style="134" hidden="1" customWidth="1"/>
    <col min="2843" max="3072" width="7.69921875" style="134"/>
    <col min="3073" max="3073" width="4.19921875" style="134" customWidth="1"/>
    <col min="3074" max="3074" width="10.5" style="134" customWidth="1"/>
    <col min="3075" max="3075" width="11.5" style="134" customWidth="1"/>
    <col min="3076" max="3076" width="4.69921875" style="134" customWidth="1"/>
    <col min="3077" max="3077" width="6.09765625" style="134" customWidth="1"/>
    <col min="3078" max="3079" width="5.19921875" style="134" customWidth="1"/>
    <col min="3080" max="3083" width="6.5" style="134" customWidth="1"/>
    <col min="3084" max="3085" width="5.19921875" style="134" customWidth="1"/>
    <col min="3086" max="3086" width="3.296875" style="134" customWidth="1"/>
    <col min="3087" max="3087" width="13" style="134" customWidth="1"/>
    <col min="3088" max="3088" width="13.59765625" style="134" customWidth="1"/>
    <col min="3089" max="3089" width="26.69921875" style="134" customWidth="1"/>
    <col min="3090" max="3093" width="13.59765625" style="134" customWidth="1"/>
    <col min="3094" max="3094" width="4.796875" style="134" customWidth="1"/>
    <col min="3095" max="3095" width="13.5" style="134" bestFit="1" customWidth="1"/>
    <col min="3096" max="3096" width="10.09765625" style="134" bestFit="1" customWidth="1"/>
    <col min="3097" max="3097" width="12.09765625" style="134" bestFit="1" customWidth="1"/>
    <col min="3098" max="3098" width="0" style="134" hidden="1" customWidth="1"/>
    <col min="3099" max="3328" width="7.69921875" style="134"/>
    <col min="3329" max="3329" width="4.19921875" style="134" customWidth="1"/>
    <col min="3330" max="3330" width="10.5" style="134" customWidth="1"/>
    <col min="3331" max="3331" width="11.5" style="134" customWidth="1"/>
    <col min="3332" max="3332" width="4.69921875" style="134" customWidth="1"/>
    <col min="3333" max="3333" width="6.09765625" style="134" customWidth="1"/>
    <col min="3334" max="3335" width="5.19921875" style="134" customWidth="1"/>
    <col min="3336" max="3339" width="6.5" style="134" customWidth="1"/>
    <col min="3340" max="3341" width="5.19921875" style="134" customWidth="1"/>
    <col min="3342" max="3342" width="3.296875" style="134" customWidth="1"/>
    <col min="3343" max="3343" width="13" style="134" customWidth="1"/>
    <col min="3344" max="3344" width="13.59765625" style="134" customWidth="1"/>
    <col min="3345" max="3345" width="26.69921875" style="134" customWidth="1"/>
    <col min="3346" max="3349" width="13.59765625" style="134" customWidth="1"/>
    <col min="3350" max="3350" width="4.796875" style="134" customWidth="1"/>
    <col min="3351" max="3351" width="13.5" style="134" bestFit="1" customWidth="1"/>
    <col min="3352" max="3352" width="10.09765625" style="134" bestFit="1" customWidth="1"/>
    <col min="3353" max="3353" width="12.09765625" style="134" bestFit="1" customWidth="1"/>
    <col min="3354" max="3354" width="0" style="134" hidden="1" customWidth="1"/>
    <col min="3355" max="3584" width="7.69921875" style="134"/>
    <col min="3585" max="3585" width="4.19921875" style="134" customWidth="1"/>
    <col min="3586" max="3586" width="10.5" style="134" customWidth="1"/>
    <col min="3587" max="3587" width="11.5" style="134" customWidth="1"/>
    <col min="3588" max="3588" width="4.69921875" style="134" customWidth="1"/>
    <col min="3589" max="3589" width="6.09765625" style="134" customWidth="1"/>
    <col min="3590" max="3591" width="5.19921875" style="134" customWidth="1"/>
    <col min="3592" max="3595" width="6.5" style="134" customWidth="1"/>
    <col min="3596" max="3597" width="5.19921875" style="134" customWidth="1"/>
    <col min="3598" max="3598" width="3.296875" style="134" customWidth="1"/>
    <col min="3599" max="3599" width="13" style="134" customWidth="1"/>
    <col min="3600" max="3600" width="13.59765625" style="134" customWidth="1"/>
    <col min="3601" max="3601" width="26.69921875" style="134" customWidth="1"/>
    <col min="3602" max="3605" width="13.59765625" style="134" customWidth="1"/>
    <col min="3606" max="3606" width="4.796875" style="134" customWidth="1"/>
    <col min="3607" max="3607" width="13.5" style="134" bestFit="1" customWidth="1"/>
    <col min="3608" max="3608" width="10.09765625" style="134" bestFit="1" customWidth="1"/>
    <col min="3609" max="3609" width="12.09765625" style="134" bestFit="1" customWidth="1"/>
    <col min="3610" max="3610" width="0" style="134" hidden="1" customWidth="1"/>
    <col min="3611" max="3840" width="7.69921875" style="134"/>
    <col min="3841" max="3841" width="4.19921875" style="134" customWidth="1"/>
    <col min="3842" max="3842" width="10.5" style="134" customWidth="1"/>
    <col min="3843" max="3843" width="11.5" style="134" customWidth="1"/>
    <col min="3844" max="3844" width="4.69921875" style="134" customWidth="1"/>
    <col min="3845" max="3845" width="6.09765625" style="134" customWidth="1"/>
    <col min="3846" max="3847" width="5.19921875" style="134" customWidth="1"/>
    <col min="3848" max="3851" width="6.5" style="134" customWidth="1"/>
    <col min="3852" max="3853" width="5.19921875" style="134" customWidth="1"/>
    <col min="3854" max="3854" width="3.296875" style="134" customWidth="1"/>
    <col min="3855" max="3855" width="13" style="134" customWidth="1"/>
    <col min="3856" max="3856" width="13.59765625" style="134" customWidth="1"/>
    <col min="3857" max="3857" width="26.69921875" style="134" customWidth="1"/>
    <col min="3858" max="3861" width="13.59765625" style="134" customWidth="1"/>
    <col min="3862" max="3862" width="4.796875" style="134" customWidth="1"/>
    <col min="3863" max="3863" width="13.5" style="134" bestFit="1" customWidth="1"/>
    <col min="3864" max="3864" width="10.09765625" style="134" bestFit="1" customWidth="1"/>
    <col min="3865" max="3865" width="12.09765625" style="134" bestFit="1" customWidth="1"/>
    <col min="3866" max="3866" width="0" style="134" hidden="1" customWidth="1"/>
    <col min="3867" max="4096" width="7.69921875" style="134"/>
    <col min="4097" max="4097" width="4.19921875" style="134" customWidth="1"/>
    <col min="4098" max="4098" width="10.5" style="134" customWidth="1"/>
    <col min="4099" max="4099" width="11.5" style="134" customWidth="1"/>
    <col min="4100" max="4100" width="4.69921875" style="134" customWidth="1"/>
    <col min="4101" max="4101" width="6.09765625" style="134" customWidth="1"/>
    <col min="4102" max="4103" width="5.19921875" style="134" customWidth="1"/>
    <col min="4104" max="4107" width="6.5" style="134" customWidth="1"/>
    <col min="4108" max="4109" width="5.19921875" style="134" customWidth="1"/>
    <col min="4110" max="4110" width="3.296875" style="134" customWidth="1"/>
    <col min="4111" max="4111" width="13" style="134" customWidth="1"/>
    <col min="4112" max="4112" width="13.59765625" style="134" customWidth="1"/>
    <col min="4113" max="4113" width="26.69921875" style="134" customWidth="1"/>
    <col min="4114" max="4117" width="13.59765625" style="134" customWidth="1"/>
    <col min="4118" max="4118" width="4.796875" style="134" customWidth="1"/>
    <col min="4119" max="4119" width="13.5" style="134" bestFit="1" customWidth="1"/>
    <col min="4120" max="4120" width="10.09765625" style="134" bestFit="1" customWidth="1"/>
    <col min="4121" max="4121" width="12.09765625" style="134" bestFit="1" customWidth="1"/>
    <col min="4122" max="4122" width="0" style="134" hidden="1" customWidth="1"/>
    <col min="4123" max="4352" width="7.69921875" style="134"/>
    <col min="4353" max="4353" width="4.19921875" style="134" customWidth="1"/>
    <col min="4354" max="4354" width="10.5" style="134" customWidth="1"/>
    <col min="4355" max="4355" width="11.5" style="134" customWidth="1"/>
    <col min="4356" max="4356" width="4.69921875" style="134" customWidth="1"/>
    <col min="4357" max="4357" width="6.09765625" style="134" customWidth="1"/>
    <col min="4358" max="4359" width="5.19921875" style="134" customWidth="1"/>
    <col min="4360" max="4363" width="6.5" style="134" customWidth="1"/>
    <col min="4364" max="4365" width="5.19921875" style="134" customWidth="1"/>
    <col min="4366" max="4366" width="3.296875" style="134" customWidth="1"/>
    <col min="4367" max="4367" width="13" style="134" customWidth="1"/>
    <col min="4368" max="4368" width="13.59765625" style="134" customWidth="1"/>
    <col min="4369" max="4369" width="26.69921875" style="134" customWidth="1"/>
    <col min="4370" max="4373" width="13.59765625" style="134" customWidth="1"/>
    <col min="4374" max="4374" width="4.796875" style="134" customWidth="1"/>
    <col min="4375" max="4375" width="13.5" style="134" bestFit="1" customWidth="1"/>
    <col min="4376" max="4376" width="10.09765625" style="134" bestFit="1" customWidth="1"/>
    <col min="4377" max="4377" width="12.09765625" style="134" bestFit="1" customWidth="1"/>
    <col min="4378" max="4378" width="0" style="134" hidden="1" customWidth="1"/>
    <col min="4379" max="4608" width="7.69921875" style="134"/>
    <col min="4609" max="4609" width="4.19921875" style="134" customWidth="1"/>
    <col min="4610" max="4610" width="10.5" style="134" customWidth="1"/>
    <col min="4611" max="4611" width="11.5" style="134" customWidth="1"/>
    <col min="4612" max="4612" width="4.69921875" style="134" customWidth="1"/>
    <col min="4613" max="4613" width="6.09765625" style="134" customWidth="1"/>
    <col min="4614" max="4615" width="5.19921875" style="134" customWidth="1"/>
    <col min="4616" max="4619" width="6.5" style="134" customWidth="1"/>
    <col min="4620" max="4621" width="5.19921875" style="134" customWidth="1"/>
    <col min="4622" max="4622" width="3.296875" style="134" customWidth="1"/>
    <col min="4623" max="4623" width="13" style="134" customWidth="1"/>
    <col min="4624" max="4624" width="13.59765625" style="134" customWidth="1"/>
    <col min="4625" max="4625" width="26.69921875" style="134" customWidth="1"/>
    <col min="4626" max="4629" width="13.59765625" style="134" customWidth="1"/>
    <col min="4630" max="4630" width="4.796875" style="134" customWidth="1"/>
    <col min="4631" max="4631" width="13.5" style="134" bestFit="1" customWidth="1"/>
    <col min="4632" max="4632" width="10.09765625" style="134" bestFit="1" customWidth="1"/>
    <col min="4633" max="4633" width="12.09765625" style="134" bestFit="1" customWidth="1"/>
    <col min="4634" max="4634" width="0" style="134" hidden="1" customWidth="1"/>
    <col min="4635" max="4864" width="7.69921875" style="134"/>
    <col min="4865" max="4865" width="4.19921875" style="134" customWidth="1"/>
    <col min="4866" max="4866" width="10.5" style="134" customWidth="1"/>
    <col min="4867" max="4867" width="11.5" style="134" customWidth="1"/>
    <col min="4868" max="4868" width="4.69921875" style="134" customWidth="1"/>
    <col min="4869" max="4869" width="6.09765625" style="134" customWidth="1"/>
    <col min="4870" max="4871" width="5.19921875" style="134" customWidth="1"/>
    <col min="4872" max="4875" width="6.5" style="134" customWidth="1"/>
    <col min="4876" max="4877" width="5.19921875" style="134" customWidth="1"/>
    <col min="4878" max="4878" width="3.296875" style="134" customWidth="1"/>
    <col min="4879" max="4879" width="13" style="134" customWidth="1"/>
    <col min="4880" max="4880" width="13.59765625" style="134" customWidth="1"/>
    <col min="4881" max="4881" width="26.69921875" style="134" customWidth="1"/>
    <col min="4882" max="4885" width="13.59765625" style="134" customWidth="1"/>
    <col min="4886" max="4886" width="4.796875" style="134" customWidth="1"/>
    <col min="4887" max="4887" width="13.5" style="134" bestFit="1" customWidth="1"/>
    <col min="4888" max="4888" width="10.09765625" style="134" bestFit="1" customWidth="1"/>
    <col min="4889" max="4889" width="12.09765625" style="134" bestFit="1" customWidth="1"/>
    <col min="4890" max="4890" width="0" style="134" hidden="1" customWidth="1"/>
    <col min="4891" max="5120" width="7.69921875" style="134"/>
    <col min="5121" max="5121" width="4.19921875" style="134" customWidth="1"/>
    <col min="5122" max="5122" width="10.5" style="134" customWidth="1"/>
    <col min="5123" max="5123" width="11.5" style="134" customWidth="1"/>
    <col min="5124" max="5124" width="4.69921875" style="134" customWidth="1"/>
    <col min="5125" max="5125" width="6.09765625" style="134" customWidth="1"/>
    <col min="5126" max="5127" width="5.19921875" style="134" customWidth="1"/>
    <col min="5128" max="5131" width="6.5" style="134" customWidth="1"/>
    <col min="5132" max="5133" width="5.19921875" style="134" customWidth="1"/>
    <col min="5134" max="5134" width="3.296875" style="134" customWidth="1"/>
    <col min="5135" max="5135" width="13" style="134" customWidth="1"/>
    <col min="5136" max="5136" width="13.59765625" style="134" customWidth="1"/>
    <col min="5137" max="5137" width="26.69921875" style="134" customWidth="1"/>
    <col min="5138" max="5141" width="13.59765625" style="134" customWidth="1"/>
    <col min="5142" max="5142" width="4.796875" style="134" customWidth="1"/>
    <col min="5143" max="5143" width="13.5" style="134" bestFit="1" customWidth="1"/>
    <col min="5144" max="5144" width="10.09765625" style="134" bestFit="1" customWidth="1"/>
    <col min="5145" max="5145" width="12.09765625" style="134" bestFit="1" customWidth="1"/>
    <col min="5146" max="5146" width="0" style="134" hidden="1" customWidth="1"/>
    <col min="5147" max="5376" width="7.69921875" style="134"/>
    <col min="5377" max="5377" width="4.19921875" style="134" customWidth="1"/>
    <col min="5378" max="5378" width="10.5" style="134" customWidth="1"/>
    <col min="5379" max="5379" width="11.5" style="134" customWidth="1"/>
    <col min="5380" max="5380" width="4.69921875" style="134" customWidth="1"/>
    <col min="5381" max="5381" width="6.09765625" style="134" customWidth="1"/>
    <col min="5382" max="5383" width="5.19921875" style="134" customWidth="1"/>
    <col min="5384" max="5387" width="6.5" style="134" customWidth="1"/>
    <col min="5388" max="5389" width="5.19921875" style="134" customWidth="1"/>
    <col min="5390" max="5390" width="3.296875" style="134" customWidth="1"/>
    <col min="5391" max="5391" width="13" style="134" customWidth="1"/>
    <col min="5392" max="5392" width="13.59765625" style="134" customWidth="1"/>
    <col min="5393" max="5393" width="26.69921875" style="134" customWidth="1"/>
    <col min="5394" max="5397" width="13.59765625" style="134" customWidth="1"/>
    <col min="5398" max="5398" width="4.796875" style="134" customWidth="1"/>
    <col min="5399" max="5399" width="13.5" style="134" bestFit="1" customWidth="1"/>
    <col min="5400" max="5400" width="10.09765625" style="134" bestFit="1" customWidth="1"/>
    <col min="5401" max="5401" width="12.09765625" style="134" bestFit="1" customWidth="1"/>
    <col min="5402" max="5402" width="0" style="134" hidden="1" customWidth="1"/>
    <col min="5403" max="5632" width="7.69921875" style="134"/>
    <col min="5633" max="5633" width="4.19921875" style="134" customWidth="1"/>
    <col min="5634" max="5634" width="10.5" style="134" customWidth="1"/>
    <col min="5635" max="5635" width="11.5" style="134" customWidth="1"/>
    <col min="5636" max="5636" width="4.69921875" style="134" customWidth="1"/>
    <col min="5637" max="5637" width="6.09765625" style="134" customWidth="1"/>
    <col min="5638" max="5639" width="5.19921875" style="134" customWidth="1"/>
    <col min="5640" max="5643" width="6.5" style="134" customWidth="1"/>
    <col min="5644" max="5645" width="5.19921875" style="134" customWidth="1"/>
    <col min="5646" max="5646" width="3.296875" style="134" customWidth="1"/>
    <col min="5647" max="5647" width="13" style="134" customWidth="1"/>
    <col min="5648" max="5648" width="13.59765625" style="134" customWidth="1"/>
    <col min="5649" max="5649" width="26.69921875" style="134" customWidth="1"/>
    <col min="5650" max="5653" width="13.59765625" style="134" customWidth="1"/>
    <col min="5654" max="5654" width="4.796875" style="134" customWidth="1"/>
    <col min="5655" max="5655" width="13.5" style="134" bestFit="1" customWidth="1"/>
    <col min="5656" max="5656" width="10.09765625" style="134" bestFit="1" customWidth="1"/>
    <col min="5657" max="5657" width="12.09765625" style="134" bestFit="1" customWidth="1"/>
    <col min="5658" max="5658" width="0" style="134" hidden="1" customWidth="1"/>
    <col min="5659" max="5888" width="7.69921875" style="134"/>
    <col min="5889" max="5889" width="4.19921875" style="134" customWidth="1"/>
    <col min="5890" max="5890" width="10.5" style="134" customWidth="1"/>
    <col min="5891" max="5891" width="11.5" style="134" customWidth="1"/>
    <col min="5892" max="5892" width="4.69921875" style="134" customWidth="1"/>
    <col min="5893" max="5893" width="6.09765625" style="134" customWidth="1"/>
    <col min="5894" max="5895" width="5.19921875" style="134" customWidth="1"/>
    <col min="5896" max="5899" width="6.5" style="134" customWidth="1"/>
    <col min="5900" max="5901" width="5.19921875" style="134" customWidth="1"/>
    <col min="5902" max="5902" width="3.296875" style="134" customWidth="1"/>
    <col min="5903" max="5903" width="13" style="134" customWidth="1"/>
    <col min="5904" max="5904" width="13.59765625" style="134" customWidth="1"/>
    <col min="5905" max="5905" width="26.69921875" style="134" customWidth="1"/>
    <col min="5906" max="5909" width="13.59765625" style="134" customWidth="1"/>
    <col min="5910" max="5910" width="4.796875" style="134" customWidth="1"/>
    <col min="5911" max="5911" width="13.5" style="134" bestFit="1" customWidth="1"/>
    <col min="5912" max="5912" width="10.09765625" style="134" bestFit="1" customWidth="1"/>
    <col min="5913" max="5913" width="12.09765625" style="134" bestFit="1" customWidth="1"/>
    <col min="5914" max="5914" width="0" style="134" hidden="1" customWidth="1"/>
    <col min="5915" max="6144" width="7.69921875" style="134"/>
    <col min="6145" max="6145" width="4.19921875" style="134" customWidth="1"/>
    <col min="6146" max="6146" width="10.5" style="134" customWidth="1"/>
    <col min="6147" max="6147" width="11.5" style="134" customWidth="1"/>
    <col min="6148" max="6148" width="4.69921875" style="134" customWidth="1"/>
    <col min="6149" max="6149" width="6.09765625" style="134" customWidth="1"/>
    <col min="6150" max="6151" width="5.19921875" style="134" customWidth="1"/>
    <col min="6152" max="6155" width="6.5" style="134" customWidth="1"/>
    <col min="6156" max="6157" width="5.19921875" style="134" customWidth="1"/>
    <col min="6158" max="6158" width="3.296875" style="134" customWidth="1"/>
    <col min="6159" max="6159" width="13" style="134" customWidth="1"/>
    <col min="6160" max="6160" width="13.59765625" style="134" customWidth="1"/>
    <col min="6161" max="6161" width="26.69921875" style="134" customWidth="1"/>
    <col min="6162" max="6165" width="13.59765625" style="134" customWidth="1"/>
    <col min="6166" max="6166" width="4.796875" style="134" customWidth="1"/>
    <col min="6167" max="6167" width="13.5" style="134" bestFit="1" customWidth="1"/>
    <col min="6168" max="6168" width="10.09765625" style="134" bestFit="1" customWidth="1"/>
    <col min="6169" max="6169" width="12.09765625" style="134" bestFit="1" customWidth="1"/>
    <col min="6170" max="6170" width="0" style="134" hidden="1" customWidth="1"/>
    <col min="6171" max="6400" width="7.69921875" style="134"/>
    <col min="6401" max="6401" width="4.19921875" style="134" customWidth="1"/>
    <col min="6402" max="6402" width="10.5" style="134" customWidth="1"/>
    <col min="6403" max="6403" width="11.5" style="134" customWidth="1"/>
    <col min="6404" max="6404" width="4.69921875" style="134" customWidth="1"/>
    <col min="6405" max="6405" width="6.09765625" style="134" customWidth="1"/>
    <col min="6406" max="6407" width="5.19921875" style="134" customWidth="1"/>
    <col min="6408" max="6411" width="6.5" style="134" customWidth="1"/>
    <col min="6412" max="6413" width="5.19921875" style="134" customWidth="1"/>
    <col min="6414" max="6414" width="3.296875" style="134" customWidth="1"/>
    <col min="6415" max="6415" width="13" style="134" customWidth="1"/>
    <col min="6416" max="6416" width="13.59765625" style="134" customWidth="1"/>
    <col min="6417" max="6417" width="26.69921875" style="134" customWidth="1"/>
    <col min="6418" max="6421" width="13.59765625" style="134" customWidth="1"/>
    <col min="6422" max="6422" width="4.796875" style="134" customWidth="1"/>
    <col min="6423" max="6423" width="13.5" style="134" bestFit="1" customWidth="1"/>
    <col min="6424" max="6424" width="10.09765625" style="134" bestFit="1" customWidth="1"/>
    <col min="6425" max="6425" width="12.09765625" style="134" bestFit="1" customWidth="1"/>
    <col min="6426" max="6426" width="0" style="134" hidden="1" customWidth="1"/>
    <col min="6427" max="6656" width="7.69921875" style="134"/>
    <col min="6657" max="6657" width="4.19921875" style="134" customWidth="1"/>
    <col min="6658" max="6658" width="10.5" style="134" customWidth="1"/>
    <col min="6659" max="6659" width="11.5" style="134" customWidth="1"/>
    <col min="6660" max="6660" width="4.69921875" style="134" customWidth="1"/>
    <col min="6661" max="6661" width="6.09765625" style="134" customWidth="1"/>
    <col min="6662" max="6663" width="5.19921875" style="134" customWidth="1"/>
    <col min="6664" max="6667" width="6.5" style="134" customWidth="1"/>
    <col min="6668" max="6669" width="5.19921875" style="134" customWidth="1"/>
    <col min="6670" max="6670" width="3.296875" style="134" customWidth="1"/>
    <col min="6671" max="6671" width="13" style="134" customWidth="1"/>
    <col min="6672" max="6672" width="13.59765625" style="134" customWidth="1"/>
    <col min="6673" max="6673" width="26.69921875" style="134" customWidth="1"/>
    <col min="6674" max="6677" width="13.59765625" style="134" customWidth="1"/>
    <col min="6678" max="6678" width="4.796875" style="134" customWidth="1"/>
    <col min="6679" max="6679" width="13.5" style="134" bestFit="1" customWidth="1"/>
    <col min="6680" max="6680" width="10.09765625" style="134" bestFit="1" customWidth="1"/>
    <col min="6681" max="6681" width="12.09765625" style="134" bestFit="1" customWidth="1"/>
    <col min="6682" max="6682" width="0" style="134" hidden="1" customWidth="1"/>
    <col min="6683" max="6912" width="7.69921875" style="134"/>
    <col min="6913" max="6913" width="4.19921875" style="134" customWidth="1"/>
    <col min="6914" max="6914" width="10.5" style="134" customWidth="1"/>
    <col min="6915" max="6915" width="11.5" style="134" customWidth="1"/>
    <col min="6916" max="6916" width="4.69921875" style="134" customWidth="1"/>
    <col min="6917" max="6917" width="6.09765625" style="134" customWidth="1"/>
    <col min="6918" max="6919" width="5.19921875" style="134" customWidth="1"/>
    <col min="6920" max="6923" width="6.5" style="134" customWidth="1"/>
    <col min="6924" max="6925" width="5.19921875" style="134" customWidth="1"/>
    <col min="6926" max="6926" width="3.296875" style="134" customWidth="1"/>
    <col min="6927" max="6927" width="13" style="134" customWidth="1"/>
    <col min="6928" max="6928" width="13.59765625" style="134" customWidth="1"/>
    <col min="6929" max="6929" width="26.69921875" style="134" customWidth="1"/>
    <col min="6930" max="6933" width="13.59765625" style="134" customWidth="1"/>
    <col min="6934" max="6934" width="4.796875" style="134" customWidth="1"/>
    <col min="6935" max="6935" width="13.5" style="134" bestFit="1" customWidth="1"/>
    <col min="6936" max="6936" width="10.09765625" style="134" bestFit="1" customWidth="1"/>
    <col min="6937" max="6937" width="12.09765625" style="134" bestFit="1" customWidth="1"/>
    <col min="6938" max="6938" width="0" style="134" hidden="1" customWidth="1"/>
    <col min="6939" max="7168" width="7.69921875" style="134"/>
    <col min="7169" max="7169" width="4.19921875" style="134" customWidth="1"/>
    <col min="7170" max="7170" width="10.5" style="134" customWidth="1"/>
    <col min="7171" max="7171" width="11.5" style="134" customWidth="1"/>
    <col min="7172" max="7172" width="4.69921875" style="134" customWidth="1"/>
    <col min="7173" max="7173" width="6.09765625" style="134" customWidth="1"/>
    <col min="7174" max="7175" width="5.19921875" style="134" customWidth="1"/>
    <col min="7176" max="7179" width="6.5" style="134" customWidth="1"/>
    <col min="7180" max="7181" width="5.19921875" style="134" customWidth="1"/>
    <col min="7182" max="7182" width="3.296875" style="134" customWidth="1"/>
    <col min="7183" max="7183" width="13" style="134" customWidth="1"/>
    <col min="7184" max="7184" width="13.59765625" style="134" customWidth="1"/>
    <col min="7185" max="7185" width="26.69921875" style="134" customWidth="1"/>
    <col min="7186" max="7189" width="13.59765625" style="134" customWidth="1"/>
    <col min="7190" max="7190" width="4.796875" style="134" customWidth="1"/>
    <col min="7191" max="7191" width="13.5" style="134" bestFit="1" customWidth="1"/>
    <col min="7192" max="7192" width="10.09765625" style="134" bestFit="1" customWidth="1"/>
    <col min="7193" max="7193" width="12.09765625" style="134" bestFit="1" customWidth="1"/>
    <col min="7194" max="7194" width="0" style="134" hidden="1" customWidth="1"/>
    <col min="7195" max="7424" width="7.69921875" style="134"/>
    <col min="7425" max="7425" width="4.19921875" style="134" customWidth="1"/>
    <col min="7426" max="7426" width="10.5" style="134" customWidth="1"/>
    <col min="7427" max="7427" width="11.5" style="134" customWidth="1"/>
    <col min="7428" max="7428" width="4.69921875" style="134" customWidth="1"/>
    <col min="7429" max="7429" width="6.09765625" style="134" customWidth="1"/>
    <col min="7430" max="7431" width="5.19921875" style="134" customWidth="1"/>
    <col min="7432" max="7435" width="6.5" style="134" customWidth="1"/>
    <col min="7436" max="7437" width="5.19921875" style="134" customWidth="1"/>
    <col min="7438" max="7438" width="3.296875" style="134" customWidth="1"/>
    <col min="7439" max="7439" width="13" style="134" customWidth="1"/>
    <col min="7440" max="7440" width="13.59765625" style="134" customWidth="1"/>
    <col min="7441" max="7441" width="26.69921875" style="134" customWidth="1"/>
    <col min="7442" max="7445" width="13.59765625" style="134" customWidth="1"/>
    <col min="7446" max="7446" width="4.796875" style="134" customWidth="1"/>
    <col min="7447" max="7447" width="13.5" style="134" bestFit="1" customWidth="1"/>
    <col min="7448" max="7448" width="10.09765625" style="134" bestFit="1" customWidth="1"/>
    <col min="7449" max="7449" width="12.09765625" style="134" bestFit="1" customWidth="1"/>
    <col min="7450" max="7450" width="0" style="134" hidden="1" customWidth="1"/>
    <col min="7451" max="7680" width="7.69921875" style="134"/>
    <col min="7681" max="7681" width="4.19921875" style="134" customWidth="1"/>
    <col min="7682" max="7682" width="10.5" style="134" customWidth="1"/>
    <col min="7683" max="7683" width="11.5" style="134" customWidth="1"/>
    <col min="7684" max="7684" width="4.69921875" style="134" customWidth="1"/>
    <col min="7685" max="7685" width="6.09765625" style="134" customWidth="1"/>
    <col min="7686" max="7687" width="5.19921875" style="134" customWidth="1"/>
    <col min="7688" max="7691" width="6.5" style="134" customWidth="1"/>
    <col min="7692" max="7693" width="5.19921875" style="134" customWidth="1"/>
    <col min="7694" max="7694" width="3.296875" style="134" customWidth="1"/>
    <col min="7695" max="7695" width="13" style="134" customWidth="1"/>
    <col min="7696" max="7696" width="13.59765625" style="134" customWidth="1"/>
    <col min="7697" max="7697" width="26.69921875" style="134" customWidth="1"/>
    <col min="7698" max="7701" width="13.59765625" style="134" customWidth="1"/>
    <col min="7702" max="7702" width="4.796875" style="134" customWidth="1"/>
    <col min="7703" max="7703" width="13.5" style="134" bestFit="1" customWidth="1"/>
    <col min="7704" max="7704" width="10.09765625" style="134" bestFit="1" customWidth="1"/>
    <col min="7705" max="7705" width="12.09765625" style="134" bestFit="1" customWidth="1"/>
    <col min="7706" max="7706" width="0" style="134" hidden="1" customWidth="1"/>
    <col min="7707" max="7936" width="7.69921875" style="134"/>
    <col min="7937" max="7937" width="4.19921875" style="134" customWidth="1"/>
    <col min="7938" max="7938" width="10.5" style="134" customWidth="1"/>
    <col min="7939" max="7939" width="11.5" style="134" customWidth="1"/>
    <col min="7940" max="7940" width="4.69921875" style="134" customWidth="1"/>
    <col min="7941" max="7941" width="6.09765625" style="134" customWidth="1"/>
    <col min="7942" max="7943" width="5.19921875" style="134" customWidth="1"/>
    <col min="7944" max="7947" width="6.5" style="134" customWidth="1"/>
    <col min="7948" max="7949" width="5.19921875" style="134" customWidth="1"/>
    <col min="7950" max="7950" width="3.296875" style="134" customWidth="1"/>
    <col min="7951" max="7951" width="13" style="134" customWidth="1"/>
    <col min="7952" max="7952" width="13.59765625" style="134" customWidth="1"/>
    <col min="7953" max="7953" width="26.69921875" style="134" customWidth="1"/>
    <col min="7954" max="7957" width="13.59765625" style="134" customWidth="1"/>
    <col min="7958" max="7958" width="4.796875" style="134" customWidth="1"/>
    <col min="7959" max="7959" width="13.5" style="134" bestFit="1" customWidth="1"/>
    <col min="7960" max="7960" width="10.09765625" style="134" bestFit="1" customWidth="1"/>
    <col min="7961" max="7961" width="12.09765625" style="134" bestFit="1" customWidth="1"/>
    <col min="7962" max="7962" width="0" style="134" hidden="1" customWidth="1"/>
    <col min="7963" max="8192" width="7.69921875" style="134"/>
    <col min="8193" max="8193" width="4.19921875" style="134" customWidth="1"/>
    <col min="8194" max="8194" width="10.5" style="134" customWidth="1"/>
    <col min="8195" max="8195" width="11.5" style="134" customWidth="1"/>
    <col min="8196" max="8196" width="4.69921875" style="134" customWidth="1"/>
    <col min="8197" max="8197" width="6.09765625" style="134" customWidth="1"/>
    <col min="8198" max="8199" width="5.19921875" style="134" customWidth="1"/>
    <col min="8200" max="8203" width="6.5" style="134" customWidth="1"/>
    <col min="8204" max="8205" width="5.19921875" style="134" customWidth="1"/>
    <col min="8206" max="8206" width="3.296875" style="134" customWidth="1"/>
    <col min="8207" max="8207" width="13" style="134" customWidth="1"/>
    <col min="8208" max="8208" width="13.59765625" style="134" customWidth="1"/>
    <col min="8209" max="8209" width="26.69921875" style="134" customWidth="1"/>
    <col min="8210" max="8213" width="13.59765625" style="134" customWidth="1"/>
    <col min="8214" max="8214" width="4.796875" style="134" customWidth="1"/>
    <col min="8215" max="8215" width="13.5" style="134" bestFit="1" customWidth="1"/>
    <col min="8216" max="8216" width="10.09765625" style="134" bestFit="1" customWidth="1"/>
    <col min="8217" max="8217" width="12.09765625" style="134" bestFit="1" customWidth="1"/>
    <col min="8218" max="8218" width="0" style="134" hidden="1" customWidth="1"/>
    <col min="8219" max="8448" width="7.69921875" style="134"/>
    <col min="8449" max="8449" width="4.19921875" style="134" customWidth="1"/>
    <col min="8450" max="8450" width="10.5" style="134" customWidth="1"/>
    <col min="8451" max="8451" width="11.5" style="134" customWidth="1"/>
    <col min="8452" max="8452" width="4.69921875" style="134" customWidth="1"/>
    <col min="8453" max="8453" width="6.09765625" style="134" customWidth="1"/>
    <col min="8454" max="8455" width="5.19921875" style="134" customWidth="1"/>
    <col min="8456" max="8459" width="6.5" style="134" customWidth="1"/>
    <col min="8460" max="8461" width="5.19921875" style="134" customWidth="1"/>
    <col min="8462" max="8462" width="3.296875" style="134" customWidth="1"/>
    <col min="8463" max="8463" width="13" style="134" customWidth="1"/>
    <col min="8464" max="8464" width="13.59765625" style="134" customWidth="1"/>
    <col min="8465" max="8465" width="26.69921875" style="134" customWidth="1"/>
    <col min="8466" max="8469" width="13.59765625" style="134" customWidth="1"/>
    <col min="8470" max="8470" width="4.796875" style="134" customWidth="1"/>
    <col min="8471" max="8471" width="13.5" style="134" bestFit="1" customWidth="1"/>
    <col min="8472" max="8472" width="10.09765625" style="134" bestFit="1" customWidth="1"/>
    <col min="8473" max="8473" width="12.09765625" style="134" bestFit="1" customWidth="1"/>
    <col min="8474" max="8474" width="0" style="134" hidden="1" customWidth="1"/>
    <col min="8475" max="8704" width="7.69921875" style="134"/>
    <col min="8705" max="8705" width="4.19921875" style="134" customWidth="1"/>
    <col min="8706" max="8706" width="10.5" style="134" customWidth="1"/>
    <col min="8707" max="8707" width="11.5" style="134" customWidth="1"/>
    <col min="8708" max="8708" width="4.69921875" style="134" customWidth="1"/>
    <col min="8709" max="8709" width="6.09765625" style="134" customWidth="1"/>
    <col min="8710" max="8711" width="5.19921875" style="134" customWidth="1"/>
    <col min="8712" max="8715" width="6.5" style="134" customWidth="1"/>
    <col min="8716" max="8717" width="5.19921875" style="134" customWidth="1"/>
    <col min="8718" max="8718" width="3.296875" style="134" customWidth="1"/>
    <col min="8719" max="8719" width="13" style="134" customWidth="1"/>
    <col min="8720" max="8720" width="13.59765625" style="134" customWidth="1"/>
    <col min="8721" max="8721" width="26.69921875" style="134" customWidth="1"/>
    <col min="8722" max="8725" width="13.59765625" style="134" customWidth="1"/>
    <col min="8726" max="8726" width="4.796875" style="134" customWidth="1"/>
    <col min="8727" max="8727" width="13.5" style="134" bestFit="1" customWidth="1"/>
    <col min="8728" max="8728" width="10.09765625" style="134" bestFit="1" customWidth="1"/>
    <col min="8729" max="8729" width="12.09765625" style="134" bestFit="1" customWidth="1"/>
    <col min="8730" max="8730" width="0" style="134" hidden="1" customWidth="1"/>
    <col min="8731" max="8960" width="7.69921875" style="134"/>
    <col min="8961" max="8961" width="4.19921875" style="134" customWidth="1"/>
    <col min="8962" max="8962" width="10.5" style="134" customWidth="1"/>
    <col min="8963" max="8963" width="11.5" style="134" customWidth="1"/>
    <col min="8964" max="8964" width="4.69921875" style="134" customWidth="1"/>
    <col min="8965" max="8965" width="6.09765625" style="134" customWidth="1"/>
    <col min="8966" max="8967" width="5.19921875" style="134" customWidth="1"/>
    <col min="8968" max="8971" width="6.5" style="134" customWidth="1"/>
    <col min="8972" max="8973" width="5.19921875" style="134" customWidth="1"/>
    <col min="8974" max="8974" width="3.296875" style="134" customWidth="1"/>
    <col min="8975" max="8975" width="13" style="134" customWidth="1"/>
    <col min="8976" max="8976" width="13.59765625" style="134" customWidth="1"/>
    <col min="8977" max="8977" width="26.69921875" style="134" customWidth="1"/>
    <col min="8978" max="8981" width="13.59765625" style="134" customWidth="1"/>
    <col min="8982" max="8982" width="4.796875" style="134" customWidth="1"/>
    <col min="8983" max="8983" width="13.5" style="134" bestFit="1" customWidth="1"/>
    <col min="8984" max="8984" width="10.09765625" style="134" bestFit="1" customWidth="1"/>
    <col min="8985" max="8985" width="12.09765625" style="134" bestFit="1" customWidth="1"/>
    <col min="8986" max="8986" width="0" style="134" hidden="1" customWidth="1"/>
    <col min="8987" max="9216" width="7.69921875" style="134"/>
    <col min="9217" max="9217" width="4.19921875" style="134" customWidth="1"/>
    <col min="9218" max="9218" width="10.5" style="134" customWidth="1"/>
    <col min="9219" max="9219" width="11.5" style="134" customWidth="1"/>
    <col min="9220" max="9220" width="4.69921875" style="134" customWidth="1"/>
    <col min="9221" max="9221" width="6.09765625" style="134" customWidth="1"/>
    <col min="9222" max="9223" width="5.19921875" style="134" customWidth="1"/>
    <col min="9224" max="9227" width="6.5" style="134" customWidth="1"/>
    <col min="9228" max="9229" width="5.19921875" style="134" customWidth="1"/>
    <col min="9230" max="9230" width="3.296875" style="134" customWidth="1"/>
    <col min="9231" max="9231" width="13" style="134" customWidth="1"/>
    <col min="9232" max="9232" width="13.59765625" style="134" customWidth="1"/>
    <col min="9233" max="9233" width="26.69921875" style="134" customWidth="1"/>
    <col min="9234" max="9237" width="13.59765625" style="134" customWidth="1"/>
    <col min="9238" max="9238" width="4.796875" style="134" customWidth="1"/>
    <col min="9239" max="9239" width="13.5" style="134" bestFit="1" customWidth="1"/>
    <col min="9240" max="9240" width="10.09765625" style="134" bestFit="1" customWidth="1"/>
    <col min="9241" max="9241" width="12.09765625" style="134" bestFit="1" customWidth="1"/>
    <col min="9242" max="9242" width="0" style="134" hidden="1" customWidth="1"/>
    <col min="9243" max="9472" width="7.69921875" style="134"/>
    <col min="9473" max="9473" width="4.19921875" style="134" customWidth="1"/>
    <col min="9474" max="9474" width="10.5" style="134" customWidth="1"/>
    <col min="9475" max="9475" width="11.5" style="134" customWidth="1"/>
    <col min="9476" max="9476" width="4.69921875" style="134" customWidth="1"/>
    <col min="9477" max="9477" width="6.09765625" style="134" customWidth="1"/>
    <col min="9478" max="9479" width="5.19921875" style="134" customWidth="1"/>
    <col min="9480" max="9483" width="6.5" style="134" customWidth="1"/>
    <col min="9484" max="9485" width="5.19921875" style="134" customWidth="1"/>
    <col min="9486" max="9486" width="3.296875" style="134" customWidth="1"/>
    <col min="9487" max="9487" width="13" style="134" customWidth="1"/>
    <col min="9488" max="9488" width="13.59765625" style="134" customWidth="1"/>
    <col min="9489" max="9489" width="26.69921875" style="134" customWidth="1"/>
    <col min="9490" max="9493" width="13.59765625" style="134" customWidth="1"/>
    <col min="9494" max="9494" width="4.796875" style="134" customWidth="1"/>
    <col min="9495" max="9495" width="13.5" style="134" bestFit="1" customWidth="1"/>
    <col min="9496" max="9496" width="10.09765625" style="134" bestFit="1" customWidth="1"/>
    <col min="9497" max="9497" width="12.09765625" style="134" bestFit="1" customWidth="1"/>
    <col min="9498" max="9498" width="0" style="134" hidden="1" customWidth="1"/>
    <col min="9499" max="9728" width="7.69921875" style="134"/>
    <col min="9729" max="9729" width="4.19921875" style="134" customWidth="1"/>
    <col min="9730" max="9730" width="10.5" style="134" customWidth="1"/>
    <col min="9731" max="9731" width="11.5" style="134" customWidth="1"/>
    <col min="9732" max="9732" width="4.69921875" style="134" customWidth="1"/>
    <col min="9733" max="9733" width="6.09765625" style="134" customWidth="1"/>
    <col min="9734" max="9735" width="5.19921875" style="134" customWidth="1"/>
    <col min="9736" max="9739" width="6.5" style="134" customWidth="1"/>
    <col min="9740" max="9741" width="5.19921875" style="134" customWidth="1"/>
    <col min="9742" max="9742" width="3.296875" style="134" customWidth="1"/>
    <col min="9743" max="9743" width="13" style="134" customWidth="1"/>
    <col min="9744" max="9744" width="13.59765625" style="134" customWidth="1"/>
    <col min="9745" max="9745" width="26.69921875" style="134" customWidth="1"/>
    <col min="9746" max="9749" width="13.59765625" style="134" customWidth="1"/>
    <col min="9750" max="9750" width="4.796875" style="134" customWidth="1"/>
    <col min="9751" max="9751" width="13.5" style="134" bestFit="1" customWidth="1"/>
    <col min="9752" max="9752" width="10.09765625" style="134" bestFit="1" customWidth="1"/>
    <col min="9753" max="9753" width="12.09765625" style="134" bestFit="1" customWidth="1"/>
    <col min="9754" max="9754" width="0" style="134" hidden="1" customWidth="1"/>
    <col min="9755" max="9984" width="7.69921875" style="134"/>
    <col min="9985" max="9985" width="4.19921875" style="134" customWidth="1"/>
    <col min="9986" max="9986" width="10.5" style="134" customWidth="1"/>
    <col min="9987" max="9987" width="11.5" style="134" customWidth="1"/>
    <col min="9988" max="9988" width="4.69921875" style="134" customWidth="1"/>
    <col min="9989" max="9989" width="6.09765625" style="134" customWidth="1"/>
    <col min="9990" max="9991" width="5.19921875" style="134" customWidth="1"/>
    <col min="9992" max="9995" width="6.5" style="134" customWidth="1"/>
    <col min="9996" max="9997" width="5.19921875" style="134" customWidth="1"/>
    <col min="9998" max="9998" width="3.296875" style="134" customWidth="1"/>
    <col min="9999" max="9999" width="13" style="134" customWidth="1"/>
    <col min="10000" max="10000" width="13.59765625" style="134" customWidth="1"/>
    <col min="10001" max="10001" width="26.69921875" style="134" customWidth="1"/>
    <col min="10002" max="10005" width="13.59765625" style="134" customWidth="1"/>
    <col min="10006" max="10006" width="4.796875" style="134" customWidth="1"/>
    <col min="10007" max="10007" width="13.5" style="134" bestFit="1" customWidth="1"/>
    <col min="10008" max="10008" width="10.09765625" style="134" bestFit="1" customWidth="1"/>
    <col min="10009" max="10009" width="12.09765625" style="134" bestFit="1" customWidth="1"/>
    <col min="10010" max="10010" width="0" style="134" hidden="1" customWidth="1"/>
    <col min="10011" max="10240" width="7.69921875" style="134"/>
    <col min="10241" max="10241" width="4.19921875" style="134" customWidth="1"/>
    <col min="10242" max="10242" width="10.5" style="134" customWidth="1"/>
    <col min="10243" max="10243" width="11.5" style="134" customWidth="1"/>
    <col min="10244" max="10244" width="4.69921875" style="134" customWidth="1"/>
    <col min="10245" max="10245" width="6.09765625" style="134" customWidth="1"/>
    <col min="10246" max="10247" width="5.19921875" style="134" customWidth="1"/>
    <col min="10248" max="10251" width="6.5" style="134" customWidth="1"/>
    <col min="10252" max="10253" width="5.19921875" style="134" customWidth="1"/>
    <col min="10254" max="10254" width="3.296875" style="134" customWidth="1"/>
    <col min="10255" max="10255" width="13" style="134" customWidth="1"/>
    <col min="10256" max="10256" width="13.59765625" style="134" customWidth="1"/>
    <col min="10257" max="10257" width="26.69921875" style="134" customWidth="1"/>
    <col min="10258" max="10261" width="13.59765625" style="134" customWidth="1"/>
    <col min="10262" max="10262" width="4.796875" style="134" customWidth="1"/>
    <col min="10263" max="10263" width="13.5" style="134" bestFit="1" customWidth="1"/>
    <col min="10264" max="10264" width="10.09765625" style="134" bestFit="1" customWidth="1"/>
    <col min="10265" max="10265" width="12.09765625" style="134" bestFit="1" customWidth="1"/>
    <col min="10266" max="10266" width="0" style="134" hidden="1" customWidth="1"/>
    <col min="10267" max="10496" width="7.69921875" style="134"/>
    <col min="10497" max="10497" width="4.19921875" style="134" customWidth="1"/>
    <col min="10498" max="10498" width="10.5" style="134" customWidth="1"/>
    <col min="10499" max="10499" width="11.5" style="134" customWidth="1"/>
    <col min="10500" max="10500" width="4.69921875" style="134" customWidth="1"/>
    <col min="10501" max="10501" width="6.09765625" style="134" customWidth="1"/>
    <col min="10502" max="10503" width="5.19921875" style="134" customWidth="1"/>
    <col min="10504" max="10507" width="6.5" style="134" customWidth="1"/>
    <col min="10508" max="10509" width="5.19921875" style="134" customWidth="1"/>
    <col min="10510" max="10510" width="3.296875" style="134" customWidth="1"/>
    <col min="10511" max="10511" width="13" style="134" customWidth="1"/>
    <col min="10512" max="10512" width="13.59765625" style="134" customWidth="1"/>
    <col min="10513" max="10513" width="26.69921875" style="134" customWidth="1"/>
    <col min="10514" max="10517" width="13.59765625" style="134" customWidth="1"/>
    <col min="10518" max="10518" width="4.796875" style="134" customWidth="1"/>
    <col min="10519" max="10519" width="13.5" style="134" bestFit="1" customWidth="1"/>
    <col min="10520" max="10520" width="10.09765625" style="134" bestFit="1" customWidth="1"/>
    <col min="10521" max="10521" width="12.09765625" style="134" bestFit="1" customWidth="1"/>
    <col min="10522" max="10522" width="0" style="134" hidden="1" customWidth="1"/>
    <col min="10523" max="10752" width="7.69921875" style="134"/>
    <col min="10753" max="10753" width="4.19921875" style="134" customWidth="1"/>
    <col min="10754" max="10754" width="10.5" style="134" customWidth="1"/>
    <col min="10755" max="10755" width="11.5" style="134" customWidth="1"/>
    <col min="10756" max="10756" width="4.69921875" style="134" customWidth="1"/>
    <col min="10757" max="10757" width="6.09765625" style="134" customWidth="1"/>
    <col min="10758" max="10759" width="5.19921875" style="134" customWidth="1"/>
    <col min="10760" max="10763" width="6.5" style="134" customWidth="1"/>
    <col min="10764" max="10765" width="5.19921875" style="134" customWidth="1"/>
    <col min="10766" max="10766" width="3.296875" style="134" customWidth="1"/>
    <col min="10767" max="10767" width="13" style="134" customWidth="1"/>
    <col min="10768" max="10768" width="13.59765625" style="134" customWidth="1"/>
    <col min="10769" max="10769" width="26.69921875" style="134" customWidth="1"/>
    <col min="10770" max="10773" width="13.59765625" style="134" customWidth="1"/>
    <col min="10774" max="10774" width="4.796875" style="134" customWidth="1"/>
    <col min="10775" max="10775" width="13.5" style="134" bestFit="1" customWidth="1"/>
    <col min="10776" max="10776" width="10.09765625" style="134" bestFit="1" customWidth="1"/>
    <col min="10777" max="10777" width="12.09765625" style="134" bestFit="1" customWidth="1"/>
    <col min="10778" max="10778" width="0" style="134" hidden="1" customWidth="1"/>
    <col min="10779" max="11008" width="7.69921875" style="134"/>
    <col min="11009" max="11009" width="4.19921875" style="134" customWidth="1"/>
    <col min="11010" max="11010" width="10.5" style="134" customWidth="1"/>
    <col min="11011" max="11011" width="11.5" style="134" customWidth="1"/>
    <col min="11012" max="11012" width="4.69921875" style="134" customWidth="1"/>
    <col min="11013" max="11013" width="6.09765625" style="134" customWidth="1"/>
    <col min="11014" max="11015" width="5.19921875" style="134" customWidth="1"/>
    <col min="11016" max="11019" width="6.5" style="134" customWidth="1"/>
    <col min="11020" max="11021" width="5.19921875" style="134" customWidth="1"/>
    <col min="11022" max="11022" width="3.296875" style="134" customWidth="1"/>
    <col min="11023" max="11023" width="13" style="134" customWidth="1"/>
    <col min="11024" max="11024" width="13.59765625" style="134" customWidth="1"/>
    <col min="11025" max="11025" width="26.69921875" style="134" customWidth="1"/>
    <col min="11026" max="11029" width="13.59765625" style="134" customWidth="1"/>
    <col min="11030" max="11030" width="4.796875" style="134" customWidth="1"/>
    <col min="11031" max="11031" width="13.5" style="134" bestFit="1" customWidth="1"/>
    <col min="11032" max="11032" width="10.09765625" style="134" bestFit="1" customWidth="1"/>
    <col min="11033" max="11033" width="12.09765625" style="134" bestFit="1" customWidth="1"/>
    <col min="11034" max="11034" width="0" style="134" hidden="1" customWidth="1"/>
    <col min="11035" max="11264" width="7.69921875" style="134"/>
    <col min="11265" max="11265" width="4.19921875" style="134" customWidth="1"/>
    <col min="11266" max="11266" width="10.5" style="134" customWidth="1"/>
    <col min="11267" max="11267" width="11.5" style="134" customWidth="1"/>
    <col min="11268" max="11268" width="4.69921875" style="134" customWidth="1"/>
    <col min="11269" max="11269" width="6.09765625" style="134" customWidth="1"/>
    <col min="11270" max="11271" width="5.19921875" style="134" customWidth="1"/>
    <col min="11272" max="11275" width="6.5" style="134" customWidth="1"/>
    <col min="11276" max="11277" width="5.19921875" style="134" customWidth="1"/>
    <col min="11278" max="11278" width="3.296875" style="134" customWidth="1"/>
    <col min="11279" max="11279" width="13" style="134" customWidth="1"/>
    <col min="11280" max="11280" width="13.59765625" style="134" customWidth="1"/>
    <col min="11281" max="11281" width="26.69921875" style="134" customWidth="1"/>
    <col min="11282" max="11285" width="13.59765625" style="134" customWidth="1"/>
    <col min="11286" max="11286" width="4.796875" style="134" customWidth="1"/>
    <col min="11287" max="11287" width="13.5" style="134" bestFit="1" customWidth="1"/>
    <col min="11288" max="11288" width="10.09765625" style="134" bestFit="1" customWidth="1"/>
    <col min="11289" max="11289" width="12.09765625" style="134" bestFit="1" customWidth="1"/>
    <col min="11290" max="11290" width="0" style="134" hidden="1" customWidth="1"/>
    <col min="11291" max="11520" width="7.69921875" style="134"/>
    <col min="11521" max="11521" width="4.19921875" style="134" customWidth="1"/>
    <col min="11522" max="11522" width="10.5" style="134" customWidth="1"/>
    <col min="11523" max="11523" width="11.5" style="134" customWidth="1"/>
    <col min="11524" max="11524" width="4.69921875" style="134" customWidth="1"/>
    <col min="11525" max="11525" width="6.09765625" style="134" customWidth="1"/>
    <col min="11526" max="11527" width="5.19921875" style="134" customWidth="1"/>
    <col min="11528" max="11531" width="6.5" style="134" customWidth="1"/>
    <col min="11532" max="11533" width="5.19921875" style="134" customWidth="1"/>
    <col min="11534" max="11534" width="3.296875" style="134" customWidth="1"/>
    <col min="11535" max="11535" width="13" style="134" customWidth="1"/>
    <col min="11536" max="11536" width="13.59765625" style="134" customWidth="1"/>
    <col min="11537" max="11537" width="26.69921875" style="134" customWidth="1"/>
    <col min="11538" max="11541" width="13.59765625" style="134" customWidth="1"/>
    <col min="11542" max="11542" width="4.796875" style="134" customWidth="1"/>
    <col min="11543" max="11543" width="13.5" style="134" bestFit="1" customWidth="1"/>
    <col min="11544" max="11544" width="10.09765625" style="134" bestFit="1" customWidth="1"/>
    <col min="11545" max="11545" width="12.09765625" style="134" bestFit="1" customWidth="1"/>
    <col min="11546" max="11546" width="0" style="134" hidden="1" customWidth="1"/>
    <col min="11547" max="11776" width="7.69921875" style="134"/>
    <col min="11777" max="11777" width="4.19921875" style="134" customWidth="1"/>
    <col min="11778" max="11778" width="10.5" style="134" customWidth="1"/>
    <col min="11779" max="11779" width="11.5" style="134" customWidth="1"/>
    <col min="11780" max="11780" width="4.69921875" style="134" customWidth="1"/>
    <col min="11781" max="11781" width="6.09765625" style="134" customWidth="1"/>
    <col min="11782" max="11783" width="5.19921875" style="134" customWidth="1"/>
    <col min="11784" max="11787" width="6.5" style="134" customWidth="1"/>
    <col min="11788" max="11789" width="5.19921875" style="134" customWidth="1"/>
    <col min="11790" max="11790" width="3.296875" style="134" customWidth="1"/>
    <col min="11791" max="11791" width="13" style="134" customWidth="1"/>
    <col min="11792" max="11792" width="13.59765625" style="134" customWidth="1"/>
    <col min="11793" max="11793" width="26.69921875" style="134" customWidth="1"/>
    <col min="11794" max="11797" width="13.59765625" style="134" customWidth="1"/>
    <col min="11798" max="11798" width="4.796875" style="134" customWidth="1"/>
    <col min="11799" max="11799" width="13.5" style="134" bestFit="1" customWidth="1"/>
    <col min="11800" max="11800" width="10.09765625" style="134" bestFit="1" customWidth="1"/>
    <col min="11801" max="11801" width="12.09765625" style="134" bestFit="1" customWidth="1"/>
    <col min="11802" max="11802" width="0" style="134" hidden="1" customWidth="1"/>
    <col min="11803" max="12032" width="7.69921875" style="134"/>
    <col min="12033" max="12033" width="4.19921875" style="134" customWidth="1"/>
    <col min="12034" max="12034" width="10.5" style="134" customWidth="1"/>
    <col min="12035" max="12035" width="11.5" style="134" customWidth="1"/>
    <col min="12036" max="12036" width="4.69921875" style="134" customWidth="1"/>
    <col min="12037" max="12037" width="6.09765625" style="134" customWidth="1"/>
    <col min="12038" max="12039" width="5.19921875" style="134" customWidth="1"/>
    <col min="12040" max="12043" width="6.5" style="134" customWidth="1"/>
    <col min="12044" max="12045" width="5.19921875" style="134" customWidth="1"/>
    <col min="12046" max="12046" width="3.296875" style="134" customWidth="1"/>
    <col min="12047" max="12047" width="13" style="134" customWidth="1"/>
    <col min="12048" max="12048" width="13.59765625" style="134" customWidth="1"/>
    <col min="12049" max="12049" width="26.69921875" style="134" customWidth="1"/>
    <col min="12050" max="12053" width="13.59765625" style="134" customWidth="1"/>
    <col min="12054" max="12054" width="4.796875" style="134" customWidth="1"/>
    <col min="12055" max="12055" width="13.5" style="134" bestFit="1" customWidth="1"/>
    <col min="12056" max="12056" width="10.09765625" style="134" bestFit="1" customWidth="1"/>
    <col min="12057" max="12057" width="12.09765625" style="134" bestFit="1" customWidth="1"/>
    <col min="12058" max="12058" width="0" style="134" hidden="1" customWidth="1"/>
    <col min="12059" max="12288" width="7.69921875" style="134"/>
    <col min="12289" max="12289" width="4.19921875" style="134" customWidth="1"/>
    <col min="12290" max="12290" width="10.5" style="134" customWidth="1"/>
    <col min="12291" max="12291" width="11.5" style="134" customWidth="1"/>
    <col min="12292" max="12292" width="4.69921875" style="134" customWidth="1"/>
    <col min="12293" max="12293" width="6.09765625" style="134" customWidth="1"/>
    <col min="12294" max="12295" width="5.19921875" style="134" customWidth="1"/>
    <col min="12296" max="12299" width="6.5" style="134" customWidth="1"/>
    <col min="12300" max="12301" width="5.19921875" style="134" customWidth="1"/>
    <col min="12302" max="12302" width="3.296875" style="134" customWidth="1"/>
    <col min="12303" max="12303" width="13" style="134" customWidth="1"/>
    <col min="12304" max="12304" width="13.59765625" style="134" customWidth="1"/>
    <col min="12305" max="12305" width="26.69921875" style="134" customWidth="1"/>
    <col min="12306" max="12309" width="13.59765625" style="134" customWidth="1"/>
    <col min="12310" max="12310" width="4.796875" style="134" customWidth="1"/>
    <col min="12311" max="12311" width="13.5" style="134" bestFit="1" customWidth="1"/>
    <col min="12312" max="12312" width="10.09765625" style="134" bestFit="1" customWidth="1"/>
    <col min="12313" max="12313" width="12.09765625" style="134" bestFit="1" customWidth="1"/>
    <col min="12314" max="12314" width="0" style="134" hidden="1" customWidth="1"/>
    <col min="12315" max="12544" width="7.69921875" style="134"/>
    <col min="12545" max="12545" width="4.19921875" style="134" customWidth="1"/>
    <col min="12546" max="12546" width="10.5" style="134" customWidth="1"/>
    <col min="12547" max="12547" width="11.5" style="134" customWidth="1"/>
    <col min="12548" max="12548" width="4.69921875" style="134" customWidth="1"/>
    <col min="12549" max="12549" width="6.09765625" style="134" customWidth="1"/>
    <col min="12550" max="12551" width="5.19921875" style="134" customWidth="1"/>
    <col min="12552" max="12555" width="6.5" style="134" customWidth="1"/>
    <col min="12556" max="12557" width="5.19921875" style="134" customWidth="1"/>
    <col min="12558" max="12558" width="3.296875" style="134" customWidth="1"/>
    <col min="12559" max="12559" width="13" style="134" customWidth="1"/>
    <col min="12560" max="12560" width="13.59765625" style="134" customWidth="1"/>
    <col min="12561" max="12561" width="26.69921875" style="134" customWidth="1"/>
    <col min="12562" max="12565" width="13.59765625" style="134" customWidth="1"/>
    <col min="12566" max="12566" width="4.796875" style="134" customWidth="1"/>
    <col min="12567" max="12567" width="13.5" style="134" bestFit="1" customWidth="1"/>
    <col min="12568" max="12568" width="10.09765625" style="134" bestFit="1" customWidth="1"/>
    <col min="12569" max="12569" width="12.09765625" style="134" bestFit="1" customWidth="1"/>
    <col min="12570" max="12570" width="0" style="134" hidden="1" customWidth="1"/>
    <col min="12571" max="12800" width="7.69921875" style="134"/>
    <col min="12801" max="12801" width="4.19921875" style="134" customWidth="1"/>
    <col min="12802" max="12802" width="10.5" style="134" customWidth="1"/>
    <col min="12803" max="12803" width="11.5" style="134" customWidth="1"/>
    <col min="12804" max="12804" width="4.69921875" style="134" customWidth="1"/>
    <col min="12805" max="12805" width="6.09765625" style="134" customWidth="1"/>
    <col min="12806" max="12807" width="5.19921875" style="134" customWidth="1"/>
    <col min="12808" max="12811" width="6.5" style="134" customWidth="1"/>
    <col min="12812" max="12813" width="5.19921875" style="134" customWidth="1"/>
    <col min="12814" max="12814" width="3.296875" style="134" customWidth="1"/>
    <col min="12815" max="12815" width="13" style="134" customWidth="1"/>
    <col min="12816" max="12816" width="13.59765625" style="134" customWidth="1"/>
    <col min="12817" max="12817" width="26.69921875" style="134" customWidth="1"/>
    <col min="12818" max="12821" width="13.59765625" style="134" customWidth="1"/>
    <col min="12822" max="12822" width="4.796875" style="134" customWidth="1"/>
    <col min="12823" max="12823" width="13.5" style="134" bestFit="1" customWidth="1"/>
    <col min="12824" max="12824" width="10.09765625" style="134" bestFit="1" customWidth="1"/>
    <col min="12825" max="12825" width="12.09765625" style="134" bestFit="1" customWidth="1"/>
    <col min="12826" max="12826" width="0" style="134" hidden="1" customWidth="1"/>
    <col min="12827" max="13056" width="7.69921875" style="134"/>
    <col min="13057" max="13057" width="4.19921875" style="134" customWidth="1"/>
    <col min="13058" max="13058" width="10.5" style="134" customWidth="1"/>
    <col min="13059" max="13059" width="11.5" style="134" customWidth="1"/>
    <col min="13060" max="13060" width="4.69921875" style="134" customWidth="1"/>
    <col min="13061" max="13061" width="6.09765625" style="134" customWidth="1"/>
    <col min="13062" max="13063" width="5.19921875" style="134" customWidth="1"/>
    <col min="13064" max="13067" width="6.5" style="134" customWidth="1"/>
    <col min="13068" max="13069" width="5.19921875" style="134" customWidth="1"/>
    <col min="13070" max="13070" width="3.296875" style="134" customWidth="1"/>
    <col min="13071" max="13071" width="13" style="134" customWidth="1"/>
    <col min="13072" max="13072" width="13.59765625" style="134" customWidth="1"/>
    <col min="13073" max="13073" width="26.69921875" style="134" customWidth="1"/>
    <col min="13074" max="13077" width="13.59765625" style="134" customWidth="1"/>
    <col min="13078" max="13078" width="4.796875" style="134" customWidth="1"/>
    <col min="13079" max="13079" width="13.5" style="134" bestFit="1" customWidth="1"/>
    <col min="13080" max="13080" width="10.09765625" style="134" bestFit="1" customWidth="1"/>
    <col min="13081" max="13081" width="12.09765625" style="134" bestFit="1" customWidth="1"/>
    <col min="13082" max="13082" width="0" style="134" hidden="1" customWidth="1"/>
    <col min="13083" max="13312" width="7.69921875" style="134"/>
    <col min="13313" max="13313" width="4.19921875" style="134" customWidth="1"/>
    <col min="13314" max="13314" width="10.5" style="134" customWidth="1"/>
    <col min="13315" max="13315" width="11.5" style="134" customWidth="1"/>
    <col min="13316" max="13316" width="4.69921875" style="134" customWidth="1"/>
    <col min="13317" max="13317" width="6.09765625" style="134" customWidth="1"/>
    <col min="13318" max="13319" width="5.19921875" style="134" customWidth="1"/>
    <col min="13320" max="13323" width="6.5" style="134" customWidth="1"/>
    <col min="13324" max="13325" width="5.19921875" style="134" customWidth="1"/>
    <col min="13326" max="13326" width="3.296875" style="134" customWidth="1"/>
    <col min="13327" max="13327" width="13" style="134" customWidth="1"/>
    <col min="13328" max="13328" width="13.59765625" style="134" customWidth="1"/>
    <col min="13329" max="13329" width="26.69921875" style="134" customWidth="1"/>
    <col min="13330" max="13333" width="13.59765625" style="134" customWidth="1"/>
    <col min="13334" max="13334" width="4.796875" style="134" customWidth="1"/>
    <col min="13335" max="13335" width="13.5" style="134" bestFit="1" customWidth="1"/>
    <col min="13336" max="13336" width="10.09765625" style="134" bestFit="1" customWidth="1"/>
    <col min="13337" max="13337" width="12.09765625" style="134" bestFit="1" customWidth="1"/>
    <col min="13338" max="13338" width="0" style="134" hidden="1" customWidth="1"/>
    <col min="13339" max="13568" width="7.69921875" style="134"/>
    <col min="13569" max="13569" width="4.19921875" style="134" customWidth="1"/>
    <col min="13570" max="13570" width="10.5" style="134" customWidth="1"/>
    <col min="13571" max="13571" width="11.5" style="134" customWidth="1"/>
    <col min="13572" max="13572" width="4.69921875" style="134" customWidth="1"/>
    <col min="13573" max="13573" width="6.09765625" style="134" customWidth="1"/>
    <col min="13574" max="13575" width="5.19921875" style="134" customWidth="1"/>
    <col min="13576" max="13579" width="6.5" style="134" customWidth="1"/>
    <col min="13580" max="13581" width="5.19921875" style="134" customWidth="1"/>
    <col min="13582" max="13582" width="3.296875" style="134" customWidth="1"/>
    <col min="13583" max="13583" width="13" style="134" customWidth="1"/>
    <col min="13584" max="13584" width="13.59765625" style="134" customWidth="1"/>
    <col min="13585" max="13585" width="26.69921875" style="134" customWidth="1"/>
    <col min="13586" max="13589" width="13.59765625" style="134" customWidth="1"/>
    <col min="13590" max="13590" width="4.796875" style="134" customWidth="1"/>
    <col min="13591" max="13591" width="13.5" style="134" bestFit="1" customWidth="1"/>
    <col min="13592" max="13592" width="10.09765625" style="134" bestFit="1" customWidth="1"/>
    <col min="13593" max="13593" width="12.09765625" style="134" bestFit="1" customWidth="1"/>
    <col min="13594" max="13594" width="0" style="134" hidden="1" customWidth="1"/>
    <col min="13595" max="13824" width="7.69921875" style="134"/>
    <col min="13825" max="13825" width="4.19921875" style="134" customWidth="1"/>
    <col min="13826" max="13826" width="10.5" style="134" customWidth="1"/>
    <col min="13827" max="13827" width="11.5" style="134" customWidth="1"/>
    <col min="13828" max="13828" width="4.69921875" style="134" customWidth="1"/>
    <col min="13829" max="13829" width="6.09765625" style="134" customWidth="1"/>
    <col min="13830" max="13831" width="5.19921875" style="134" customWidth="1"/>
    <col min="13832" max="13835" width="6.5" style="134" customWidth="1"/>
    <col min="13836" max="13837" width="5.19921875" style="134" customWidth="1"/>
    <col min="13838" max="13838" width="3.296875" style="134" customWidth="1"/>
    <col min="13839" max="13839" width="13" style="134" customWidth="1"/>
    <col min="13840" max="13840" width="13.59765625" style="134" customWidth="1"/>
    <col min="13841" max="13841" width="26.69921875" style="134" customWidth="1"/>
    <col min="13842" max="13845" width="13.59765625" style="134" customWidth="1"/>
    <col min="13846" max="13846" width="4.796875" style="134" customWidth="1"/>
    <col min="13847" max="13847" width="13.5" style="134" bestFit="1" customWidth="1"/>
    <col min="13848" max="13848" width="10.09765625" style="134" bestFit="1" customWidth="1"/>
    <col min="13849" max="13849" width="12.09765625" style="134" bestFit="1" customWidth="1"/>
    <col min="13850" max="13850" width="0" style="134" hidden="1" customWidth="1"/>
    <col min="13851" max="14080" width="7.69921875" style="134"/>
    <col min="14081" max="14081" width="4.19921875" style="134" customWidth="1"/>
    <col min="14082" max="14082" width="10.5" style="134" customWidth="1"/>
    <col min="14083" max="14083" width="11.5" style="134" customWidth="1"/>
    <col min="14084" max="14084" width="4.69921875" style="134" customWidth="1"/>
    <col min="14085" max="14085" width="6.09765625" style="134" customWidth="1"/>
    <col min="14086" max="14087" width="5.19921875" style="134" customWidth="1"/>
    <col min="14088" max="14091" width="6.5" style="134" customWidth="1"/>
    <col min="14092" max="14093" width="5.19921875" style="134" customWidth="1"/>
    <col min="14094" max="14094" width="3.296875" style="134" customWidth="1"/>
    <col min="14095" max="14095" width="13" style="134" customWidth="1"/>
    <col min="14096" max="14096" width="13.59765625" style="134" customWidth="1"/>
    <col min="14097" max="14097" width="26.69921875" style="134" customWidth="1"/>
    <col min="14098" max="14101" width="13.59765625" style="134" customWidth="1"/>
    <col min="14102" max="14102" width="4.796875" style="134" customWidth="1"/>
    <col min="14103" max="14103" width="13.5" style="134" bestFit="1" customWidth="1"/>
    <col min="14104" max="14104" width="10.09765625" style="134" bestFit="1" customWidth="1"/>
    <col min="14105" max="14105" width="12.09765625" style="134" bestFit="1" customWidth="1"/>
    <col min="14106" max="14106" width="0" style="134" hidden="1" customWidth="1"/>
    <col min="14107" max="14336" width="7.69921875" style="134"/>
    <col min="14337" max="14337" width="4.19921875" style="134" customWidth="1"/>
    <col min="14338" max="14338" width="10.5" style="134" customWidth="1"/>
    <col min="14339" max="14339" width="11.5" style="134" customWidth="1"/>
    <col min="14340" max="14340" width="4.69921875" style="134" customWidth="1"/>
    <col min="14341" max="14341" width="6.09765625" style="134" customWidth="1"/>
    <col min="14342" max="14343" width="5.19921875" style="134" customWidth="1"/>
    <col min="14344" max="14347" width="6.5" style="134" customWidth="1"/>
    <col min="14348" max="14349" width="5.19921875" style="134" customWidth="1"/>
    <col min="14350" max="14350" width="3.296875" style="134" customWidth="1"/>
    <col min="14351" max="14351" width="13" style="134" customWidth="1"/>
    <col min="14352" max="14352" width="13.59765625" style="134" customWidth="1"/>
    <col min="14353" max="14353" width="26.69921875" style="134" customWidth="1"/>
    <col min="14354" max="14357" width="13.59765625" style="134" customWidth="1"/>
    <col min="14358" max="14358" width="4.796875" style="134" customWidth="1"/>
    <col min="14359" max="14359" width="13.5" style="134" bestFit="1" customWidth="1"/>
    <col min="14360" max="14360" width="10.09765625" style="134" bestFit="1" customWidth="1"/>
    <col min="14361" max="14361" width="12.09765625" style="134" bestFit="1" customWidth="1"/>
    <col min="14362" max="14362" width="0" style="134" hidden="1" customWidth="1"/>
    <col min="14363" max="14592" width="7.69921875" style="134"/>
    <col min="14593" max="14593" width="4.19921875" style="134" customWidth="1"/>
    <col min="14594" max="14594" width="10.5" style="134" customWidth="1"/>
    <col min="14595" max="14595" width="11.5" style="134" customWidth="1"/>
    <col min="14596" max="14596" width="4.69921875" style="134" customWidth="1"/>
    <col min="14597" max="14597" width="6.09765625" style="134" customWidth="1"/>
    <col min="14598" max="14599" width="5.19921875" style="134" customWidth="1"/>
    <col min="14600" max="14603" width="6.5" style="134" customWidth="1"/>
    <col min="14604" max="14605" width="5.19921875" style="134" customWidth="1"/>
    <col min="14606" max="14606" width="3.296875" style="134" customWidth="1"/>
    <col min="14607" max="14607" width="13" style="134" customWidth="1"/>
    <col min="14608" max="14608" width="13.59765625" style="134" customWidth="1"/>
    <col min="14609" max="14609" width="26.69921875" style="134" customWidth="1"/>
    <col min="14610" max="14613" width="13.59765625" style="134" customWidth="1"/>
    <col min="14614" max="14614" width="4.796875" style="134" customWidth="1"/>
    <col min="14615" max="14615" width="13.5" style="134" bestFit="1" customWidth="1"/>
    <col min="14616" max="14616" width="10.09765625" style="134" bestFit="1" customWidth="1"/>
    <col min="14617" max="14617" width="12.09765625" style="134" bestFit="1" customWidth="1"/>
    <col min="14618" max="14618" width="0" style="134" hidden="1" customWidth="1"/>
    <col min="14619" max="14848" width="7.69921875" style="134"/>
    <col min="14849" max="14849" width="4.19921875" style="134" customWidth="1"/>
    <col min="14850" max="14850" width="10.5" style="134" customWidth="1"/>
    <col min="14851" max="14851" width="11.5" style="134" customWidth="1"/>
    <col min="14852" max="14852" width="4.69921875" style="134" customWidth="1"/>
    <col min="14853" max="14853" width="6.09765625" style="134" customWidth="1"/>
    <col min="14854" max="14855" width="5.19921875" style="134" customWidth="1"/>
    <col min="14856" max="14859" width="6.5" style="134" customWidth="1"/>
    <col min="14860" max="14861" width="5.19921875" style="134" customWidth="1"/>
    <col min="14862" max="14862" width="3.296875" style="134" customWidth="1"/>
    <col min="14863" max="14863" width="13" style="134" customWidth="1"/>
    <col min="14864" max="14864" width="13.59765625" style="134" customWidth="1"/>
    <col min="14865" max="14865" width="26.69921875" style="134" customWidth="1"/>
    <col min="14866" max="14869" width="13.59765625" style="134" customWidth="1"/>
    <col min="14870" max="14870" width="4.796875" style="134" customWidth="1"/>
    <col min="14871" max="14871" width="13.5" style="134" bestFit="1" customWidth="1"/>
    <col min="14872" max="14872" width="10.09765625" style="134" bestFit="1" customWidth="1"/>
    <col min="14873" max="14873" width="12.09765625" style="134" bestFit="1" customWidth="1"/>
    <col min="14874" max="14874" width="0" style="134" hidden="1" customWidth="1"/>
    <col min="14875" max="15104" width="7.69921875" style="134"/>
    <col min="15105" max="15105" width="4.19921875" style="134" customWidth="1"/>
    <col min="15106" max="15106" width="10.5" style="134" customWidth="1"/>
    <col min="15107" max="15107" width="11.5" style="134" customWidth="1"/>
    <col min="15108" max="15108" width="4.69921875" style="134" customWidth="1"/>
    <col min="15109" max="15109" width="6.09765625" style="134" customWidth="1"/>
    <col min="15110" max="15111" width="5.19921875" style="134" customWidth="1"/>
    <col min="15112" max="15115" width="6.5" style="134" customWidth="1"/>
    <col min="15116" max="15117" width="5.19921875" style="134" customWidth="1"/>
    <col min="15118" max="15118" width="3.296875" style="134" customWidth="1"/>
    <col min="15119" max="15119" width="13" style="134" customWidth="1"/>
    <col min="15120" max="15120" width="13.59765625" style="134" customWidth="1"/>
    <col min="15121" max="15121" width="26.69921875" style="134" customWidth="1"/>
    <col min="15122" max="15125" width="13.59765625" style="134" customWidth="1"/>
    <col min="15126" max="15126" width="4.796875" style="134" customWidth="1"/>
    <col min="15127" max="15127" width="13.5" style="134" bestFit="1" customWidth="1"/>
    <col min="15128" max="15128" width="10.09765625" style="134" bestFit="1" customWidth="1"/>
    <col min="15129" max="15129" width="12.09765625" style="134" bestFit="1" customWidth="1"/>
    <col min="15130" max="15130" width="0" style="134" hidden="1" customWidth="1"/>
    <col min="15131" max="15360" width="7.69921875" style="134"/>
    <col min="15361" max="15361" width="4.19921875" style="134" customWidth="1"/>
    <col min="15362" max="15362" width="10.5" style="134" customWidth="1"/>
    <col min="15363" max="15363" width="11.5" style="134" customWidth="1"/>
    <col min="15364" max="15364" width="4.69921875" style="134" customWidth="1"/>
    <col min="15365" max="15365" width="6.09765625" style="134" customWidth="1"/>
    <col min="15366" max="15367" width="5.19921875" style="134" customWidth="1"/>
    <col min="15368" max="15371" width="6.5" style="134" customWidth="1"/>
    <col min="15372" max="15373" width="5.19921875" style="134" customWidth="1"/>
    <col min="15374" max="15374" width="3.296875" style="134" customWidth="1"/>
    <col min="15375" max="15375" width="13" style="134" customWidth="1"/>
    <col min="15376" max="15376" width="13.59765625" style="134" customWidth="1"/>
    <col min="15377" max="15377" width="26.69921875" style="134" customWidth="1"/>
    <col min="15378" max="15381" width="13.59765625" style="134" customWidth="1"/>
    <col min="15382" max="15382" width="4.796875" style="134" customWidth="1"/>
    <col min="15383" max="15383" width="13.5" style="134" bestFit="1" customWidth="1"/>
    <col min="15384" max="15384" width="10.09765625" style="134" bestFit="1" customWidth="1"/>
    <col min="15385" max="15385" width="12.09765625" style="134" bestFit="1" customWidth="1"/>
    <col min="15386" max="15386" width="0" style="134" hidden="1" customWidth="1"/>
    <col min="15387" max="15616" width="7.69921875" style="134"/>
    <col min="15617" max="15617" width="4.19921875" style="134" customWidth="1"/>
    <col min="15618" max="15618" width="10.5" style="134" customWidth="1"/>
    <col min="15619" max="15619" width="11.5" style="134" customWidth="1"/>
    <col min="15620" max="15620" width="4.69921875" style="134" customWidth="1"/>
    <col min="15621" max="15621" width="6.09765625" style="134" customWidth="1"/>
    <col min="15622" max="15623" width="5.19921875" style="134" customWidth="1"/>
    <col min="15624" max="15627" width="6.5" style="134" customWidth="1"/>
    <col min="15628" max="15629" width="5.19921875" style="134" customWidth="1"/>
    <col min="15630" max="15630" width="3.296875" style="134" customWidth="1"/>
    <col min="15631" max="15631" width="13" style="134" customWidth="1"/>
    <col min="15632" max="15632" width="13.59765625" style="134" customWidth="1"/>
    <col min="15633" max="15633" width="26.69921875" style="134" customWidth="1"/>
    <col min="15634" max="15637" width="13.59765625" style="134" customWidth="1"/>
    <col min="15638" max="15638" width="4.796875" style="134" customWidth="1"/>
    <col min="15639" max="15639" width="13.5" style="134" bestFit="1" customWidth="1"/>
    <col min="15640" max="15640" width="10.09765625" style="134" bestFit="1" customWidth="1"/>
    <col min="15641" max="15641" width="12.09765625" style="134" bestFit="1" customWidth="1"/>
    <col min="15642" max="15642" width="0" style="134" hidden="1" customWidth="1"/>
    <col min="15643" max="15872" width="7.69921875" style="134"/>
    <col min="15873" max="15873" width="4.19921875" style="134" customWidth="1"/>
    <col min="15874" max="15874" width="10.5" style="134" customWidth="1"/>
    <col min="15875" max="15875" width="11.5" style="134" customWidth="1"/>
    <col min="15876" max="15876" width="4.69921875" style="134" customWidth="1"/>
    <col min="15877" max="15877" width="6.09765625" style="134" customWidth="1"/>
    <col min="15878" max="15879" width="5.19921875" style="134" customWidth="1"/>
    <col min="15880" max="15883" width="6.5" style="134" customWidth="1"/>
    <col min="15884" max="15885" width="5.19921875" style="134" customWidth="1"/>
    <col min="15886" max="15886" width="3.296875" style="134" customWidth="1"/>
    <col min="15887" max="15887" width="13" style="134" customWidth="1"/>
    <col min="15888" max="15888" width="13.59765625" style="134" customWidth="1"/>
    <col min="15889" max="15889" width="26.69921875" style="134" customWidth="1"/>
    <col min="15890" max="15893" width="13.59765625" style="134" customWidth="1"/>
    <col min="15894" max="15894" width="4.796875" style="134" customWidth="1"/>
    <col min="15895" max="15895" width="13.5" style="134" bestFit="1" customWidth="1"/>
    <col min="15896" max="15896" width="10.09765625" style="134" bestFit="1" customWidth="1"/>
    <col min="15897" max="15897" width="12.09765625" style="134" bestFit="1" customWidth="1"/>
    <col min="15898" max="15898" width="0" style="134" hidden="1" customWidth="1"/>
    <col min="15899" max="16128" width="7.69921875" style="134"/>
    <col min="16129" max="16129" width="4.19921875" style="134" customWidth="1"/>
    <col min="16130" max="16130" width="10.5" style="134" customWidth="1"/>
    <col min="16131" max="16131" width="11.5" style="134" customWidth="1"/>
    <col min="16132" max="16132" width="4.69921875" style="134" customWidth="1"/>
    <col min="16133" max="16133" width="6.09765625" style="134" customWidth="1"/>
    <col min="16134" max="16135" width="5.19921875" style="134" customWidth="1"/>
    <col min="16136" max="16139" width="6.5" style="134" customWidth="1"/>
    <col min="16140" max="16141" width="5.19921875" style="134" customWidth="1"/>
    <col min="16142" max="16142" width="3.296875" style="134" customWidth="1"/>
    <col min="16143" max="16143" width="13" style="134" customWidth="1"/>
    <col min="16144" max="16144" width="13.59765625" style="134" customWidth="1"/>
    <col min="16145" max="16145" width="26.69921875" style="134" customWidth="1"/>
    <col min="16146" max="16149" width="13.59765625" style="134" customWidth="1"/>
    <col min="16150" max="16150" width="4.796875" style="134" customWidth="1"/>
    <col min="16151" max="16151" width="13.5" style="134" bestFit="1" customWidth="1"/>
    <col min="16152" max="16152" width="10.09765625" style="134" bestFit="1" customWidth="1"/>
    <col min="16153" max="16153" width="12.09765625" style="134" bestFit="1" customWidth="1"/>
    <col min="16154" max="16154" width="0" style="134" hidden="1" customWidth="1"/>
    <col min="16155" max="16384" width="7.69921875" style="134"/>
  </cols>
  <sheetData>
    <row r="1" spans="1:21" s="141" customFormat="1" ht="15" customHeight="1">
      <c r="Q1" s="135" t="s">
        <v>367</v>
      </c>
    </row>
    <row r="2" spans="1:21" ht="15" customHeight="1">
      <c r="A2" s="136" t="s">
        <v>420</v>
      </c>
      <c r="B2" s="135"/>
      <c r="C2" s="135"/>
      <c r="D2" s="135"/>
      <c r="E2" s="135"/>
      <c r="F2" s="135"/>
      <c r="G2" s="135"/>
      <c r="H2" s="135"/>
      <c r="I2" s="135"/>
      <c r="J2" s="135"/>
      <c r="K2" s="135"/>
      <c r="L2" s="137" t="str">
        <f>'SP2-1'!L2</f>
        <v>Spreadsheet released: 14-Apr-2023</v>
      </c>
      <c r="M2" s="135"/>
      <c r="N2" s="135"/>
      <c r="O2" s="135"/>
      <c r="Q2" s="138" t="s">
        <v>369</v>
      </c>
    </row>
    <row r="3" spans="1:21" s="141" customFormat="1" ht="15" customHeight="1">
      <c r="A3" s="140" t="s">
        <v>421</v>
      </c>
      <c r="B3" s="135"/>
      <c r="C3" s="135"/>
      <c r="D3" s="135"/>
      <c r="E3" s="135"/>
      <c r="F3" s="135"/>
      <c r="G3" s="135"/>
      <c r="H3" s="135"/>
      <c r="I3" s="135"/>
      <c r="J3" s="135"/>
      <c r="K3" s="135"/>
      <c r="L3" s="135"/>
      <c r="M3" s="135"/>
      <c r="N3" s="135"/>
      <c r="O3" s="135"/>
    </row>
    <row r="4" spans="1:21" s="139" customFormat="1" ht="15" customHeight="1">
      <c r="A4" s="149"/>
      <c r="B4" s="413" t="s">
        <v>422</v>
      </c>
      <c r="C4" s="414"/>
      <c r="D4" s="414"/>
      <c r="E4" s="414"/>
      <c r="F4" s="414"/>
      <c r="G4" s="414"/>
      <c r="H4" s="414"/>
      <c r="I4" s="414"/>
      <c r="J4" s="414"/>
      <c r="K4" s="414"/>
      <c r="L4" s="414"/>
      <c r="M4" s="414"/>
      <c r="N4" s="414"/>
      <c r="O4" s="414"/>
      <c r="Q4" s="271"/>
    </row>
    <row r="5" spans="1:21" s="139" customFormat="1" ht="21" customHeight="1">
      <c r="A5" s="149"/>
      <c r="B5" s="415"/>
      <c r="C5" s="416"/>
      <c r="D5" s="416"/>
      <c r="E5" s="416"/>
      <c r="F5" s="416"/>
      <c r="G5" s="416"/>
      <c r="H5" s="416"/>
      <c r="I5" s="416"/>
      <c r="J5" s="416"/>
      <c r="K5" s="416"/>
      <c r="L5" s="416"/>
      <c r="M5" s="416"/>
      <c r="N5" s="416"/>
      <c r="O5" s="416"/>
    </row>
    <row r="6" spans="1:21" s="141" customFormat="1" ht="11.25" customHeight="1">
      <c r="A6" s="135"/>
      <c r="B6" s="135"/>
      <c r="C6" s="135"/>
      <c r="D6" s="135"/>
      <c r="E6" s="135"/>
      <c r="F6" s="135"/>
      <c r="G6" s="135"/>
      <c r="H6" s="135"/>
      <c r="I6" s="135"/>
      <c r="J6" s="135"/>
      <c r="K6" s="135"/>
      <c r="L6" s="135"/>
      <c r="M6" s="135"/>
      <c r="N6" s="135"/>
      <c r="O6" s="135"/>
    </row>
    <row r="7" spans="1:21" s="141" customFormat="1" ht="3.75" customHeight="1">
      <c r="A7" s="207"/>
      <c r="B7" s="209"/>
      <c r="C7" s="209"/>
      <c r="D7" s="209"/>
      <c r="E7" s="209"/>
      <c r="F7" s="209"/>
      <c r="G7" s="209"/>
      <c r="H7" s="209"/>
      <c r="I7" s="209"/>
      <c r="J7" s="209"/>
      <c r="K7" s="209"/>
      <c r="L7" s="209"/>
      <c r="M7" s="209"/>
      <c r="N7" s="209"/>
      <c r="O7" s="209"/>
    </row>
    <row r="8" spans="1:21" s="141" customFormat="1" ht="19.5" customHeight="1">
      <c r="A8" s="207">
        <v>1</v>
      </c>
      <c r="B8" s="209" t="s">
        <v>372</v>
      </c>
      <c r="C8" s="377"/>
      <c r="D8" s="378"/>
      <c r="E8" s="378"/>
      <c r="F8" s="378"/>
      <c r="G8" s="378"/>
      <c r="H8" s="378"/>
      <c r="I8" s="378"/>
      <c r="J8" s="378"/>
      <c r="K8" s="378"/>
      <c r="L8" s="378"/>
      <c r="M8" s="378"/>
      <c r="N8" s="379"/>
      <c r="O8" s="209"/>
      <c r="Q8" s="390" t="s">
        <v>675</v>
      </c>
      <c r="R8" s="390"/>
      <c r="S8" s="390"/>
      <c r="T8" s="390"/>
      <c r="U8" s="390"/>
    </row>
    <row r="9" spans="1:21" s="141" customFormat="1" ht="19.5" customHeight="1">
      <c r="A9" s="207"/>
      <c r="B9" s="209" t="s">
        <v>373</v>
      </c>
      <c r="C9" s="377"/>
      <c r="D9" s="378"/>
      <c r="E9" s="378"/>
      <c r="F9" s="378"/>
      <c r="G9" s="378"/>
      <c r="H9" s="378"/>
      <c r="I9" s="378"/>
      <c r="J9" s="378"/>
      <c r="K9" s="378"/>
      <c r="L9" s="378"/>
      <c r="M9" s="378"/>
      <c r="N9" s="379"/>
      <c r="O9" s="209"/>
      <c r="Q9" s="390"/>
      <c r="R9" s="390"/>
      <c r="S9" s="390"/>
      <c r="T9" s="390"/>
      <c r="U9" s="390"/>
    </row>
    <row r="10" spans="1:21" s="144" customFormat="1" ht="3.75" customHeight="1">
      <c r="A10" s="207"/>
      <c r="B10" s="213"/>
      <c r="C10" s="213"/>
      <c r="D10" s="213"/>
      <c r="E10" s="213"/>
      <c r="F10" s="213"/>
      <c r="G10" s="213"/>
      <c r="H10" s="213"/>
      <c r="I10" s="213"/>
      <c r="J10" s="213"/>
      <c r="K10" s="213"/>
      <c r="L10" s="213"/>
      <c r="M10" s="213"/>
      <c r="N10" s="213"/>
      <c r="O10" s="213"/>
    </row>
    <row r="11" spans="1:21" s="141" customFormat="1" ht="19.5" customHeight="1">
      <c r="A11" s="207">
        <v>2</v>
      </c>
      <c r="B11" s="412" t="s">
        <v>374</v>
      </c>
      <c r="C11" s="412"/>
      <c r="D11" s="208"/>
      <c r="E11" s="208"/>
      <c r="F11" s="208"/>
      <c r="G11" s="208"/>
      <c r="H11" s="208"/>
      <c r="I11" s="208"/>
      <c r="J11" s="208"/>
      <c r="K11" s="208"/>
      <c r="L11" s="209"/>
      <c r="M11" s="209"/>
      <c r="N11" s="209"/>
      <c r="O11" s="209"/>
    </row>
    <row r="12" spans="1:21" s="141" customFormat="1" ht="19.5" customHeight="1">
      <c r="A12" s="207"/>
      <c r="B12" s="209" t="s">
        <v>375</v>
      </c>
      <c r="C12" s="209"/>
      <c r="D12" s="209"/>
      <c r="E12" s="377"/>
      <c r="F12" s="378"/>
      <c r="G12" s="378"/>
      <c r="H12" s="378"/>
      <c r="I12" s="378"/>
      <c r="J12" s="378"/>
      <c r="K12" s="378"/>
      <c r="L12" s="378"/>
      <c r="M12" s="378"/>
      <c r="N12" s="379"/>
      <c r="O12" s="209"/>
    </row>
    <row r="13" spans="1:21" s="141" customFormat="1" ht="19.5" customHeight="1">
      <c r="A13" s="207"/>
      <c r="B13" s="209" t="s">
        <v>376</v>
      </c>
      <c r="C13" s="209"/>
      <c r="D13" s="209"/>
      <c r="E13" s="377"/>
      <c r="F13" s="378"/>
      <c r="G13" s="378"/>
      <c r="H13" s="378"/>
      <c r="I13" s="378"/>
      <c r="J13" s="378"/>
      <c r="K13" s="378"/>
      <c r="L13" s="378"/>
      <c r="M13" s="378"/>
      <c r="N13" s="379"/>
      <c r="O13" s="209"/>
    </row>
    <row r="14" spans="1:21" s="141" customFormat="1" ht="19.5" customHeight="1">
      <c r="A14" s="207"/>
      <c r="B14" s="209" t="s">
        <v>377</v>
      </c>
      <c r="C14" s="209"/>
      <c r="D14" s="209"/>
      <c r="E14" s="377"/>
      <c r="F14" s="378"/>
      <c r="G14" s="378"/>
      <c r="H14" s="378"/>
      <c r="I14" s="378"/>
      <c r="J14" s="378"/>
      <c r="K14" s="378"/>
      <c r="L14" s="378"/>
      <c r="M14" s="378"/>
      <c r="N14" s="379"/>
      <c r="O14" s="209"/>
    </row>
    <row r="15" spans="1:21" s="141" customFormat="1" ht="19.5" customHeight="1">
      <c r="A15" s="207"/>
      <c r="B15" s="209" t="s">
        <v>378</v>
      </c>
      <c r="C15" s="209"/>
      <c r="D15" s="209"/>
      <c r="E15" s="377"/>
      <c r="F15" s="378"/>
      <c r="G15" s="378"/>
      <c r="H15" s="378"/>
      <c r="I15" s="378"/>
      <c r="J15" s="378"/>
      <c r="K15" s="378"/>
      <c r="L15" s="378"/>
      <c r="M15" s="378"/>
      <c r="N15" s="379"/>
      <c r="O15" s="209"/>
    </row>
    <row r="16" spans="1:21" s="141" customFormat="1" ht="19.5" customHeight="1">
      <c r="A16" s="207"/>
      <c r="B16" s="209" t="s">
        <v>379</v>
      </c>
      <c r="C16" s="209"/>
      <c r="D16" s="209"/>
      <c r="E16" s="377"/>
      <c r="F16" s="378"/>
      <c r="G16" s="378"/>
      <c r="H16" s="378"/>
      <c r="I16" s="378"/>
      <c r="J16" s="378"/>
      <c r="K16" s="378"/>
      <c r="L16" s="378"/>
      <c r="M16" s="378"/>
      <c r="N16" s="379"/>
      <c r="O16" s="209"/>
    </row>
    <row r="17" spans="1:21" s="144" customFormat="1" ht="3.75" customHeight="1">
      <c r="A17" s="207"/>
      <c r="B17" s="213"/>
      <c r="C17" s="213"/>
      <c r="D17" s="213"/>
      <c r="E17" s="213"/>
      <c r="F17" s="213"/>
      <c r="G17" s="213"/>
      <c r="H17" s="213"/>
      <c r="I17" s="213"/>
      <c r="J17" s="213"/>
      <c r="K17" s="213"/>
      <c r="L17" s="213"/>
      <c r="M17" s="213"/>
      <c r="N17" s="213"/>
      <c r="O17" s="213"/>
    </row>
    <row r="18" spans="1:21" s="141" customFormat="1" ht="19.5" customHeight="1">
      <c r="A18" s="207">
        <v>3</v>
      </c>
      <c r="B18" s="208" t="s">
        <v>164</v>
      </c>
      <c r="C18" s="208"/>
      <c r="D18" s="208"/>
      <c r="E18" s="208"/>
      <c r="F18" s="208"/>
      <c r="G18" s="208"/>
      <c r="H18" s="208"/>
      <c r="I18" s="208"/>
      <c r="J18" s="208"/>
      <c r="K18" s="208"/>
      <c r="L18" s="208"/>
      <c r="M18" s="208"/>
      <c r="N18" s="208"/>
      <c r="O18" s="209"/>
    </row>
    <row r="19" spans="1:21" s="141" customFormat="1" ht="19.5" customHeight="1">
      <c r="A19" s="207"/>
      <c r="B19" s="209" t="s">
        <v>380</v>
      </c>
      <c r="C19" s="209"/>
      <c r="D19" s="209"/>
      <c r="E19" s="377"/>
      <c r="F19" s="378"/>
      <c r="G19" s="378"/>
      <c r="H19" s="378"/>
      <c r="I19" s="378"/>
      <c r="J19" s="378"/>
      <c r="K19" s="378"/>
      <c r="L19" s="378"/>
      <c r="M19" s="378"/>
      <c r="N19" s="379"/>
      <c r="O19" s="209"/>
    </row>
    <row r="20" spans="1:21" s="144" customFormat="1" ht="3.75" customHeight="1">
      <c r="A20" s="207"/>
      <c r="B20" s="213"/>
      <c r="C20" s="213"/>
      <c r="D20" s="213"/>
      <c r="E20" s="213"/>
      <c r="F20" s="213"/>
      <c r="G20" s="213"/>
      <c r="H20" s="213"/>
      <c r="I20" s="213"/>
      <c r="J20" s="213"/>
      <c r="K20" s="213"/>
      <c r="L20" s="213"/>
      <c r="M20" s="213"/>
      <c r="N20" s="213"/>
      <c r="O20" s="213"/>
    </row>
    <row r="21" spans="1:21" s="141" customFormat="1" ht="19.5" customHeight="1">
      <c r="A21" s="207">
        <v>4</v>
      </c>
      <c r="B21" s="412" t="s">
        <v>381</v>
      </c>
      <c r="C21" s="412"/>
      <c r="D21" s="208"/>
      <c r="E21" s="208"/>
      <c r="F21" s="208"/>
      <c r="G21" s="208"/>
      <c r="H21" s="208"/>
      <c r="I21" s="208"/>
      <c r="J21" s="208"/>
      <c r="K21" s="208"/>
      <c r="L21" s="208"/>
      <c r="M21" s="208"/>
      <c r="N21" s="208"/>
      <c r="O21" s="209"/>
    </row>
    <row r="22" spans="1:21" s="141" customFormat="1" ht="19.5" customHeight="1">
      <c r="A22" s="207"/>
      <c r="B22" s="209" t="s">
        <v>382</v>
      </c>
      <c r="C22" s="209"/>
      <c r="D22" s="209"/>
      <c r="E22" s="377"/>
      <c r="F22" s="378"/>
      <c r="G22" s="378"/>
      <c r="H22" s="378"/>
      <c r="I22" s="378"/>
      <c r="J22" s="378"/>
      <c r="K22" s="378"/>
      <c r="L22" s="378"/>
      <c r="M22" s="378"/>
      <c r="N22" s="379"/>
      <c r="O22" s="209"/>
    </row>
    <row r="23" spans="1:21" s="141" customFormat="1" ht="19.5" customHeight="1">
      <c r="A23" s="207"/>
      <c r="B23" s="209" t="s">
        <v>384</v>
      </c>
      <c r="C23" s="209"/>
      <c r="D23" s="209"/>
      <c r="E23" s="377"/>
      <c r="F23" s="378"/>
      <c r="G23" s="378"/>
      <c r="H23" s="378"/>
      <c r="I23" s="378"/>
      <c r="J23" s="378"/>
      <c r="K23" s="378"/>
      <c r="L23" s="378"/>
      <c r="M23" s="378"/>
      <c r="N23" s="379"/>
      <c r="O23" s="209"/>
    </row>
    <row r="24" spans="1:21" s="144" customFormat="1" ht="3.75" customHeight="1">
      <c r="A24" s="207"/>
      <c r="B24" s="213"/>
      <c r="C24" s="213"/>
      <c r="D24" s="213"/>
      <c r="E24" s="213"/>
      <c r="F24" s="213"/>
      <c r="G24" s="213"/>
      <c r="H24" s="213"/>
      <c r="I24" s="213"/>
      <c r="J24" s="213"/>
      <c r="K24" s="213"/>
      <c r="L24" s="213"/>
      <c r="M24" s="213"/>
      <c r="N24" s="213"/>
      <c r="O24" s="213"/>
    </row>
    <row r="25" spans="1:21" s="141" customFormat="1" ht="19.5" customHeight="1">
      <c r="A25" s="207">
        <v>5</v>
      </c>
      <c r="B25" s="208" t="s">
        <v>385</v>
      </c>
      <c r="C25" s="208"/>
      <c r="D25" s="208"/>
      <c r="E25" s="208"/>
      <c r="F25" s="208"/>
      <c r="G25" s="208"/>
      <c r="H25" s="208"/>
      <c r="I25" s="218"/>
      <c r="J25" s="208"/>
      <c r="K25" s="208"/>
      <c r="L25" s="208"/>
      <c r="M25" s="208"/>
      <c r="N25" s="208"/>
      <c r="O25" s="208"/>
    </row>
    <row r="26" spans="1:21" s="141" customFormat="1" ht="19.5" customHeight="1">
      <c r="A26" s="207"/>
      <c r="B26" s="209" t="s">
        <v>386</v>
      </c>
      <c r="C26" s="209"/>
      <c r="D26" s="209"/>
      <c r="E26" s="209"/>
      <c r="F26" s="209"/>
      <c r="G26" s="209"/>
      <c r="H26" s="223" t="s">
        <v>387</v>
      </c>
      <c r="I26" s="370"/>
      <c r="J26" s="371"/>
      <c r="K26" s="371"/>
      <c r="L26" s="371"/>
      <c r="M26" s="371"/>
      <c r="N26" s="372"/>
      <c r="O26" s="209"/>
      <c r="Q26" s="364" t="s">
        <v>676</v>
      </c>
      <c r="R26" s="365"/>
      <c r="S26" s="365"/>
      <c r="T26" s="365"/>
      <c r="U26" s="366"/>
    </row>
    <row r="27" spans="1:21" s="141" customFormat="1" ht="19.5" customHeight="1">
      <c r="A27" s="207"/>
      <c r="B27" s="209" t="s">
        <v>388</v>
      </c>
      <c r="C27" s="209"/>
      <c r="D27" s="209"/>
      <c r="E27" s="209"/>
      <c r="F27" s="209"/>
      <c r="G27" s="209"/>
      <c r="H27" s="210"/>
      <c r="I27" s="373"/>
      <c r="J27" s="383"/>
      <c r="K27" s="383"/>
      <c r="L27" s="383"/>
      <c r="M27" s="383"/>
      <c r="N27" s="374"/>
      <c r="O27" s="209"/>
    </row>
    <row r="28" spans="1:21" s="141" customFormat="1" ht="19.5" customHeight="1">
      <c r="A28" s="207"/>
      <c r="B28" s="209" t="s">
        <v>389</v>
      </c>
      <c r="C28" s="209"/>
      <c r="D28" s="209"/>
      <c r="E28" s="209"/>
      <c r="F28" s="209"/>
      <c r="G28" s="209"/>
      <c r="H28" s="210"/>
      <c r="I28" s="373"/>
      <c r="J28" s="383"/>
      <c r="K28" s="383"/>
      <c r="L28" s="383"/>
      <c r="M28" s="383"/>
      <c r="N28" s="374"/>
      <c r="O28" s="209"/>
    </row>
    <row r="29" spans="1:21" s="141" customFormat="1" ht="19.5" customHeight="1">
      <c r="A29" s="207"/>
      <c r="B29" s="209" t="s">
        <v>390</v>
      </c>
      <c r="C29" s="209"/>
      <c r="D29" s="209"/>
      <c r="E29" s="209"/>
      <c r="F29" s="209"/>
      <c r="G29" s="209"/>
      <c r="H29" s="210"/>
      <c r="I29" s="382">
        <v>0.04</v>
      </c>
      <c r="J29" s="382"/>
      <c r="K29" s="382"/>
      <c r="L29" s="382"/>
      <c r="M29" s="382"/>
      <c r="N29" s="382"/>
      <c r="O29" s="209"/>
    </row>
    <row r="30" spans="1:21" s="144" customFormat="1" ht="3.75" customHeight="1">
      <c r="A30" s="207"/>
      <c r="B30" s="213"/>
      <c r="C30" s="213"/>
      <c r="D30" s="213"/>
      <c r="E30" s="213"/>
      <c r="F30" s="213"/>
      <c r="G30" s="213"/>
      <c r="H30" s="214"/>
      <c r="I30" s="214"/>
      <c r="J30" s="214"/>
      <c r="K30" s="214"/>
      <c r="L30" s="214"/>
      <c r="M30" s="214"/>
      <c r="N30" s="214"/>
      <c r="O30" s="213"/>
    </row>
    <row r="31" spans="1:21" s="141" customFormat="1" ht="19.5" customHeight="1">
      <c r="A31" s="207">
        <v>6</v>
      </c>
      <c r="B31" s="412" t="s">
        <v>391</v>
      </c>
      <c r="C31" s="412"/>
      <c r="D31" s="208"/>
      <c r="E31" s="208"/>
      <c r="F31" s="208"/>
      <c r="G31" s="208"/>
      <c r="H31" s="211"/>
      <c r="I31" s="218"/>
      <c r="J31" s="208"/>
      <c r="K31" s="208"/>
      <c r="L31" s="208"/>
      <c r="M31" s="208"/>
      <c r="N31" s="208"/>
      <c r="O31" s="208"/>
    </row>
    <row r="32" spans="1:21" s="141" customFormat="1" ht="19.5" customHeight="1">
      <c r="A32" s="207"/>
      <c r="B32" s="209" t="s">
        <v>392</v>
      </c>
      <c r="C32" s="209"/>
      <c r="D32" s="209"/>
      <c r="E32" s="209"/>
      <c r="F32" s="209"/>
      <c r="G32" s="209"/>
      <c r="H32" s="210"/>
      <c r="I32" s="367"/>
      <c r="J32" s="383"/>
      <c r="K32" s="383"/>
      <c r="L32" s="383"/>
      <c r="M32" s="383"/>
      <c r="N32" s="374"/>
      <c r="O32" s="208"/>
    </row>
    <row r="33" spans="1:26" s="141" customFormat="1" ht="19.5" customHeight="1">
      <c r="A33" s="207"/>
      <c r="B33" s="209" t="s">
        <v>393</v>
      </c>
      <c r="C33" s="209"/>
      <c r="D33" s="209"/>
      <c r="E33" s="209"/>
      <c r="F33" s="209"/>
      <c r="G33" s="209"/>
      <c r="H33" s="223" t="s">
        <v>387</v>
      </c>
      <c r="I33" s="370"/>
      <c r="J33" s="371"/>
      <c r="K33" s="371"/>
      <c r="L33" s="371"/>
      <c r="M33" s="371"/>
      <c r="N33" s="372"/>
      <c r="O33" s="208"/>
      <c r="Q33" s="364" t="s">
        <v>677</v>
      </c>
      <c r="R33" s="365"/>
      <c r="S33" s="365"/>
      <c r="T33" s="365"/>
      <c r="U33" s="366"/>
    </row>
    <row r="34" spans="1:26" s="141" customFormat="1" ht="19.5" customHeight="1">
      <c r="A34" s="207"/>
      <c r="B34" s="209" t="s">
        <v>394</v>
      </c>
      <c r="C34" s="209"/>
      <c r="D34" s="209"/>
      <c r="E34" s="209"/>
      <c r="F34" s="209"/>
      <c r="G34" s="209"/>
      <c r="H34" s="209"/>
      <c r="I34" s="361"/>
      <c r="J34" s="362"/>
      <c r="K34" s="362"/>
      <c r="L34" s="362"/>
      <c r="M34" s="362"/>
      <c r="N34" s="363"/>
      <c r="O34" s="208"/>
      <c r="Q34" s="364" t="s">
        <v>677</v>
      </c>
      <c r="R34" s="365"/>
      <c r="S34" s="365"/>
      <c r="T34" s="365"/>
      <c r="U34" s="366"/>
    </row>
    <row r="35" spans="1:26" s="141" customFormat="1" ht="25.05" customHeight="1">
      <c r="A35" s="207"/>
      <c r="B35" s="209" t="s">
        <v>395</v>
      </c>
      <c r="C35" s="209"/>
      <c r="D35" s="209"/>
      <c r="E35" s="209"/>
      <c r="F35" s="209"/>
      <c r="G35" s="209"/>
      <c r="H35" s="209"/>
      <c r="I35" s="355"/>
      <c r="J35" s="356"/>
      <c r="K35" s="356"/>
      <c r="L35" s="356"/>
      <c r="M35" s="356"/>
      <c r="N35" s="357"/>
      <c r="O35" s="208"/>
      <c r="Q35" s="358" t="s">
        <v>396</v>
      </c>
      <c r="R35" s="359"/>
      <c r="S35" s="359"/>
      <c r="T35" s="359"/>
      <c r="U35" s="360"/>
    </row>
    <row r="36" spans="1:26" s="141" customFormat="1" ht="25.05" customHeight="1">
      <c r="A36" s="266"/>
      <c r="B36" s="209"/>
      <c r="C36" s="209"/>
      <c r="D36" s="209"/>
      <c r="E36" s="209"/>
      <c r="F36" s="209"/>
      <c r="G36" s="209"/>
      <c r="H36" s="209"/>
      <c r="I36" s="209"/>
      <c r="J36" s="209"/>
      <c r="K36" s="209"/>
      <c r="L36" s="209"/>
      <c r="M36" s="209"/>
      <c r="N36" s="209"/>
      <c r="O36" s="208"/>
      <c r="Q36" s="263"/>
      <c r="R36" s="264"/>
      <c r="S36" s="264"/>
      <c r="T36" s="264"/>
      <c r="U36" s="265"/>
    </row>
    <row r="37" spans="1:26" s="141" customFormat="1" ht="25.05" customHeight="1">
      <c r="A37" s="207"/>
      <c r="B37" s="209" t="s">
        <v>397</v>
      </c>
      <c r="C37" s="274"/>
      <c r="D37" s="209"/>
      <c r="E37" s="210" t="s">
        <v>398</v>
      </c>
      <c r="F37" s="352">
        <f>I34*(C37/1)</f>
        <v>0</v>
      </c>
      <c r="G37" s="354"/>
      <c r="H37" s="209"/>
      <c r="I37" s="209"/>
      <c r="J37" s="209"/>
      <c r="K37" s="210" t="s">
        <v>399</v>
      </c>
      <c r="L37" s="361"/>
      <c r="M37" s="363"/>
      <c r="N37" s="209" t="s">
        <v>400</v>
      </c>
      <c r="O37" s="209"/>
      <c r="Q37" s="358" t="s">
        <v>401</v>
      </c>
      <c r="R37" s="359"/>
      <c r="S37" s="359"/>
      <c r="T37" s="359"/>
      <c r="U37" s="360"/>
    </row>
    <row r="38" spans="1:26" s="141" customFormat="1" ht="25.05" customHeight="1">
      <c r="A38" s="207"/>
      <c r="B38" s="209" t="s">
        <v>402</v>
      </c>
      <c r="C38" s="274"/>
      <c r="D38" s="209"/>
      <c r="E38" s="210" t="s">
        <v>403</v>
      </c>
      <c r="F38" s="352">
        <f>I34*(C38/1)</f>
        <v>0</v>
      </c>
      <c r="G38" s="354"/>
      <c r="H38" s="209"/>
      <c r="I38" s="209"/>
      <c r="J38" s="209"/>
      <c r="K38" s="210" t="s">
        <v>404</v>
      </c>
      <c r="L38" s="375"/>
      <c r="M38" s="376"/>
      <c r="N38" s="209" t="s">
        <v>208</v>
      </c>
      <c r="O38" s="209"/>
      <c r="Q38" s="358" t="s">
        <v>405</v>
      </c>
      <c r="R38" s="359"/>
      <c r="S38" s="359"/>
      <c r="T38" s="359"/>
      <c r="U38" s="360"/>
    </row>
    <row r="39" spans="1:26" s="141" customFormat="1" ht="19.5" customHeight="1">
      <c r="A39" s="207"/>
      <c r="B39" s="209" t="s">
        <v>406</v>
      </c>
      <c r="C39" s="209"/>
      <c r="D39" s="209"/>
      <c r="E39" s="209"/>
      <c r="F39" s="209"/>
      <c r="G39" s="209"/>
      <c r="H39" s="209"/>
      <c r="I39" s="209"/>
      <c r="J39" s="209"/>
      <c r="K39" s="209"/>
      <c r="L39" s="209"/>
      <c r="M39" s="209"/>
      <c r="N39" s="209"/>
      <c r="O39" s="209"/>
    </row>
    <row r="40" spans="1:26" s="141" customFormat="1" ht="19.5" customHeight="1">
      <c r="A40" s="207"/>
      <c r="B40" s="209" t="s">
        <v>407</v>
      </c>
      <c r="C40" s="226"/>
      <c r="D40" s="209"/>
      <c r="E40" s="209"/>
      <c r="F40" s="209"/>
      <c r="G40" s="209"/>
      <c r="H40" s="209"/>
      <c r="I40" s="209"/>
      <c r="J40" s="209"/>
      <c r="K40" s="210" t="s">
        <v>408</v>
      </c>
      <c r="L40" s="373"/>
      <c r="M40" s="374"/>
      <c r="N40" s="209"/>
      <c r="O40" s="209"/>
      <c r="Q40" s="358" t="s">
        <v>423</v>
      </c>
      <c r="R40" s="359"/>
      <c r="S40" s="359"/>
      <c r="T40" s="359"/>
      <c r="U40" s="360"/>
      <c r="W40" s="150"/>
      <c r="X40" s="151" t="s">
        <v>424</v>
      </c>
      <c r="Y40" s="152" t="s">
        <v>425</v>
      </c>
      <c r="Z40" s="152"/>
    </row>
    <row r="41" spans="1:26" s="141" customFormat="1" ht="19.5" customHeight="1">
      <c r="A41" s="207"/>
      <c r="B41" s="209"/>
      <c r="C41" s="209"/>
      <c r="D41" s="209"/>
      <c r="E41" s="209"/>
      <c r="F41" s="209"/>
      <c r="G41" s="209"/>
      <c r="H41" s="209"/>
      <c r="I41" s="209"/>
      <c r="J41" s="209"/>
      <c r="K41" s="210" t="s">
        <v>410</v>
      </c>
      <c r="L41" s="375"/>
      <c r="M41" s="376"/>
      <c r="N41" s="209" t="s">
        <v>208</v>
      </c>
      <c r="O41" s="209"/>
      <c r="W41" s="153" t="str">
        <f>"SP2-3 (1) "&amp;IF(Y41=MIN(Y$41:Y$45),"Do min","")</f>
        <v xml:space="preserve">SP2-3 (1) </v>
      </c>
      <c r="X41" s="154">
        <f>'SP2-3 (1)'!R8</f>
        <v>0</v>
      </c>
      <c r="Y41" s="155" t="str">
        <f>IF('SP2-3 (1)'!R41&gt;0,'SP2-3 (1)'!R41,"")</f>
        <v/>
      </c>
      <c r="Z41" s="155">
        <f>IF(Y41=MIN(Y$41:Y$45),1,0)</f>
        <v>0</v>
      </c>
    </row>
    <row r="42" spans="1:26" s="141" customFormat="1" ht="19.5" customHeight="1">
      <c r="A42" s="266"/>
      <c r="B42" s="209"/>
      <c r="C42" s="209"/>
      <c r="D42" s="209"/>
      <c r="E42" s="209"/>
      <c r="F42" s="209"/>
      <c r="G42" s="209"/>
      <c r="H42" s="209"/>
      <c r="I42" s="209"/>
      <c r="J42" s="209"/>
      <c r="K42" s="210"/>
      <c r="L42" s="209"/>
      <c r="M42" s="209"/>
      <c r="N42" s="209"/>
      <c r="O42" s="209"/>
      <c r="W42" s="153"/>
      <c r="X42" s="154"/>
      <c r="Y42" s="155"/>
      <c r="Z42" s="155"/>
    </row>
    <row r="43" spans="1:26" s="141" customFormat="1" ht="19.5" customHeight="1">
      <c r="A43" s="207">
        <v>7</v>
      </c>
      <c r="B43" s="351" t="s">
        <v>411</v>
      </c>
      <c r="C43" s="351"/>
      <c r="D43" s="209"/>
      <c r="E43" s="209"/>
      <c r="F43" s="209"/>
      <c r="G43" s="209"/>
      <c r="H43" s="209"/>
      <c r="I43" s="209"/>
      <c r="J43" s="209"/>
      <c r="K43" s="209"/>
      <c r="L43" s="210" t="s">
        <v>256</v>
      </c>
      <c r="M43" s="361"/>
      <c r="N43" s="363"/>
      <c r="O43" s="207" t="s">
        <v>412</v>
      </c>
      <c r="Q43" s="364" t="s">
        <v>678</v>
      </c>
      <c r="R43" s="365"/>
      <c r="S43" s="365"/>
      <c r="T43" s="365"/>
      <c r="U43" s="366"/>
      <c r="W43" s="153" t="str">
        <f>"SP2-3 (2) "&amp;IF(Y43=MIN(Y$41:Y$45),"Do min","")</f>
        <v xml:space="preserve">SP2-3 (2) </v>
      </c>
      <c r="X43" s="151">
        <f>'SP2-3 (2)'!R8</f>
        <v>0</v>
      </c>
      <c r="Y43" s="155" t="str">
        <f>IF('SP2-3 (2)'!R41&gt;0,'SP2-3 (2)'!R41,"")</f>
        <v/>
      </c>
      <c r="Z43" s="155">
        <f>IF(Y43=MIN(Y$41:Y$45),1,0)</f>
        <v>0</v>
      </c>
    </row>
    <row r="44" spans="1:26" s="141" customFormat="1" ht="19.5" customHeight="1">
      <c r="A44" s="207">
        <v>8</v>
      </c>
      <c r="B44" s="351" t="s">
        <v>426</v>
      </c>
      <c r="C44" s="351"/>
      <c r="D44" s="351"/>
      <c r="E44" s="209"/>
      <c r="F44" s="209"/>
      <c r="G44" s="209"/>
      <c r="H44" s="209"/>
      <c r="I44" s="209"/>
      <c r="J44" s="209"/>
      <c r="K44" s="209"/>
      <c r="L44" s="210" t="s">
        <v>256</v>
      </c>
      <c r="M44" s="361"/>
      <c r="N44" s="363"/>
      <c r="O44" s="207" t="s">
        <v>414</v>
      </c>
      <c r="Q44" s="364" t="s">
        <v>681</v>
      </c>
      <c r="R44" s="365"/>
      <c r="S44" s="365"/>
      <c r="T44" s="365"/>
      <c r="U44" s="366"/>
      <c r="W44" s="153" t="str">
        <f>"SP2-3 (3) "&amp;IF(Y44=MIN(Y$41:Y$45),"Do min","")</f>
        <v xml:space="preserve">SP2-3 (3) </v>
      </c>
      <c r="X44" s="157">
        <f>'SP2-3 (3)'!R8</f>
        <v>0</v>
      </c>
      <c r="Y44" s="155" t="str">
        <f>IF('SP2-3 (3)'!R41&gt;0,'SP2-3 (3)'!R41,"")</f>
        <v/>
      </c>
      <c r="Z44" s="155">
        <f>IF(Y44=MIN(Y$41:Y$45),1,0)</f>
        <v>0</v>
      </c>
    </row>
    <row r="45" spans="1:26" s="141" customFormat="1" ht="19.5" customHeight="1">
      <c r="A45" s="207">
        <v>9</v>
      </c>
      <c r="B45" s="351" t="s">
        <v>427</v>
      </c>
      <c r="C45" s="351"/>
      <c r="D45" s="209"/>
      <c r="E45" s="209"/>
      <c r="F45" s="209"/>
      <c r="G45" s="209"/>
      <c r="H45" s="209"/>
      <c r="I45" s="209"/>
      <c r="J45" s="209"/>
      <c r="K45" s="209"/>
      <c r="L45" s="209"/>
      <c r="M45" s="209"/>
      <c r="N45" s="209"/>
      <c r="O45" s="222"/>
      <c r="W45" s="144"/>
      <c r="X45" s="144"/>
      <c r="Y45" s="144"/>
      <c r="Z45" s="155">
        <f>IF(Y45=MIN(Y$41:Y$45),1,0)</f>
        <v>1</v>
      </c>
    </row>
    <row r="46" spans="1:26" s="141" customFormat="1" ht="19.5" customHeight="1">
      <c r="A46" s="207"/>
      <c r="B46" s="209" t="s">
        <v>428</v>
      </c>
      <c r="C46" s="209"/>
      <c r="D46" s="210" t="s">
        <v>429</v>
      </c>
      <c r="E46" s="361"/>
      <c r="F46" s="363"/>
      <c r="G46" s="391" t="s">
        <v>430</v>
      </c>
      <c r="H46" s="391"/>
      <c r="I46" s="391"/>
      <c r="J46" s="407"/>
      <c r="K46" s="408"/>
      <c r="L46" s="210" t="s">
        <v>431</v>
      </c>
      <c r="M46" s="352">
        <f>E46*J46</f>
        <v>0</v>
      </c>
      <c r="N46" s="354"/>
      <c r="O46" s="207" t="s">
        <v>432</v>
      </c>
      <c r="Q46" s="410" t="s">
        <v>683</v>
      </c>
      <c r="R46" s="411"/>
      <c r="S46" s="411"/>
      <c r="T46" s="411"/>
      <c r="U46" s="411"/>
    </row>
    <row r="47" spans="1:26" s="141" customFormat="1" ht="19.5" customHeight="1">
      <c r="A47" s="207"/>
      <c r="B47" s="209" t="s">
        <v>433</v>
      </c>
      <c r="C47" s="209"/>
      <c r="D47" s="210" t="s">
        <v>429</v>
      </c>
      <c r="E47" s="361"/>
      <c r="F47" s="363"/>
      <c r="G47" s="391" t="s">
        <v>434</v>
      </c>
      <c r="H47" s="391"/>
      <c r="I47" s="391"/>
      <c r="J47" s="407"/>
      <c r="K47" s="408"/>
      <c r="L47" s="210" t="s">
        <v>431</v>
      </c>
      <c r="M47" s="402">
        <f>E47*J47</f>
        <v>0</v>
      </c>
      <c r="N47" s="403"/>
      <c r="O47" s="207" t="s">
        <v>435</v>
      </c>
      <c r="Q47" s="411"/>
      <c r="R47" s="411"/>
      <c r="S47" s="411"/>
      <c r="T47" s="411"/>
      <c r="U47" s="411"/>
      <c r="W47" s="151" t="s">
        <v>424</v>
      </c>
      <c r="X47" s="152" t="s">
        <v>436</v>
      </c>
    </row>
    <row r="48" spans="1:26" s="144" customFormat="1" ht="3.75" customHeight="1">
      <c r="A48" s="207"/>
      <c r="B48" s="213"/>
      <c r="C48" s="213"/>
      <c r="D48" s="214"/>
      <c r="E48" s="214"/>
      <c r="F48" s="214"/>
      <c r="G48" s="212"/>
      <c r="H48" s="212"/>
      <c r="I48" s="221"/>
      <c r="J48" s="221"/>
      <c r="K48" s="221"/>
      <c r="L48" s="221"/>
      <c r="M48" s="221"/>
      <c r="N48" s="221"/>
      <c r="O48" s="221"/>
      <c r="Q48" s="411"/>
      <c r="R48" s="411"/>
      <c r="S48" s="411"/>
      <c r="T48" s="411"/>
      <c r="U48" s="411"/>
      <c r="W48" s="154"/>
      <c r="X48" s="155"/>
    </row>
    <row r="49" spans="1:24" s="146" customFormat="1" ht="3.75" customHeight="1">
      <c r="A49" s="207"/>
      <c r="B49" s="216"/>
      <c r="C49" s="216"/>
      <c r="D49" s="217"/>
      <c r="E49" s="217"/>
      <c r="F49" s="217"/>
      <c r="G49" s="215"/>
      <c r="H49" s="215"/>
      <c r="I49" s="225"/>
      <c r="J49" s="225"/>
      <c r="K49" s="225"/>
      <c r="L49" s="225"/>
      <c r="M49" s="225"/>
      <c r="N49" s="225"/>
      <c r="O49" s="225"/>
      <c r="Q49" s="141"/>
      <c r="R49" s="141"/>
      <c r="W49" s="150"/>
      <c r="X49" s="156"/>
    </row>
    <row r="50" spans="1:24" s="141" customFormat="1" ht="19.5" customHeight="1" thickBot="1">
      <c r="A50" s="207">
        <v>10</v>
      </c>
      <c r="B50" s="395" t="s">
        <v>437</v>
      </c>
      <c r="C50" s="396" t="s">
        <v>438</v>
      </c>
      <c r="D50" s="396"/>
      <c r="E50" s="396"/>
      <c r="F50" s="391" t="s">
        <v>439</v>
      </c>
      <c r="G50" s="409" t="s">
        <v>440</v>
      </c>
      <c r="H50" s="409"/>
      <c r="I50" s="395" t="s">
        <v>439</v>
      </c>
      <c r="J50" s="402">
        <f>M46-M47</f>
        <v>0</v>
      </c>
      <c r="K50" s="403"/>
      <c r="L50" s="391" t="s">
        <v>439</v>
      </c>
      <c r="M50" s="400">
        <f>IF(J51=0,,J50/J51)</f>
        <v>0</v>
      </c>
      <c r="N50" s="401"/>
      <c r="O50" s="208"/>
      <c r="W50" s="153" t="s">
        <v>441</v>
      </c>
      <c r="X50" s="155" t="e">
        <f>'SP2-4'!Q17</f>
        <v>#N/A</v>
      </c>
    </row>
    <row r="51" spans="1:24" s="141" customFormat="1" ht="19.5" customHeight="1" thickTop="1" thickBot="1">
      <c r="A51" s="207"/>
      <c r="B51" s="395"/>
      <c r="C51" s="399" t="s">
        <v>442</v>
      </c>
      <c r="D51" s="399"/>
      <c r="E51" s="399"/>
      <c r="F51" s="391"/>
      <c r="G51" s="391" t="s">
        <v>443</v>
      </c>
      <c r="H51" s="391"/>
      <c r="I51" s="395"/>
      <c r="J51" s="402">
        <f>M44-M43</f>
        <v>0</v>
      </c>
      <c r="K51" s="403"/>
      <c r="L51" s="391"/>
      <c r="M51" s="400"/>
      <c r="N51" s="401"/>
      <c r="O51" s="208"/>
      <c r="P51" s="158" t="s">
        <v>444</v>
      </c>
      <c r="Q51" s="404" t="s">
        <v>445</v>
      </c>
      <c r="R51" s="158" t="s">
        <v>446</v>
      </c>
      <c r="W51" s="153" t="s">
        <v>447</v>
      </c>
      <c r="X51" s="155">
        <f>'SP2-4'!Q23</f>
        <v>0</v>
      </c>
    </row>
    <row r="52" spans="1:24" s="144" customFormat="1" ht="3.75" customHeight="1" thickTop="1">
      <c r="A52" s="207"/>
      <c r="B52" s="221"/>
      <c r="C52" s="221"/>
      <c r="D52" s="221"/>
      <c r="E52" s="221"/>
      <c r="F52" s="212"/>
      <c r="G52" s="212"/>
      <c r="H52" s="212"/>
      <c r="I52" s="221"/>
      <c r="J52" s="221"/>
      <c r="K52" s="221"/>
      <c r="L52" s="221"/>
      <c r="M52" s="221"/>
      <c r="N52" s="221"/>
      <c r="O52" s="221"/>
      <c r="P52" s="392">
        <f>M50*1.158</f>
        <v>0</v>
      </c>
      <c r="Q52" s="405"/>
      <c r="R52" s="392">
        <f>M50*0.772</f>
        <v>0</v>
      </c>
      <c r="W52" s="150"/>
      <c r="X52" s="156"/>
    </row>
    <row r="53" spans="1:24" s="146" customFormat="1" ht="3.75" customHeight="1">
      <c r="A53" s="207"/>
      <c r="B53" s="225"/>
      <c r="C53" s="225"/>
      <c r="D53" s="225"/>
      <c r="E53" s="225"/>
      <c r="F53" s="215"/>
      <c r="G53" s="215"/>
      <c r="H53" s="215"/>
      <c r="I53" s="225"/>
      <c r="J53" s="225"/>
      <c r="K53" s="225"/>
      <c r="L53" s="225"/>
      <c r="M53" s="225"/>
      <c r="N53" s="225"/>
      <c r="O53" s="225"/>
      <c r="P53" s="393"/>
      <c r="Q53" s="405"/>
      <c r="R53" s="393"/>
      <c r="W53" s="151"/>
      <c r="X53" s="155"/>
    </row>
    <row r="54" spans="1:24" s="141" customFormat="1" ht="19.5" customHeight="1" thickBot="1">
      <c r="A54" s="207">
        <v>11</v>
      </c>
      <c r="B54" s="395" t="s">
        <v>448</v>
      </c>
      <c r="C54" s="396" t="s">
        <v>449</v>
      </c>
      <c r="D54" s="396"/>
      <c r="E54" s="396"/>
      <c r="F54" s="391" t="s">
        <v>439</v>
      </c>
      <c r="G54" s="396" t="s">
        <v>450</v>
      </c>
      <c r="H54" s="396"/>
      <c r="I54" s="396"/>
      <c r="J54" s="396"/>
      <c r="K54" s="396"/>
      <c r="L54" s="391" t="s">
        <v>439</v>
      </c>
      <c r="M54" s="397">
        <f>IF(J51&gt;0,(J50/'SP2-4'!M17)*0.96/J51,0)</f>
        <v>0</v>
      </c>
      <c r="N54" s="398"/>
      <c r="O54" s="399"/>
      <c r="P54" s="394"/>
      <c r="Q54" s="406"/>
      <c r="R54" s="394"/>
      <c r="W54" s="153" t="s">
        <v>451</v>
      </c>
      <c r="X54" s="155">
        <f>'SP2-4'!Q29</f>
        <v>0</v>
      </c>
    </row>
    <row r="55" spans="1:24" s="141" customFormat="1" ht="19.5" customHeight="1" thickTop="1">
      <c r="A55" s="207"/>
      <c r="B55" s="395"/>
      <c r="C55" s="399" t="s">
        <v>442</v>
      </c>
      <c r="D55" s="399"/>
      <c r="E55" s="399"/>
      <c r="F55" s="391"/>
      <c r="G55" s="391" t="s">
        <v>452</v>
      </c>
      <c r="H55" s="391"/>
      <c r="I55" s="391"/>
      <c r="J55" s="391"/>
      <c r="K55" s="391"/>
      <c r="L55" s="391"/>
      <c r="M55" s="397"/>
      <c r="N55" s="398"/>
      <c r="O55" s="399"/>
      <c r="P55" s="134"/>
      <c r="Q55" s="134"/>
      <c r="R55" s="134"/>
      <c r="W55" s="153" t="s">
        <v>453</v>
      </c>
      <c r="X55" s="155">
        <f>'SP2-4'!Q37</f>
        <v>0</v>
      </c>
    </row>
    <row r="56" spans="1:24" s="141" customFormat="1" ht="9.75" customHeight="1">
      <c r="A56" s="207"/>
      <c r="B56" s="209"/>
      <c r="C56" s="209"/>
      <c r="D56" s="209"/>
      <c r="E56" s="209"/>
      <c r="F56" s="209"/>
      <c r="G56" s="209"/>
      <c r="H56" s="209"/>
      <c r="I56" s="209"/>
      <c r="J56" s="209"/>
      <c r="K56" s="209"/>
      <c r="L56" s="209"/>
      <c r="M56" s="209"/>
      <c r="N56" s="209"/>
      <c r="O56" s="209"/>
      <c r="P56" s="134"/>
      <c r="Q56" s="134"/>
    </row>
    <row r="57" spans="1:24" hidden="1">
      <c r="A57" s="143">
        <v>2009</v>
      </c>
      <c r="B57" s="135" t="s">
        <v>418</v>
      </c>
      <c r="C57" s="135"/>
      <c r="D57" s="135"/>
      <c r="E57" s="135"/>
      <c r="F57" s="135"/>
      <c r="G57" s="135"/>
      <c r="H57" s="135"/>
      <c r="I57" s="135"/>
      <c r="J57" s="135"/>
      <c r="K57" s="135"/>
      <c r="L57" s="135"/>
      <c r="M57" s="135"/>
      <c r="N57" s="135"/>
      <c r="O57" s="135"/>
      <c r="S57" s="159"/>
      <c r="T57" s="160"/>
    </row>
    <row r="58" spans="1:24" hidden="1">
      <c r="A58" s="143">
        <v>2010</v>
      </c>
      <c r="B58" s="135" t="s">
        <v>419</v>
      </c>
      <c r="C58" s="135"/>
      <c r="D58" s="135"/>
      <c r="E58" s="135"/>
      <c r="F58" s="135"/>
      <c r="G58" s="135"/>
      <c r="H58" s="135"/>
      <c r="I58" s="135"/>
      <c r="J58" s="135"/>
      <c r="K58" s="135"/>
      <c r="L58" s="135"/>
      <c r="M58" s="135"/>
      <c r="N58" s="135"/>
      <c r="O58" s="135"/>
    </row>
    <row r="59" spans="1:24" hidden="1">
      <c r="A59" s="143">
        <v>2011</v>
      </c>
      <c r="B59" s="135"/>
      <c r="C59" s="135" t="s">
        <v>454</v>
      </c>
      <c r="D59" s="135"/>
      <c r="E59" s="135"/>
      <c r="F59" s="135"/>
      <c r="G59" s="135"/>
      <c r="H59" s="135"/>
      <c r="I59" s="135"/>
      <c r="J59" s="135"/>
      <c r="K59" s="135"/>
      <c r="L59" s="135"/>
      <c r="M59" s="135"/>
      <c r="N59" s="135"/>
      <c r="O59" s="135"/>
    </row>
    <row r="60" spans="1:24" hidden="1">
      <c r="A60" s="143">
        <v>2012</v>
      </c>
      <c r="B60" s="135"/>
      <c r="C60" s="135" t="s">
        <v>441</v>
      </c>
      <c r="D60" s="135"/>
      <c r="E60" s="135" t="e">
        <f>'SP2-4'!Q16*(39+780*'SP2-4'!G10)</f>
        <v>#N/A</v>
      </c>
      <c r="F60" s="135"/>
      <c r="G60" s="135"/>
      <c r="H60" s="135"/>
      <c r="I60" s="135"/>
      <c r="J60" s="135"/>
      <c r="K60" s="135"/>
      <c r="L60" s="135"/>
      <c r="M60" s="135"/>
      <c r="N60" s="135"/>
      <c r="O60" s="135"/>
    </row>
    <row r="61" spans="1:24" hidden="1">
      <c r="A61" s="143">
        <v>2013</v>
      </c>
      <c r="B61" s="135"/>
      <c r="C61" s="135" t="s">
        <v>447</v>
      </c>
      <c r="D61" s="135"/>
      <c r="E61" s="135">
        <f>'SP2-4'!Q22*(39+780*'SP2-4'!G10)</f>
        <v>0</v>
      </c>
      <c r="F61" s="135"/>
      <c r="G61" s="135"/>
      <c r="H61" s="135"/>
      <c r="I61" s="135"/>
      <c r="J61" s="135"/>
      <c r="K61" s="135"/>
      <c r="L61" s="135"/>
      <c r="M61" s="135"/>
      <c r="N61" s="135"/>
      <c r="O61" s="135"/>
    </row>
    <row r="62" spans="1:24" hidden="1">
      <c r="A62" s="143">
        <v>2014</v>
      </c>
      <c r="B62" s="135"/>
      <c r="C62" s="135" t="s">
        <v>455</v>
      </c>
      <c r="D62" s="135"/>
      <c r="E62" s="135">
        <f>'SP2-4'!Q28*(39+780*'SP2-4'!G10)</f>
        <v>0</v>
      </c>
      <c r="F62" s="135"/>
      <c r="G62" s="135"/>
      <c r="H62" s="135"/>
      <c r="I62" s="135"/>
      <c r="J62" s="135"/>
      <c r="K62" s="135"/>
      <c r="L62" s="135"/>
      <c r="M62" s="135"/>
      <c r="N62" s="135"/>
      <c r="O62" s="135"/>
    </row>
    <row r="63" spans="1:24" hidden="1">
      <c r="A63" s="143">
        <v>2015</v>
      </c>
      <c r="B63" s="135"/>
      <c r="C63" s="135" t="s">
        <v>453</v>
      </c>
      <c r="D63" s="135"/>
      <c r="E63" s="135">
        <f>'SP2-4'!Q34*(39+780*'SP2-4'!G10)</f>
        <v>0</v>
      </c>
      <c r="F63" s="135"/>
      <c r="G63" s="135"/>
      <c r="H63" s="135"/>
      <c r="I63" s="135"/>
      <c r="J63" s="135"/>
      <c r="K63" s="135"/>
      <c r="L63" s="135"/>
      <c r="M63" s="135"/>
      <c r="N63" s="135"/>
      <c r="O63" s="135"/>
    </row>
    <row r="64" spans="1:24" hidden="1">
      <c r="A64" s="143">
        <v>2016</v>
      </c>
      <c r="B64" s="135"/>
      <c r="C64" s="135"/>
      <c r="D64" s="135"/>
      <c r="E64" s="135"/>
      <c r="F64" s="135"/>
      <c r="G64" s="135"/>
      <c r="H64" s="135"/>
      <c r="I64" s="135"/>
      <c r="J64" s="135"/>
      <c r="K64" s="135"/>
      <c r="L64" s="135"/>
      <c r="M64" s="135"/>
      <c r="N64" s="135"/>
      <c r="O64" s="135"/>
    </row>
    <row r="65" spans="1:15" hidden="1">
      <c r="A65" s="143">
        <v>2017</v>
      </c>
      <c r="B65" s="135"/>
      <c r="C65" s="135"/>
      <c r="D65" s="135"/>
      <c r="E65" s="135"/>
      <c r="F65" s="135"/>
      <c r="G65" s="135"/>
      <c r="H65" s="135"/>
      <c r="I65" s="135"/>
      <c r="J65" s="135"/>
      <c r="K65" s="135"/>
      <c r="L65" s="135"/>
      <c r="M65" s="135"/>
      <c r="N65" s="135"/>
      <c r="O65" s="135"/>
    </row>
    <row r="66" spans="1:15" hidden="1">
      <c r="A66" s="143">
        <v>2018</v>
      </c>
      <c r="B66" s="135"/>
      <c r="C66" s="135"/>
      <c r="D66" s="135"/>
      <c r="E66" s="135"/>
      <c r="F66" s="135"/>
      <c r="G66" s="135"/>
      <c r="H66" s="135"/>
      <c r="I66" s="135"/>
      <c r="J66" s="135"/>
      <c r="K66" s="135"/>
      <c r="L66" s="135"/>
      <c r="M66" s="135"/>
      <c r="N66" s="135"/>
      <c r="O66" s="135"/>
    </row>
    <row r="67" spans="1:15" hidden="1">
      <c r="A67" s="143">
        <v>2019</v>
      </c>
      <c r="B67" s="135"/>
      <c r="C67" s="135"/>
      <c r="D67" s="135"/>
      <c r="E67" s="135"/>
      <c r="F67" s="135"/>
      <c r="G67" s="135"/>
      <c r="H67" s="135"/>
      <c r="I67" s="135"/>
      <c r="J67" s="135"/>
      <c r="K67" s="135"/>
      <c r="L67" s="135"/>
      <c r="M67" s="135"/>
      <c r="N67" s="135"/>
      <c r="O67" s="135"/>
    </row>
    <row r="68" spans="1:15" hidden="1">
      <c r="A68" s="143">
        <v>2020</v>
      </c>
      <c r="B68" s="135"/>
      <c r="C68" s="135"/>
      <c r="D68" s="135"/>
      <c r="E68" s="135"/>
      <c r="F68" s="135"/>
      <c r="G68" s="135"/>
      <c r="H68" s="135"/>
      <c r="I68" s="135"/>
      <c r="J68" s="135"/>
      <c r="K68" s="135"/>
      <c r="L68" s="135"/>
      <c r="M68" s="135"/>
      <c r="N68" s="135"/>
      <c r="O68" s="135"/>
    </row>
    <row r="69" spans="1:15" hidden="1">
      <c r="A69" s="143">
        <v>2021</v>
      </c>
      <c r="B69" s="135"/>
      <c r="C69" s="135"/>
      <c r="D69" s="135"/>
      <c r="E69" s="135"/>
      <c r="F69" s="135"/>
      <c r="G69" s="135"/>
      <c r="H69" s="135"/>
      <c r="I69" s="135"/>
      <c r="J69" s="135"/>
      <c r="K69" s="135"/>
      <c r="L69" s="135"/>
      <c r="M69" s="135"/>
      <c r="N69" s="135"/>
      <c r="O69" s="135"/>
    </row>
    <row r="70" spans="1:15" hidden="1">
      <c r="A70" s="143">
        <v>2022</v>
      </c>
      <c r="B70" s="135"/>
      <c r="C70" s="135"/>
      <c r="D70" s="135"/>
      <c r="E70" s="135"/>
      <c r="F70" s="135"/>
      <c r="G70" s="135"/>
      <c r="H70" s="135"/>
      <c r="I70" s="135"/>
      <c r="J70" s="135"/>
      <c r="K70" s="135"/>
      <c r="L70" s="135"/>
      <c r="M70" s="135"/>
      <c r="N70" s="135"/>
      <c r="O70" s="135"/>
    </row>
    <row r="71" spans="1:15" hidden="1">
      <c r="A71" s="143">
        <v>2023</v>
      </c>
      <c r="B71" s="135"/>
      <c r="C71" s="135"/>
      <c r="D71" s="135"/>
      <c r="E71" s="135"/>
      <c r="F71" s="135"/>
      <c r="G71" s="135"/>
      <c r="H71" s="135"/>
      <c r="I71" s="135"/>
      <c r="J71" s="135"/>
      <c r="K71" s="135"/>
      <c r="L71" s="135"/>
      <c r="M71" s="135"/>
      <c r="N71" s="135"/>
      <c r="O71" s="135"/>
    </row>
    <row r="72" spans="1:15" hidden="1">
      <c r="A72" s="143">
        <v>2024</v>
      </c>
      <c r="B72" s="135"/>
      <c r="C72" s="135"/>
      <c r="D72" s="135"/>
      <c r="E72" s="135"/>
      <c r="F72" s="135"/>
      <c r="G72" s="135"/>
      <c r="H72" s="135"/>
      <c r="I72" s="135"/>
      <c r="J72" s="135"/>
      <c r="K72" s="135"/>
      <c r="L72" s="135"/>
      <c r="M72" s="135"/>
      <c r="N72" s="135"/>
      <c r="O72" s="135"/>
    </row>
    <row r="73" spans="1:15" hidden="1">
      <c r="A73" s="143">
        <v>2025</v>
      </c>
      <c r="B73" s="135"/>
      <c r="C73" s="135"/>
      <c r="D73" s="135"/>
      <c r="E73" s="135"/>
      <c r="F73" s="135"/>
      <c r="G73" s="135"/>
      <c r="H73" s="135"/>
      <c r="I73" s="135"/>
      <c r="J73" s="135"/>
      <c r="K73" s="135"/>
      <c r="L73" s="135"/>
      <c r="M73" s="135"/>
      <c r="N73" s="135"/>
      <c r="O73" s="135"/>
    </row>
    <row r="74" spans="1:15" hidden="1">
      <c r="A74" s="143">
        <v>2026</v>
      </c>
      <c r="B74" s="135"/>
      <c r="C74" s="135"/>
      <c r="D74" s="135"/>
      <c r="E74" s="135"/>
      <c r="F74" s="135"/>
      <c r="G74" s="135"/>
      <c r="H74" s="135"/>
      <c r="I74" s="135"/>
      <c r="J74" s="135"/>
      <c r="K74" s="135"/>
      <c r="L74" s="135"/>
      <c r="M74" s="135"/>
      <c r="N74" s="135"/>
      <c r="O74" s="135"/>
    </row>
    <row r="75" spans="1:15" hidden="1">
      <c r="A75" s="143">
        <v>2027</v>
      </c>
      <c r="B75" s="135"/>
      <c r="C75" s="135"/>
      <c r="D75" s="135"/>
      <c r="E75" s="135"/>
      <c r="F75" s="135"/>
      <c r="G75" s="135"/>
      <c r="H75" s="135"/>
      <c r="I75" s="135"/>
      <c r="J75" s="135"/>
      <c r="K75" s="135"/>
      <c r="L75" s="135"/>
      <c r="M75" s="135"/>
      <c r="N75" s="135"/>
      <c r="O75" s="135"/>
    </row>
    <row r="76" spans="1:15" hidden="1">
      <c r="A76" s="143">
        <v>2028</v>
      </c>
      <c r="B76" s="135"/>
      <c r="C76" s="135"/>
      <c r="D76" s="135"/>
      <c r="E76" s="135"/>
      <c r="F76" s="135"/>
      <c r="G76" s="135"/>
      <c r="H76" s="135"/>
      <c r="I76" s="135"/>
      <c r="J76" s="135"/>
      <c r="K76" s="135"/>
      <c r="L76" s="135"/>
      <c r="M76" s="135"/>
      <c r="N76" s="135"/>
      <c r="O76" s="135"/>
    </row>
    <row r="77" spans="1:15" hidden="1">
      <c r="A77" s="143">
        <v>2029</v>
      </c>
      <c r="B77" s="135"/>
      <c r="C77" s="135"/>
      <c r="D77" s="135"/>
      <c r="E77" s="135"/>
      <c r="F77" s="135"/>
      <c r="G77" s="135"/>
      <c r="H77" s="135"/>
      <c r="I77" s="135"/>
      <c r="J77" s="135"/>
      <c r="K77" s="135"/>
      <c r="L77" s="135"/>
      <c r="M77" s="135"/>
      <c r="N77" s="135"/>
      <c r="O77" s="135"/>
    </row>
    <row r="78" spans="1:15" hidden="1">
      <c r="A78" s="143">
        <v>2030</v>
      </c>
      <c r="B78" s="135"/>
      <c r="C78" s="135"/>
      <c r="D78" s="135"/>
      <c r="E78" s="135"/>
      <c r="F78" s="135"/>
      <c r="G78" s="135"/>
      <c r="H78" s="135"/>
      <c r="I78" s="135"/>
      <c r="J78" s="135"/>
      <c r="K78" s="135"/>
      <c r="L78" s="135"/>
      <c r="M78" s="135"/>
      <c r="N78" s="135"/>
      <c r="O78" s="135"/>
    </row>
    <row r="79" spans="1:15" hidden="1">
      <c r="A79" s="143">
        <v>2031</v>
      </c>
      <c r="B79" s="135"/>
      <c r="C79" s="135"/>
      <c r="D79" s="135"/>
      <c r="E79" s="135"/>
      <c r="F79" s="135"/>
      <c r="G79" s="135"/>
      <c r="H79" s="135"/>
      <c r="I79" s="135"/>
      <c r="J79" s="135"/>
      <c r="K79" s="135"/>
      <c r="L79" s="135"/>
      <c r="M79" s="135"/>
      <c r="N79" s="135"/>
      <c r="O79" s="135"/>
    </row>
    <row r="80" spans="1:15" hidden="1">
      <c r="A80" s="143">
        <v>2032</v>
      </c>
      <c r="B80" s="135"/>
      <c r="C80" s="135"/>
      <c r="D80" s="135"/>
      <c r="E80" s="135"/>
      <c r="F80" s="135"/>
      <c r="G80" s="135"/>
      <c r="H80" s="135"/>
      <c r="I80" s="135"/>
      <c r="J80" s="135"/>
      <c r="K80" s="135"/>
      <c r="L80" s="135"/>
      <c r="M80" s="135"/>
      <c r="N80" s="135"/>
      <c r="O80" s="135"/>
    </row>
    <row r="81" spans="1:15" hidden="1">
      <c r="A81" s="143">
        <v>2033</v>
      </c>
      <c r="B81" s="135"/>
      <c r="C81" s="135"/>
      <c r="D81" s="135"/>
      <c r="E81" s="135"/>
      <c r="F81" s="135"/>
      <c r="G81" s="135"/>
      <c r="H81" s="135"/>
      <c r="I81" s="135"/>
      <c r="J81" s="135"/>
      <c r="K81" s="135"/>
      <c r="L81" s="135"/>
      <c r="M81" s="135"/>
      <c r="N81" s="135"/>
      <c r="O81" s="135"/>
    </row>
    <row r="82" spans="1:15" hidden="1">
      <c r="A82" s="133">
        <v>2034</v>
      </c>
    </row>
    <row r="83" spans="1:15" hidden="1">
      <c r="A83" s="133">
        <v>2035</v>
      </c>
    </row>
    <row r="84" spans="1:15" hidden="1">
      <c r="A84" s="133">
        <v>2036</v>
      </c>
    </row>
    <row r="85" spans="1:15" hidden="1">
      <c r="A85" s="133">
        <v>2037</v>
      </c>
    </row>
    <row r="86" spans="1:15" hidden="1">
      <c r="A86" s="133">
        <v>2038</v>
      </c>
    </row>
    <row r="87" spans="1:15" hidden="1">
      <c r="A87" s="133">
        <v>2039</v>
      </c>
    </row>
    <row r="88" spans="1:15" hidden="1">
      <c r="A88" s="133">
        <v>2040</v>
      </c>
    </row>
    <row r="89" spans="1:15" hidden="1"/>
  </sheetData>
  <sheetProtection algorithmName="SHA-512" hashValue="ziqXNVJ0+4eLVlUZIXeqHw2qp0Gri5UynNpmiZoYVLbEhxJBEMv6bQSks8c3vSn6LDCh4lyGQN7r8bgs2itBZw==" saltValue="EbhXH2DLNSJQCQchdsf7fA==" spinCount="100000" sheet="1"/>
  <protectedRanges>
    <protectedRange sqref="C8:N9" name="Range1_1"/>
    <protectedRange sqref="E12:N16" name="Range2_1"/>
    <protectedRange sqref="E19:N19" name="Range3_1"/>
    <protectedRange sqref="E22:N23" name="Range5_1"/>
  </protectedRanges>
  <mergeCells count="75">
    <mergeCell ref="E12:N12"/>
    <mergeCell ref="B4:O5"/>
    <mergeCell ref="C8:N8"/>
    <mergeCell ref="Q8:U9"/>
    <mergeCell ref="C9:N9"/>
    <mergeCell ref="B11:C11"/>
    <mergeCell ref="B31:C31"/>
    <mergeCell ref="E13:N13"/>
    <mergeCell ref="E14:N14"/>
    <mergeCell ref="E15:N15"/>
    <mergeCell ref="E16:N16"/>
    <mergeCell ref="E19:N19"/>
    <mergeCell ref="B21:C21"/>
    <mergeCell ref="I35:N35"/>
    <mergeCell ref="Q35:U35"/>
    <mergeCell ref="E22:N22"/>
    <mergeCell ref="E23:N23"/>
    <mergeCell ref="I26:N26"/>
    <mergeCell ref="Q26:U26"/>
    <mergeCell ref="I27:N27"/>
    <mergeCell ref="I32:N32"/>
    <mergeCell ref="I33:N33"/>
    <mergeCell ref="Q33:U33"/>
    <mergeCell ref="I34:N34"/>
    <mergeCell ref="Q34:U34"/>
    <mergeCell ref="F37:G37"/>
    <mergeCell ref="L37:M37"/>
    <mergeCell ref="Q37:U37"/>
    <mergeCell ref="F38:G38"/>
    <mergeCell ref="L38:M38"/>
    <mergeCell ref="Q38:U38"/>
    <mergeCell ref="L40:M40"/>
    <mergeCell ref="Q40:U40"/>
    <mergeCell ref="L41:M41"/>
    <mergeCell ref="B43:C43"/>
    <mergeCell ref="M43:N43"/>
    <mergeCell ref="Q43:U43"/>
    <mergeCell ref="B44:D44"/>
    <mergeCell ref="M44:N44"/>
    <mergeCell ref="Q44:U44"/>
    <mergeCell ref="B45:C45"/>
    <mergeCell ref="E46:F46"/>
    <mergeCell ref="G46:I46"/>
    <mergeCell ref="J46:K46"/>
    <mergeCell ref="M46:N46"/>
    <mergeCell ref="Q46:U48"/>
    <mergeCell ref="E47:F47"/>
    <mergeCell ref="B50:B51"/>
    <mergeCell ref="C50:E50"/>
    <mergeCell ref="F50:F51"/>
    <mergeCell ref="G50:H50"/>
    <mergeCell ref="G51:H51"/>
    <mergeCell ref="Q51:Q54"/>
    <mergeCell ref="P52:P54"/>
    <mergeCell ref="G47:I47"/>
    <mergeCell ref="J47:K47"/>
    <mergeCell ref="M47:N47"/>
    <mergeCell ref="I50:I51"/>
    <mergeCell ref="J50:K50"/>
    <mergeCell ref="G55:K55"/>
    <mergeCell ref="I28:N28"/>
    <mergeCell ref="I29:N29"/>
    <mergeCell ref="R52:R54"/>
    <mergeCell ref="B54:B55"/>
    <mergeCell ref="C54:E54"/>
    <mergeCell ref="F54:F55"/>
    <mergeCell ref="G54:K54"/>
    <mergeCell ref="L54:L55"/>
    <mergeCell ref="M54:N55"/>
    <mergeCell ref="O54:O55"/>
    <mergeCell ref="C55:E55"/>
    <mergeCell ref="L50:L51"/>
    <mergeCell ref="M50:N51"/>
    <mergeCell ref="C51:E51"/>
    <mergeCell ref="J51:K51"/>
  </mergeCells>
  <dataValidations count="3">
    <dataValidation type="list" allowBlank="1" showInputMessage="1" showErrorMessage="1" sqref="WVQ983064:WVV983064 WBY983064:WCD983064 VSC983064:VSH983064 VIG983064:VIL983064 UYK983064:UYP983064 UOO983064:UOT983064 UES983064:UEX983064 TUW983064:TVB983064 TLA983064:TLF983064 TBE983064:TBJ983064 SRI983064:SRN983064 SHM983064:SHR983064 RXQ983064:RXV983064 RNU983064:RNZ983064 RDY983064:RED983064 QUC983064:QUH983064 QKG983064:QKL983064 QAK983064:QAP983064 PQO983064:PQT983064 PGS983064:PGX983064 OWW983064:OXB983064 ONA983064:ONF983064 ODE983064:ODJ983064 NTI983064:NTN983064 NJM983064:NJR983064 MZQ983064:MZV983064 MPU983064:MPZ983064 MFY983064:MGD983064 LWC983064:LWH983064 LMG983064:LML983064 LCK983064:LCP983064 KSO983064:KST983064 KIS983064:KIX983064 JYW983064:JZB983064 JPA983064:JPF983064 JFE983064:JFJ983064 IVI983064:IVN983064 ILM983064:ILR983064 IBQ983064:IBV983064 HRU983064:HRZ983064 HHY983064:HID983064 GYC983064:GYH983064 GOG983064:GOL983064 GEK983064:GEP983064 FUO983064:FUT983064 FKS983064:FKX983064 FAW983064:FBB983064 ERA983064:ERF983064 EHE983064:EHJ983064 DXI983064:DXN983064 DNM983064:DNR983064 DDQ983064:DDV983064 CTU983064:CTZ983064 CJY983064:CKD983064 CAC983064:CAH983064 BQG983064:BQL983064 BGK983064:BGP983064 AWO983064:AWT983064 AMS983064:AMX983064 ACW983064:ADB983064 TA983064:TF983064 JE983064:JJ983064 I983064:N983064 WVQ917528:WVV917528 WLU917528:WLZ917528 WBY917528:WCD917528 VSC917528:VSH917528 VIG917528:VIL917528 UYK917528:UYP917528 UOO917528:UOT917528 UES917528:UEX917528 TUW917528:TVB917528 TLA917528:TLF917528 TBE917528:TBJ917528 SRI917528:SRN917528 SHM917528:SHR917528 RXQ917528:RXV917528 RNU917528:RNZ917528 RDY917528:RED917528 QUC917528:QUH917528 QKG917528:QKL917528 QAK917528:QAP917528 PQO917528:PQT917528 PGS917528:PGX917528 OWW917528:OXB917528 ONA917528:ONF917528 ODE917528:ODJ917528 NTI917528:NTN917528 NJM917528:NJR917528 MZQ917528:MZV917528 MPU917528:MPZ917528 MFY917528:MGD917528 LWC917528:LWH917528 LMG917528:LML917528 LCK917528:LCP917528 KSO917528:KST917528 KIS917528:KIX917528 JYW917528:JZB917528 JPA917528:JPF917528 JFE917528:JFJ917528 IVI917528:IVN917528 ILM917528:ILR917528 IBQ917528:IBV917528 HRU917528:HRZ917528 HHY917528:HID917528 GYC917528:GYH917528 GOG917528:GOL917528 GEK917528:GEP917528 FUO917528:FUT917528 FKS917528:FKX917528 FAW917528:FBB917528 ERA917528:ERF917528 EHE917528:EHJ917528 DXI917528:DXN917528 DNM917528:DNR917528 DDQ917528:DDV917528 CTU917528:CTZ917528 CJY917528:CKD917528 CAC917528:CAH917528 BQG917528:BQL917528 BGK917528:BGP917528 AWO917528:AWT917528 AMS917528:AMX917528 ACW917528:ADB917528 TA917528:TF917528 JE917528:JJ917528 I917528:N917528 WVQ851992:WVV851992 WLU851992:WLZ851992 WBY851992:WCD851992 VSC851992:VSH851992 VIG851992:VIL851992 UYK851992:UYP851992 UOO851992:UOT851992 UES851992:UEX851992 TUW851992:TVB851992 TLA851992:TLF851992 TBE851992:TBJ851992 SRI851992:SRN851992 SHM851992:SHR851992 RXQ851992:RXV851992 RNU851992:RNZ851992 RDY851992:RED851992 QUC851992:QUH851992 QKG851992:QKL851992 QAK851992:QAP851992 PQO851992:PQT851992 PGS851992:PGX851992 OWW851992:OXB851992 ONA851992:ONF851992 ODE851992:ODJ851992 NTI851992:NTN851992 NJM851992:NJR851992 MZQ851992:MZV851992 MPU851992:MPZ851992 MFY851992:MGD851992 LWC851992:LWH851992 LMG851992:LML851992 LCK851992:LCP851992 KSO851992:KST851992 KIS851992:KIX851992 JYW851992:JZB851992 JPA851992:JPF851992 JFE851992:JFJ851992 IVI851992:IVN851992 ILM851992:ILR851992 IBQ851992:IBV851992 HRU851992:HRZ851992 HHY851992:HID851992 GYC851992:GYH851992 GOG851992:GOL851992 GEK851992:GEP851992 FUO851992:FUT851992 FKS851992:FKX851992 FAW851992:FBB851992 ERA851992:ERF851992 EHE851992:EHJ851992 DXI851992:DXN851992 DNM851992:DNR851992 DDQ851992:DDV851992 CTU851992:CTZ851992 CJY851992:CKD851992 CAC851992:CAH851992 BQG851992:BQL851992 BGK851992:BGP851992 AWO851992:AWT851992 AMS851992:AMX851992 ACW851992:ADB851992 TA851992:TF851992 JE851992:JJ851992 I851992:N851992 WVQ786456:WVV786456 WLU786456:WLZ786456 WBY786456:WCD786456 VSC786456:VSH786456 VIG786456:VIL786456 UYK786456:UYP786456 UOO786456:UOT786456 UES786456:UEX786456 TUW786456:TVB786456 TLA786456:TLF786456 TBE786456:TBJ786456 SRI786456:SRN786456 SHM786456:SHR786456 RXQ786456:RXV786456 RNU786456:RNZ786456 RDY786456:RED786456 QUC786456:QUH786456 QKG786456:QKL786456 QAK786456:QAP786456 PQO786456:PQT786456 PGS786456:PGX786456 OWW786456:OXB786456 ONA786456:ONF786456 ODE786456:ODJ786456 NTI786456:NTN786456 NJM786456:NJR786456 MZQ786456:MZV786456 MPU786456:MPZ786456 MFY786456:MGD786456 LWC786456:LWH786456 LMG786456:LML786456 LCK786456:LCP786456 KSO786456:KST786456 KIS786456:KIX786456 JYW786456:JZB786456 JPA786456:JPF786456 JFE786456:JFJ786456 IVI786456:IVN786456 ILM786456:ILR786456 IBQ786456:IBV786456 HRU786456:HRZ786456 HHY786456:HID786456 GYC786456:GYH786456 GOG786456:GOL786456 GEK786456:GEP786456 FUO786456:FUT786456 FKS786456:FKX786456 FAW786456:FBB786456 ERA786456:ERF786456 EHE786456:EHJ786456 DXI786456:DXN786456 DNM786456:DNR786456 DDQ786456:DDV786456 CTU786456:CTZ786456 CJY786456:CKD786456 CAC786456:CAH786456 BQG786456:BQL786456 BGK786456:BGP786456 AWO786456:AWT786456 AMS786456:AMX786456 ACW786456:ADB786456 TA786456:TF786456 JE786456:JJ786456 I786456:N786456 WVQ720920:WVV720920 WLU720920:WLZ720920 WBY720920:WCD720920 VSC720920:VSH720920 VIG720920:VIL720920 UYK720920:UYP720920 UOO720920:UOT720920 UES720920:UEX720920 TUW720920:TVB720920 TLA720920:TLF720920 TBE720920:TBJ720920 SRI720920:SRN720920 SHM720920:SHR720920 RXQ720920:RXV720920 RNU720920:RNZ720920 RDY720920:RED720920 QUC720920:QUH720920 QKG720920:QKL720920 QAK720920:QAP720920 PQO720920:PQT720920 PGS720920:PGX720920 OWW720920:OXB720920 ONA720920:ONF720920 ODE720920:ODJ720920 NTI720920:NTN720920 NJM720920:NJR720920 MZQ720920:MZV720920 MPU720920:MPZ720920 MFY720920:MGD720920 LWC720920:LWH720920 LMG720920:LML720920 LCK720920:LCP720920 KSO720920:KST720920 KIS720920:KIX720920 JYW720920:JZB720920 JPA720920:JPF720920 JFE720920:JFJ720920 IVI720920:IVN720920 ILM720920:ILR720920 IBQ720920:IBV720920 HRU720920:HRZ720920 HHY720920:HID720920 GYC720920:GYH720920 GOG720920:GOL720920 GEK720920:GEP720920 FUO720920:FUT720920 FKS720920:FKX720920 FAW720920:FBB720920 ERA720920:ERF720920 EHE720920:EHJ720920 DXI720920:DXN720920 DNM720920:DNR720920 DDQ720920:DDV720920 CTU720920:CTZ720920 CJY720920:CKD720920 CAC720920:CAH720920 BQG720920:BQL720920 BGK720920:BGP720920 AWO720920:AWT720920 AMS720920:AMX720920 ACW720920:ADB720920 TA720920:TF720920 JE720920:JJ720920 I720920:N720920 WVQ655384:WVV655384 WLU655384:WLZ655384 WBY655384:WCD655384 VSC655384:VSH655384 VIG655384:VIL655384 UYK655384:UYP655384 UOO655384:UOT655384 UES655384:UEX655384 TUW655384:TVB655384 TLA655384:TLF655384 TBE655384:TBJ655384 SRI655384:SRN655384 SHM655384:SHR655384 RXQ655384:RXV655384 RNU655384:RNZ655384 RDY655384:RED655384 QUC655384:QUH655384 QKG655384:QKL655384 QAK655384:QAP655384 PQO655384:PQT655384 PGS655384:PGX655384 OWW655384:OXB655384 ONA655384:ONF655384 ODE655384:ODJ655384 NTI655384:NTN655384 NJM655384:NJR655384 MZQ655384:MZV655384 MPU655384:MPZ655384 MFY655384:MGD655384 LWC655384:LWH655384 LMG655384:LML655384 LCK655384:LCP655384 KSO655384:KST655384 KIS655384:KIX655384 JYW655384:JZB655384 JPA655384:JPF655384 JFE655384:JFJ655384 IVI655384:IVN655384 ILM655384:ILR655384 IBQ655384:IBV655384 HRU655384:HRZ655384 HHY655384:HID655384 GYC655384:GYH655384 GOG655384:GOL655384 GEK655384:GEP655384 FUO655384:FUT655384 FKS655384:FKX655384 FAW655384:FBB655384 ERA655384:ERF655384 EHE655384:EHJ655384 DXI655384:DXN655384 DNM655384:DNR655384 DDQ655384:DDV655384 CTU655384:CTZ655384 CJY655384:CKD655384 CAC655384:CAH655384 BQG655384:BQL655384 BGK655384:BGP655384 AWO655384:AWT655384 AMS655384:AMX655384 ACW655384:ADB655384 TA655384:TF655384 JE655384:JJ655384 I655384:N655384 WVQ589848:WVV589848 WLU589848:WLZ589848 WBY589848:WCD589848 VSC589848:VSH589848 VIG589848:VIL589848 UYK589848:UYP589848 UOO589848:UOT589848 UES589848:UEX589848 TUW589848:TVB589848 TLA589848:TLF589848 TBE589848:TBJ589848 SRI589848:SRN589848 SHM589848:SHR589848 RXQ589848:RXV589848 RNU589848:RNZ589848 RDY589848:RED589848 QUC589848:QUH589848 QKG589848:QKL589848 QAK589848:QAP589848 PQO589848:PQT589848 PGS589848:PGX589848 OWW589848:OXB589848 ONA589848:ONF589848 ODE589848:ODJ589848 NTI589848:NTN589848 NJM589848:NJR589848 MZQ589848:MZV589848 MPU589848:MPZ589848 MFY589848:MGD589848 LWC589848:LWH589848 LMG589848:LML589848 LCK589848:LCP589848 KSO589848:KST589848 KIS589848:KIX589848 JYW589848:JZB589848 JPA589848:JPF589848 JFE589848:JFJ589848 IVI589848:IVN589848 ILM589848:ILR589848 IBQ589848:IBV589848 HRU589848:HRZ589848 HHY589848:HID589848 GYC589848:GYH589848 GOG589848:GOL589848 GEK589848:GEP589848 FUO589848:FUT589848 FKS589848:FKX589848 FAW589848:FBB589848 ERA589848:ERF589848 EHE589848:EHJ589848 DXI589848:DXN589848 DNM589848:DNR589848 DDQ589848:DDV589848 CTU589848:CTZ589848 CJY589848:CKD589848 CAC589848:CAH589848 BQG589848:BQL589848 BGK589848:BGP589848 AWO589848:AWT589848 AMS589848:AMX589848 ACW589848:ADB589848 TA589848:TF589848 JE589848:JJ589848 I589848:N589848 WVQ524312:WVV524312 WLU524312:WLZ524312 WBY524312:WCD524312 VSC524312:VSH524312 VIG524312:VIL524312 UYK524312:UYP524312 UOO524312:UOT524312 UES524312:UEX524312 TUW524312:TVB524312 TLA524312:TLF524312 TBE524312:TBJ524312 SRI524312:SRN524312 SHM524312:SHR524312 RXQ524312:RXV524312 RNU524312:RNZ524312 RDY524312:RED524312 QUC524312:QUH524312 QKG524312:QKL524312 QAK524312:QAP524312 PQO524312:PQT524312 PGS524312:PGX524312 OWW524312:OXB524312 ONA524312:ONF524312 ODE524312:ODJ524312 NTI524312:NTN524312 NJM524312:NJR524312 MZQ524312:MZV524312 MPU524312:MPZ524312 MFY524312:MGD524312 LWC524312:LWH524312 LMG524312:LML524312 LCK524312:LCP524312 KSO524312:KST524312 KIS524312:KIX524312 JYW524312:JZB524312 JPA524312:JPF524312 JFE524312:JFJ524312 IVI524312:IVN524312 ILM524312:ILR524312 IBQ524312:IBV524312 HRU524312:HRZ524312 HHY524312:HID524312 GYC524312:GYH524312 GOG524312:GOL524312 GEK524312:GEP524312 FUO524312:FUT524312 FKS524312:FKX524312 FAW524312:FBB524312 ERA524312:ERF524312 EHE524312:EHJ524312 DXI524312:DXN524312 DNM524312:DNR524312 DDQ524312:DDV524312 CTU524312:CTZ524312 CJY524312:CKD524312 CAC524312:CAH524312 BQG524312:BQL524312 BGK524312:BGP524312 AWO524312:AWT524312 AMS524312:AMX524312 ACW524312:ADB524312 TA524312:TF524312 JE524312:JJ524312 I524312:N524312 WVQ458776:WVV458776 WLU458776:WLZ458776 WBY458776:WCD458776 VSC458776:VSH458776 VIG458776:VIL458776 UYK458776:UYP458776 UOO458776:UOT458776 UES458776:UEX458776 TUW458776:TVB458776 TLA458776:TLF458776 TBE458776:TBJ458776 SRI458776:SRN458776 SHM458776:SHR458776 RXQ458776:RXV458776 RNU458776:RNZ458776 RDY458776:RED458776 QUC458776:QUH458776 QKG458776:QKL458776 QAK458776:QAP458776 PQO458776:PQT458776 PGS458776:PGX458776 OWW458776:OXB458776 ONA458776:ONF458776 ODE458776:ODJ458776 NTI458776:NTN458776 NJM458776:NJR458776 MZQ458776:MZV458776 MPU458776:MPZ458776 MFY458776:MGD458776 LWC458776:LWH458776 LMG458776:LML458776 LCK458776:LCP458776 KSO458776:KST458776 KIS458776:KIX458776 JYW458776:JZB458776 JPA458776:JPF458776 JFE458776:JFJ458776 IVI458776:IVN458776 ILM458776:ILR458776 IBQ458776:IBV458776 HRU458776:HRZ458776 HHY458776:HID458776 GYC458776:GYH458776 GOG458776:GOL458776 GEK458776:GEP458776 FUO458776:FUT458776 FKS458776:FKX458776 FAW458776:FBB458776 ERA458776:ERF458776 EHE458776:EHJ458776 DXI458776:DXN458776 DNM458776:DNR458776 DDQ458776:DDV458776 CTU458776:CTZ458776 CJY458776:CKD458776 CAC458776:CAH458776 BQG458776:BQL458776 BGK458776:BGP458776 AWO458776:AWT458776 AMS458776:AMX458776 ACW458776:ADB458776 TA458776:TF458776 JE458776:JJ458776 I458776:N458776 WVQ393240:WVV393240 WLU393240:WLZ393240 WBY393240:WCD393240 VSC393240:VSH393240 VIG393240:VIL393240 UYK393240:UYP393240 UOO393240:UOT393240 UES393240:UEX393240 TUW393240:TVB393240 TLA393240:TLF393240 TBE393240:TBJ393240 SRI393240:SRN393240 SHM393240:SHR393240 RXQ393240:RXV393240 RNU393240:RNZ393240 RDY393240:RED393240 QUC393240:QUH393240 QKG393240:QKL393240 QAK393240:QAP393240 PQO393240:PQT393240 PGS393240:PGX393240 OWW393240:OXB393240 ONA393240:ONF393240 ODE393240:ODJ393240 NTI393240:NTN393240 NJM393240:NJR393240 MZQ393240:MZV393240 MPU393240:MPZ393240 MFY393240:MGD393240 LWC393240:LWH393240 LMG393240:LML393240 LCK393240:LCP393240 KSO393240:KST393240 KIS393240:KIX393240 JYW393240:JZB393240 JPA393240:JPF393240 JFE393240:JFJ393240 IVI393240:IVN393240 ILM393240:ILR393240 IBQ393240:IBV393240 HRU393240:HRZ393240 HHY393240:HID393240 GYC393240:GYH393240 GOG393240:GOL393240 GEK393240:GEP393240 FUO393240:FUT393240 FKS393240:FKX393240 FAW393240:FBB393240 ERA393240:ERF393240 EHE393240:EHJ393240 DXI393240:DXN393240 DNM393240:DNR393240 DDQ393240:DDV393240 CTU393240:CTZ393240 CJY393240:CKD393240 CAC393240:CAH393240 BQG393240:BQL393240 BGK393240:BGP393240 AWO393240:AWT393240 AMS393240:AMX393240 ACW393240:ADB393240 TA393240:TF393240 JE393240:JJ393240 I393240:N393240 WVQ327704:WVV327704 WLU327704:WLZ327704 WBY327704:WCD327704 VSC327704:VSH327704 VIG327704:VIL327704 UYK327704:UYP327704 UOO327704:UOT327704 UES327704:UEX327704 TUW327704:TVB327704 TLA327704:TLF327704 TBE327704:TBJ327704 SRI327704:SRN327704 SHM327704:SHR327704 RXQ327704:RXV327704 RNU327704:RNZ327704 RDY327704:RED327704 QUC327704:QUH327704 QKG327704:QKL327704 QAK327704:QAP327704 PQO327704:PQT327704 PGS327704:PGX327704 OWW327704:OXB327704 ONA327704:ONF327704 ODE327704:ODJ327704 NTI327704:NTN327704 NJM327704:NJR327704 MZQ327704:MZV327704 MPU327704:MPZ327704 MFY327704:MGD327704 LWC327704:LWH327704 LMG327704:LML327704 LCK327704:LCP327704 KSO327704:KST327704 KIS327704:KIX327704 JYW327704:JZB327704 JPA327704:JPF327704 JFE327704:JFJ327704 IVI327704:IVN327704 ILM327704:ILR327704 IBQ327704:IBV327704 HRU327704:HRZ327704 HHY327704:HID327704 GYC327704:GYH327704 GOG327704:GOL327704 GEK327704:GEP327704 FUO327704:FUT327704 FKS327704:FKX327704 FAW327704:FBB327704 ERA327704:ERF327704 EHE327704:EHJ327704 DXI327704:DXN327704 DNM327704:DNR327704 DDQ327704:DDV327704 CTU327704:CTZ327704 CJY327704:CKD327704 CAC327704:CAH327704 BQG327704:BQL327704 BGK327704:BGP327704 AWO327704:AWT327704 AMS327704:AMX327704 ACW327704:ADB327704 TA327704:TF327704 JE327704:JJ327704 I327704:N327704 WVQ262168:WVV262168 WLU262168:WLZ262168 WBY262168:WCD262168 VSC262168:VSH262168 VIG262168:VIL262168 UYK262168:UYP262168 UOO262168:UOT262168 UES262168:UEX262168 TUW262168:TVB262168 TLA262168:TLF262168 TBE262168:TBJ262168 SRI262168:SRN262168 SHM262168:SHR262168 RXQ262168:RXV262168 RNU262168:RNZ262168 RDY262168:RED262168 QUC262168:QUH262168 QKG262168:QKL262168 QAK262168:QAP262168 PQO262168:PQT262168 PGS262168:PGX262168 OWW262168:OXB262168 ONA262168:ONF262168 ODE262168:ODJ262168 NTI262168:NTN262168 NJM262168:NJR262168 MZQ262168:MZV262168 MPU262168:MPZ262168 MFY262168:MGD262168 LWC262168:LWH262168 LMG262168:LML262168 LCK262168:LCP262168 KSO262168:KST262168 KIS262168:KIX262168 JYW262168:JZB262168 JPA262168:JPF262168 JFE262168:JFJ262168 IVI262168:IVN262168 ILM262168:ILR262168 IBQ262168:IBV262168 HRU262168:HRZ262168 HHY262168:HID262168 GYC262168:GYH262168 GOG262168:GOL262168 GEK262168:GEP262168 FUO262168:FUT262168 FKS262168:FKX262168 FAW262168:FBB262168 ERA262168:ERF262168 EHE262168:EHJ262168 DXI262168:DXN262168 DNM262168:DNR262168 DDQ262168:DDV262168 CTU262168:CTZ262168 CJY262168:CKD262168 CAC262168:CAH262168 BQG262168:BQL262168 BGK262168:BGP262168 AWO262168:AWT262168 AMS262168:AMX262168 ACW262168:ADB262168 TA262168:TF262168 JE262168:JJ262168 I262168:N262168 WVQ196632:WVV196632 WLU196632:WLZ196632 WBY196632:WCD196632 VSC196632:VSH196632 VIG196632:VIL196632 UYK196632:UYP196632 UOO196632:UOT196632 UES196632:UEX196632 TUW196632:TVB196632 TLA196632:TLF196632 TBE196632:TBJ196632 SRI196632:SRN196632 SHM196632:SHR196632 RXQ196632:RXV196632 RNU196632:RNZ196632 RDY196632:RED196632 QUC196632:QUH196632 QKG196632:QKL196632 QAK196632:QAP196632 PQO196632:PQT196632 PGS196632:PGX196632 OWW196632:OXB196632 ONA196632:ONF196632 ODE196632:ODJ196632 NTI196632:NTN196632 NJM196632:NJR196632 MZQ196632:MZV196632 MPU196632:MPZ196632 MFY196632:MGD196632 LWC196632:LWH196632 LMG196632:LML196632 LCK196632:LCP196632 KSO196632:KST196632 KIS196632:KIX196632 JYW196632:JZB196632 JPA196632:JPF196632 JFE196632:JFJ196632 IVI196632:IVN196632 ILM196632:ILR196632 IBQ196632:IBV196632 HRU196632:HRZ196632 HHY196632:HID196632 GYC196632:GYH196632 GOG196632:GOL196632 GEK196632:GEP196632 FUO196632:FUT196632 FKS196632:FKX196632 FAW196632:FBB196632 ERA196632:ERF196632 EHE196632:EHJ196632 DXI196632:DXN196632 DNM196632:DNR196632 DDQ196632:DDV196632 CTU196632:CTZ196632 CJY196632:CKD196632 CAC196632:CAH196632 BQG196632:BQL196632 BGK196632:BGP196632 AWO196632:AWT196632 AMS196632:AMX196632 ACW196632:ADB196632 TA196632:TF196632 JE196632:JJ196632 I196632:N196632 WVQ131096:WVV131096 WLU131096:WLZ131096 WBY131096:WCD131096 VSC131096:VSH131096 VIG131096:VIL131096 UYK131096:UYP131096 UOO131096:UOT131096 UES131096:UEX131096 TUW131096:TVB131096 TLA131096:TLF131096 TBE131096:TBJ131096 SRI131096:SRN131096 SHM131096:SHR131096 RXQ131096:RXV131096 RNU131096:RNZ131096 RDY131096:RED131096 QUC131096:QUH131096 QKG131096:QKL131096 QAK131096:QAP131096 PQO131096:PQT131096 PGS131096:PGX131096 OWW131096:OXB131096 ONA131096:ONF131096 ODE131096:ODJ131096 NTI131096:NTN131096 NJM131096:NJR131096 MZQ131096:MZV131096 MPU131096:MPZ131096 MFY131096:MGD131096 LWC131096:LWH131096 LMG131096:LML131096 LCK131096:LCP131096 KSO131096:KST131096 KIS131096:KIX131096 JYW131096:JZB131096 JPA131096:JPF131096 JFE131096:JFJ131096 IVI131096:IVN131096 ILM131096:ILR131096 IBQ131096:IBV131096 HRU131096:HRZ131096 HHY131096:HID131096 GYC131096:GYH131096 GOG131096:GOL131096 GEK131096:GEP131096 FUO131096:FUT131096 FKS131096:FKX131096 FAW131096:FBB131096 ERA131096:ERF131096 EHE131096:EHJ131096 DXI131096:DXN131096 DNM131096:DNR131096 DDQ131096:DDV131096 CTU131096:CTZ131096 CJY131096:CKD131096 CAC131096:CAH131096 BQG131096:BQL131096 BGK131096:BGP131096 AWO131096:AWT131096 AMS131096:AMX131096 ACW131096:ADB131096 TA131096:TF131096 JE131096:JJ131096 I131096:N131096 WVQ65560:WVV65560 WLU65560:WLZ65560 WBY65560:WCD65560 VSC65560:VSH65560 VIG65560:VIL65560 UYK65560:UYP65560 UOO65560:UOT65560 UES65560:UEX65560 TUW65560:TVB65560 TLA65560:TLF65560 TBE65560:TBJ65560 SRI65560:SRN65560 SHM65560:SHR65560 RXQ65560:RXV65560 RNU65560:RNZ65560 RDY65560:RED65560 QUC65560:QUH65560 QKG65560:QKL65560 QAK65560:QAP65560 PQO65560:PQT65560 PGS65560:PGX65560 OWW65560:OXB65560 ONA65560:ONF65560 ODE65560:ODJ65560 NTI65560:NTN65560 NJM65560:NJR65560 MZQ65560:MZV65560 MPU65560:MPZ65560 MFY65560:MGD65560 LWC65560:LWH65560 LMG65560:LML65560 LCK65560:LCP65560 KSO65560:KST65560 KIS65560:KIX65560 JYW65560:JZB65560 JPA65560:JPF65560 JFE65560:JFJ65560 IVI65560:IVN65560 ILM65560:ILR65560 IBQ65560:IBV65560 HRU65560:HRZ65560 HHY65560:HID65560 GYC65560:GYH65560 GOG65560:GOL65560 GEK65560:GEP65560 FUO65560:FUT65560 FKS65560:FKX65560 FAW65560:FBB65560 ERA65560:ERF65560 EHE65560:EHJ65560 DXI65560:DXN65560 DNM65560:DNR65560 DDQ65560:DDV65560 CTU65560:CTZ65560 CJY65560:CKD65560 CAC65560:CAH65560 BQG65560:BQL65560 BGK65560:BGP65560 AWO65560:AWT65560 AMS65560:AMX65560 ACW65560:ADB65560 TA65560:TF65560 JE65560:JJ65560 I65560:N65560 WVQ26:WVV26 WLU26:WLZ26 WBY26:WCD26 VSC26:VSH26 VIG26:VIL26 UYK26:UYP26 UOO26:UOT26 UES26:UEX26 TUW26:TVB26 TLA26:TLF26 TBE26:TBJ26 SRI26:SRN26 SHM26:SHR26 RXQ26:RXV26 RNU26:RNZ26 RDY26:RED26 QUC26:QUH26 QKG26:QKL26 QAK26:QAP26 PQO26:PQT26 PGS26:PGX26 OWW26:OXB26 ONA26:ONF26 ODE26:ODJ26 NTI26:NTN26 NJM26:NJR26 MZQ26:MZV26 MPU26:MPZ26 MFY26:MGD26 LWC26:LWH26 LMG26:LML26 LCK26:LCP26 KSO26:KST26 KIS26:KIX26 JYW26:JZB26 JPA26:JPF26 JFE26:JFJ26 IVI26:IVN26 ILM26:ILR26 IBQ26:IBV26 HRU26:HRZ26 HHY26:HID26 GYC26:GYH26 GOG26:GOL26 GEK26:GEP26 FUO26:FUT26 FKS26:FKX26 FAW26:FBB26 ERA26:ERF26 EHE26:EHJ26 DXI26:DXN26 DNM26:DNR26 DDQ26:DDV26 CTU26:CTZ26 CJY26:CKD26 CAC26:CAH26 BQG26:BQL26 BGK26:BGP26 AWO26:AWT26 AMS26:AMX26 ACW26:ADB26 TA26:TF26 JE26:JJ26 WLU983064:WLZ983064 WVQ983069:WVV983069 WLU983069:WLZ983069 WBY983069:WCD983069 VSC983069:VSH983069 VIG983069:VIL983069 UYK983069:UYP983069 UOO983069:UOT983069 UES983069:UEX983069 TUW983069:TVB983069 TLA983069:TLF983069 TBE983069:TBJ983069 SRI983069:SRN983069 SHM983069:SHR983069 RXQ983069:RXV983069 RNU983069:RNZ983069 RDY983069:RED983069 QUC983069:QUH983069 QKG983069:QKL983069 QAK983069:QAP983069 PQO983069:PQT983069 PGS983069:PGX983069 OWW983069:OXB983069 ONA983069:ONF983069 ODE983069:ODJ983069 NTI983069:NTN983069 NJM983069:NJR983069 MZQ983069:MZV983069 MPU983069:MPZ983069 MFY983069:MGD983069 LWC983069:LWH983069 LMG983069:LML983069 LCK983069:LCP983069 KSO983069:KST983069 KIS983069:KIX983069 JYW983069:JZB983069 JPA983069:JPF983069 JFE983069:JFJ983069 IVI983069:IVN983069 ILM983069:ILR983069 IBQ983069:IBV983069 HRU983069:HRZ983069 HHY983069:HID983069 GYC983069:GYH983069 GOG983069:GOL983069 GEK983069:GEP983069 FUO983069:FUT983069 FKS983069:FKX983069 FAW983069:FBB983069 ERA983069:ERF983069 EHE983069:EHJ983069 DXI983069:DXN983069 DNM983069:DNR983069 DDQ983069:DDV983069 CTU983069:CTZ983069 CJY983069:CKD983069 CAC983069:CAH983069 BQG983069:BQL983069 BGK983069:BGP983069 AWO983069:AWT983069 AMS983069:AMX983069 ACW983069:ADB983069 TA983069:TF983069 JE983069:JJ983069 I983069:N983069 WVQ917533:WVV917533 WLU917533:WLZ917533 WBY917533:WCD917533 VSC917533:VSH917533 VIG917533:VIL917533 UYK917533:UYP917533 UOO917533:UOT917533 UES917533:UEX917533 TUW917533:TVB917533 TLA917533:TLF917533 TBE917533:TBJ917533 SRI917533:SRN917533 SHM917533:SHR917533 RXQ917533:RXV917533 RNU917533:RNZ917533 RDY917533:RED917533 QUC917533:QUH917533 QKG917533:QKL917533 QAK917533:QAP917533 PQO917533:PQT917533 PGS917533:PGX917533 OWW917533:OXB917533 ONA917533:ONF917533 ODE917533:ODJ917533 NTI917533:NTN917533 NJM917533:NJR917533 MZQ917533:MZV917533 MPU917533:MPZ917533 MFY917533:MGD917533 LWC917533:LWH917533 LMG917533:LML917533 LCK917533:LCP917533 KSO917533:KST917533 KIS917533:KIX917533 JYW917533:JZB917533 JPA917533:JPF917533 JFE917533:JFJ917533 IVI917533:IVN917533 ILM917533:ILR917533 IBQ917533:IBV917533 HRU917533:HRZ917533 HHY917533:HID917533 GYC917533:GYH917533 GOG917533:GOL917533 GEK917533:GEP917533 FUO917533:FUT917533 FKS917533:FKX917533 FAW917533:FBB917533 ERA917533:ERF917533 EHE917533:EHJ917533 DXI917533:DXN917533 DNM917533:DNR917533 DDQ917533:DDV917533 CTU917533:CTZ917533 CJY917533:CKD917533 CAC917533:CAH917533 BQG917533:BQL917533 BGK917533:BGP917533 AWO917533:AWT917533 AMS917533:AMX917533 ACW917533:ADB917533 TA917533:TF917533 JE917533:JJ917533 I917533:N917533 WVQ851997:WVV851997 WLU851997:WLZ851997 WBY851997:WCD851997 VSC851997:VSH851997 VIG851997:VIL851997 UYK851997:UYP851997 UOO851997:UOT851997 UES851997:UEX851997 TUW851997:TVB851997 TLA851997:TLF851997 TBE851997:TBJ851997 SRI851997:SRN851997 SHM851997:SHR851997 RXQ851997:RXV851997 RNU851997:RNZ851997 RDY851997:RED851997 QUC851997:QUH851997 QKG851997:QKL851997 QAK851997:QAP851997 PQO851997:PQT851997 PGS851997:PGX851997 OWW851997:OXB851997 ONA851997:ONF851997 ODE851997:ODJ851997 NTI851997:NTN851997 NJM851997:NJR851997 MZQ851997:MZV851997 MPU851997:MPZ851997 MFY851997:MGD851997 LWC851997:LWH851997 LMG851997:LML851997 LCK851997:LCP851997 KSO851997:KST851997 KIS851997:KIX851997 JYW851997:JZB851997 JPA851997:JPF851997 JFE851997:JFJ851997 IVI851997:IVN851997 ILM851997:ILR851997 IBQ851997:IBV851997 HRU851997:HRZ851997 HHY851997:HID851997 GYC851997:GYH851997 GOG851997:GOL851997 GEK851997:GEP851997 FUO851997:FUT851997 FKS851997:FKX851997 FAW851997:FBB851997 ERA851997:ERF851997 EHE851997:EHJ851997 DXI851997:DXN851997 DNM851997:DNR851997 DDQ851997:DDV851997 CTU851997:CTZ851997 CJY851997:CKD851997 CAC851997:CAH851997 BQG851997:BQL851997 BGK851997:BGP851997 AWO851997:AWT851997 AMS851997:AMX851997 ACW851997:ADB851997 TA851997:TF851997 JE851997:JJ851997 I851997:N851997 WVQ786461:WVV786461 WLU786461:WLZ786461 WBY786461:WCD786461 VSC786461:VSH786461 VIG786461:VIL786461 UYK786461:UYP786461 UOO786461:UOT786461 UES786461:UEX786461 TUW786461:TVB786461 TLA786461:TLF786461 TBE786461:TBJ786461 SRI786461:SRN786461 SHM786461:SHR786461 RXQ786461:RXV786461 RNU786461:RNZ786461 RDY786461:RED786461 QUC786461:QUH786461 QKG786461:QKL786461 QAK786461:QAP786461 PQO786461:PQT786461 PGS786461:PGX786461 OWW786461:OXB786461 ONA786461:ONF786461 ODE786461:ODJ786461 NTI786461:NTN786461 NJM786461:NJR786461 MZQ786461:MZV786461 MPU786461:MPZ786461 MFY786461:MGD786461 LWC786461:LWH786461 LMG786461:LML786461 LCK786461:LCP786461 KSO786461:KST786461 KIS786461:KIX786461 JYW786461:JZB786461 JPA786461:JPF786461 JFE786461:JFJ786461 IVI786461:IVN786461 ILM786461:ILR786461 IBQ786461:IBV786461 HRU786461:HRZ786461 HHY786461:HID786461 GYC786461:GYH786461 GOG786461:GOL786461 GEK786461:GEP786461 FUO786461:FUT786461 FKS786461:FKX786461 FAW786461:FBB786461 ERA786461:ERF786461 EHE786461:EHJ786461 DXI786461:DXN786461 DNM786461:DNR786461 DDQ786461:DDV786461 CTU786461:CTZ786461 CJY786461:CKD786461 CAC786461:CAH786461 BQG786461:BQL786461 BGK786461:BGP786461 AWO786461:AWT786461 AMS786461:AMX786461 ACW786461:ADB786461 TA786461:TF786461 JE786461:JJ786461 I786461:N786461 WVQ720925:WVV720925 WLU720925:WLZ720925 WBY720925:WCD720925 VSC720925:VSH720925 VIG720925:VIL720925 UYK720925:UYP720925 UOO720925:UOT720925 UES720925:UEX720925 TUW720925:TVB720925 TLA720925:TLF720925 TBE720925:TBJ720925 SRI720925:SRN720925 SHM720925:SHR720925 RXQ720925:RXV720925 RNU720925:RNZ720925 RDY720925:RED720925 QUC720925:QUH720925 QKG720925:QKL720925 QAK720925:QAP720925 PQO720925:PQT720925 PGS720925:PGX720925 OWW720925:OXB720925 ONA720925:ONF720925 ODE720925:ODJ720925 NTI720925:NTN720925 NJM720925:NJR720925 MZQ720925:MZV720925 MPU720925:MPZ720925 MFY720925:MGD720925 LWC720925:LWH720925 LMG720925:LML720925 LCK720925:LCP720925 KSO720925:KST720925 KIS720925:KIX720925 JYW720925:JZB720925 JPA720925:JPF720925 JFE720925:JFJ720925 IVI720925:IVN720925 ILM720925:ILR720925 IBQ720925:IBV720925 HRU720925:HRZ720925 HHY720925:HID720925 GYC720925:GYH720925 GOG720925:GOL720925 GEK720925:GEP720925 FUO720925:FUT720925 FKS720925:FKX720925 FAW720925:FBB720925 ERA720925:ERF720925 EHE720925:EHJ720925 DXI720925:DXN720925 DNM720925:DNR720925 DDQ720925:DDV720925 CTU720925:CTZ720925 CJY720925:CKD720925 CAC720925:CAH720925 BQG720925:BQL720925 BGK720925:BGP720925 AWO720925:AWT720925 AMS720925:AMX720925 ACW720925:ADB720925 TA720925:TF720925 JE720925:JJ720925 I720925:N720925 WVQ655389:WVV655389 WLU655389:WLZ655389 WBY655389:WCD655389 VSC655389:VSH655389 VIG655389:VIL655389 UYK655389:UYP655389 UOO655389:UOT655389 UES655389:UEX655389 TUW655389:TVB655389 TLA655389:TLF655389 TBE655389:TBJ655389 SRI655389:SRN655389 SHM655389:SHR655389 RXQ655389:RXV655389 RNU655389:RNZ655389 RDY655389:RED655389 QUC655389:QUH655389 QKG655389:QKL655389 QAK655389:QAP655389 PQO655389:PQT655389 PGS655389:PGX655389 OWW655389:OXB655389 ONA655389:ONF655389 ODE655389:ODJ655389 NTI655389:NTN655389 NJM655389:NJR655389 MZQ655389:MZV655389 MPU655389:MPZ655389 MFY655389:MGD655389 LWC655389:LWH655389 LMG655389:LML655389 LCK655389:LCP655389 KSO655389:KST655389 KIS655389:KIX655389 JYW655389:JZB655389 JPA655389:JPF655389 JFE655389:JFJ655389 IVI655389:IVN655389 ILM655389:ILR655389 IBQ655389:IBV655389 HRU655389:HRZ655389 HHY655389:HID655389 GYC655389:GYH655389 GOG655389:GOL655389 GEK655389:GEP655389 FUO655389:FUT655389 FKS655389:FKX655389 FAW655389:FBB655389 ERA655389:ERF655389 EHE655389:EHJ655389 DXI655389:DXN655389 DNM655389:DNR655389 DDQ655389:DDV655389 CTU655389:CTZ655389 CJY655389:CKD655389 CAC655389:CAH655389 BQG655389:BQL655389 BGK655389:BGP655389 AWO655389:AWT655389 AMS655389:AMX655389 ACW655389:ADB655389 TA655389:TF655389 JE655389:JJ655389 I655389:N655389 WVQ589853:WVV589853 WLU589853:WLZ589853 WBY589853:WCD589853 VSC589853:VSH589853 VIG589853:VIL589853 UYK589853:UYP589853 UOO589853:UOT589853 UES589853:UEX589853 TUW589853:TVB589853 TLA589853:TLF589853 TBE589853:TBJ589853 SRI589853:SRN589853 SHM589853:SHR589853 RXQ589853:RXV589853 RNU589853:RNZ589853 RDY589853:RED589853 QUC589853:QUH589853 QKG589853:QKL589853 QAK589853:QAP589853 PQO589853:PQT589853 PGS589853:PGX589853 OWW589853:OXB589853 ONA589853:ONF589853 ODE589853:ODJ589853 NTI589853:NTN589853 NJM589853:NJR589853 MZQ589853:MZV589853 MPU589853:MPZ589853 MFY589853:MGD589853 LWC589853:LWH589853 LMG589853:LML589853 LCK589853:LCP589853 KSO589853:KST589853 KIS589853:KIX589853 JYW589853:JZB589853 JPA589853:JPF589853 JFE589853:JFJ589853 IVI589853:IVN589853 ILM589853:ILR589853 IBQ589853:IBV589853 HRU589853:HRZ589853 HHY589853:HID589853 GYC589853:GYH589853 GOG589853:GOL589853 GEK589853:GEP589853 FUO589853:FUT589853 FKS589853:FKX589853 FAW589853:FBB589853 ERA589853:ERF589853 EHE589853:EHJ589853 DXI589853:DXN589853 DNM589853:DNR589853 DDQ589853:DDV589853 CTU589853:CTZ589853 CJY589853:CKD589853 CAC589853:CAH589853 BQG589853:BQL589853 BGK589853:BGP589853 AWO589853:AWT589853 AMS589853:AMX589853 ACW589853:ADB589853 TA589853:TF589853 JE589853:JJ589853 I589853:N589853 WVQ524317:WVV524317 WLU524317:WLZ524317 WBY524317:WCD524317 VSC524317:VSH524317 VIG524317:VIL524317 UYK524317:UYP524317 UOO524317:UOT524317 UES524317:UEX524317 TUW524317:TVB524317 TLA524317:TLF524317 TBE524317:TBJ524317 SRI524317:SRN524317 SHM524317:SHR524317 RXQ524317:RXV524317 RNU524317:RNZ524317 RDY524317:RED524317 QUC524317:QUH524317 QKG524317:QKL524317 QAK524317:QAP524317 PQO524317:PQT524317 PGS524317:PGX524317 OWW524317:OXB524317 ONA524317:ONF524317 ODE524317:ODJ524317 NTI524317:NTN524317 NJM524317:NJR524317 MZQ524317:MZV524317 MPU524317:MPZ524317 MFY524317:MGD524317 LWC524317:LWH524317 LMG524317:LML524317 LCK524317:LCP524317 KSO524317:KST524317 KIS524317:KIX524317 JYW524317:JZB524317 JPA524317:JPF524317 JFE524317:JFJ524317 IVI524317:IVN524317 ILM524317:ILR524317 IBQ524317:IBV524317 HRU524317:HRZ524317 HHY524317:HID524317 GYC524317:GYH524317 GOG524317:GOL524317 GEK524317:GEP524317 FUO524317:FUT524317 FKS524317:FKX524317 FAW524317:FBB524317 ERA524317:ERF524317 EHE524317:EHJ524317 DXI524317:DXN524317 DNM524317:DNR524317 DDQ524317:DDV524317 CTU524317:CTZ524317 CJY524317:CKD524317 CAC524317:CAH524317 BQG524317:BQL524317 BGK524317:BGP524317 AWO524317:AWT524317 AMS524317:AMX524317 ACW524317:ADB524317 TA524317:TF524317 JE524317:JJ524317 I524317:N524317 WVQ458781:WVV458781 WLU458781:WLZ458781 WBY458781:WCD458781 VSC458781:VSH458781 VIG458781:VIL458781 UYK458781:UYP458781 UOO458781:UOT458781 UES458781:UEX458781 TUW458781:TVB458781 TLA458781:TLF458781 TBE458781:TBJ458781 SRI458781:SRN458781 SHM458781:SHR458781 RXQ458781:RXV458781 RNU458781:RNZ458781 RDY458781:RED458781 QUC458781:QUH458781 QKG458781:QKL458781 QAK458781:QAP458781 PQO458781:PQT458781 PGS458781:PGX458781 OWW458781:OXB458781 ONA458781:ONF458781 ODE458781:ODJ458781 NTI458781:NTN458781 NJM458781:NJR458781 MZQ458781:MZV458781 MPU458781:MPZ458781 MFY458781:MGD458781 LWC458781:LWH458781 LMG458781:LML458781 LCK458781:LCP458781 KSO458781:KST458781 KIS458781:KIX458781 JYW458781:JZB458781 JPA458781:JPF458781 JFE458781:JFJ458781 IVI458781:IVN458781 ILM458781:ILR458781 IBQ458781:IBV458781 HRU458781:HRZ458781 HHY458781:HID458781 GYC458781:GYH458781 GOG458781:GOL458781 GEK458781:GEP458781 FUO458781:FUT458781 FKS458781:FKX458781 FAW458781:FBB458781 ERA458781:ERF458781 EHE458781:EHJ458781 DXI458781:DXN458781 DNM458781:DNR458781 DDQ458781:DDV458781 CTU458781:CTZ458781 CJY458781:CKD458781 CAC458781:CAH458781 BQG458781:BQL458781 BGK458781:BGP458781 AWO458781:AWT458781 AMS458781:AMX458781 ACW458781:ADB458781 TA458781:TF458781 JE458781:JJ458781 I458781:N458781 WVQ393245:WVV393245 WLU393245:WLZ393245 WBY393245:WCD393245 VSC393245:VSH393245 VIG393245:VIL393245 UYK393245:UYP393245 UOO393245:UOT393245 UES393245:UEX393245 TUW393245:TVB393245 TLA393245:TLF393245 TBE393245:TBJ393245 SRI393245:SRN393245 SHM393245:SHR393245 RXQ393245:RXV393245 RNU393245:RNZ393245 RDY393245:RED393245 QUC393245:QUH393245 QKG393245:QKL393245 QAK393245:QAP393245 PQO393245:PQT393245 PGS393245:PGX393245 OWW393245:OXB393245 ONA393245:ONF393245 ODE393245:ODJ393245 NTI393245:NTN393245 NJM393245:NJR393245 MZQ393245:MZV393245 MPU393245:MPZ393245 MFY393245:MGD393245 LWC393245:LWH393245 LMG393245:LML393245 LCK393245:LCP393245 KSO393245:KST393245 KIS393245:KIX393245 JYW393245:JZB393245 JPA393245:JPF393245 JFE393245:JFJ393245 IVI393245:IVN393245 ILM393245:ILR393245 IBQ393245:IBV393245 HRU393245:HRZ393245 HHY393245:HID393245 GYC393245:GYH393245 GOG393245:GOL393245 GEK393245:GEP393245 FUO393245:FUT393245 FKS393245:FKX393245 FAW393245:FBB393245 ERA393245:ERF393245 EHE393245:EHJ393245 DXI393245:DXN393245 DNM393245:DNR393245 DDQ393245:DDV393245 CTU393245:CTZ393245 CJY393245:CKD393245 CAC393245:CAH393245 BQG393245:BQL393245 BGK393245:BGP393245 AWO393245:AWT393245 AMS393245:AMX393245 ACW393245:ADB393245 TA393245:TF393245 JE393245:JJ393245 I393245:N393245 WVQ327709:WVV327709 WLU327709:WLZ327709 WBY327709:WCD327709 VSC327709:VSH327709 VIG327709:VIL327709 UYK327709:UYP327709 UOO327709:UOT327709 UES327709:UEX327709 TUW327709:TVB327709 TLA327709:TLF327709 TBE327709:TBJ327709 SRI327709:SRN327709 SHM327709:SHR327709 RXQ327709:RXV327709 RNU327709:RNZ327709 RDY327709:RED327709 QUC327709:QUH327709 QKG327709:QKL327709 QAK327709:QAP327709 PQO327709:PQT327709 PGS327709:PGX327709 OWW327709:OXB327709 ONA327709:ONF327709 ODE327709:ODJ327709 NTI327709:NTN327709 NJM327709:NJR327709 MZQ327709:MZV327709 MPU327709:MPZ327709 MFY327709:MGD327709 LWC327709:LWH327709 LMG327709:LML327709 LCK327709:LCP327709 KSO327709:KST327709 KIS327709:KIX327709 JYW327709:JZB327709 JPA327709:JPF327709 JFE327709:JFJ327709 IVI327709:IVN327709 ILM327709:ILR327709 IBQ327709:IBV327709 HRU327709:HRZ327709 HHY327709:HID327709 GYC327709:GYH327709 GOG327709:GOL327709 GEK327709:GEP327709 FUO327709:FUT327709 FKS327709:FKX327709 FAW327709:FBB327709 ERA327709:ERF327709 EHE327709:EHJ327709 DXI327709:DXN327709 DNM327709:DNR327709 DDQ327709:DDV327709 CTU327709:CTZ327709 CJY327709:CKD327709 CAC327709:CAH327709 BQG327709:BQL327709 BGK327709:BGP327709 AWO327709:AWT327709 AMS327709:AMX327709 ACW327709:ADB327709 TA327709:TF327709 JE327709:JJ327709 I327709:N327709 WVQ262173:WVV262173 WLU262173:WLZ262173 WBY262173:WCD262173 VSC262173:VSH262173 VIG262173:VIL262173 UYK262173:UYP262173 UOO262173:UOT262173 UES262173:UEX262173 TUW262173:TVB262173 TLA262173:TLF262173 TBE262173:TBJ262173 SRI262173:SRN262173 SHM262173:SHR262173 RXQ262173:RXV262173 RNU262173:RNZ262173 RDY262173:RED262173 QUC262173:QUH262173 QKG262173:QKL262173 QAK262173:QAP262173 PQO262173:PQT262173 PGS262173:PGX262173 OWW262173:OXB262173 ONA262173:ONF262173 ODE262173:ODJ262173 NTI262173:NTN262173 NJM262173:NJR262173 MZQ262173:MZV262173 MPU262173:MPZ262173 MFY262173:MGD262173 LWC262173:LWH262173 LMG262173:LML262173 LCK262173:LCP262173 KSO262173:KST262173 KIS262173:KIX262173 JYW262173:JZB262173 JPA262173:JPF262173 JFE262173:JFJ262173 IVI262173:IVN262173 ILM262173:ILR262173 IBQ262173:IBV262173 HRU262173:HRZ262173 HHY262173:HID262173 GYC262173:GYH262173 GOG262173:GOL262173 GEK262173:GEP262173 FUO262173:FUT262173 FKS262173:FKX262173 FAW262173:FBB262173 ERA262173:ERF262173 EHE262173:EHJ262173 DXI262173:DXN262173 DNM262173:DNR262173 DDQ262173:DDV262173 CTU262173:CTZ262173 CJY262173:CKD262173 CAC262173:CAH262173 BQG262173:BQL262173 BGK262173:BGP262173 AWO262173:AWT262173 AMS262173:AMX262173 ACW262173:ADB262173 TA262173:TF262173 JE262173:JJ262173 I262173:N262173 WVQ196637:WVV196637 WLU196637:WLZ196637 WBY196637:WCD196637 VSC196637:VSH196637 VIG196637:VIL196637 UYK196637:UYP196637 UOO196637:UOT196637 UES196637:UEX196637 TUW196637:TVB196637 TLA196637:TLF196637 TBE196637:TBJ196637 SRI196637:SRN196637 SHM196637:SHR196637 RXQ196637:RXV196637 RNU196637:RNZ196637 RDY196637:RED196637 QUC196637:QUH196637 QKG196637:QKL196637 QAK196637:QAP196637 PQO196637:PQT196637 PGS196637:PGX196637 OWW196637:OXB196637 ONA196637:ONF196637 ODE196637:ODJ196637 NTI196637:NTN196637 NJM196637:NJR196637 MZQ196637:MZV196637 MPU196637:MPZ196637 MFY196637:MGD196637 LWC196637:LWH196637 LMG196637:LML196637 LCK196637:LCP196637 KSO196637:KST196637 KIS196637:KIX196637 JYW196637:JZB196637 JPA196637:JPF196637 JFE196637:JFJ196637 IVI196637:IVN196637 ILM196637:ILR196637 IBQ196637:IBV196637 HRU196637:HRZ196637 HHY196637:HID196637 GYC196637:GYH196637 GOG196637:GOL196637 GEK196637:GEP196637 FUO196637:FUT196637 FKS196637:FKX196637 FAW196637:FBB196637 ERA196637:ERF196637 EHE196637:EHJ196637 DXI196637:DXN196637 DNM196637:DNR196637 DDQ196637:DDV196637 CTU196637:CTZ196637 CJY196637:CKD196637 CAC196637:CAH196637 BQG196637:BQL196637 BGK196637:BGP196637 AWO196637:AWT196637 AMS196637:AMX196637 ACW196637:ADB196637 TA196637:TF196637 JE196637:JJ196637 I196637:N196637 WVQ131101:WVV131101 WLU131101:WLZ131101 WBY131101:WCD131101 VSC131101:VSH131101 VIG131101:VIL131101 UYK131101:UYP131101 UOO131101:UOT131101 UES131101:UEX131101 TUW131101:TVB131101 TLA131101:TLF131101 TBE131101:TBJ131101 SRI131101:SRN131101 SHM131101:SHR131101 RXQ131101:RXV131101 RNU131101:RNZ131101 RDY131101:RED131101 QUC131101:QUH131101 QKG131101:QKL131101 QAK131101:QAP131101 PQO131101:PQT131101 PGS131101:PGX131101 OWW131101:OXB131101 ONA131101:ONF131101 ODE131101:ODJ131101 NTI131101:NTN131101 NJM131101:NJR131101 MZQ131101:MZV131101 MPU131101:MPZ131101 MFY131101:MGD131101 LWC131101:LWH131101 LMG131101:LML131101 LCK131101:LCP131101 KSO131101:KST131101 KIS131101:KIX131101 JYW131101:JZB131101 JPA131101:JPF131101 JFE131101:JFJ131101 IVI131101:IVN131101 ILM131101:ILR131101 IBQ131101:IBV131101 HRU131101:HRZ131101 HHY131101:HID131101 GYC131101:GYH131101 GOG131101:GOL131101 GEK131101:GEP131101 FUO131101:FUT131101 FKS131101:FKX131101 FAW131101:FBB131101 ERA131101:ERF131101 EHE131101:EHJ131101 DXI131101:DXN131101 DNM131101:DNR131101 DDQ131101:DDV131101 CTU131101:CTZ131101 CJY131101:CKD131101 CAC131101:CAH131101 BQG131101:BQL131101 BGK131101:BGP131101 AWO131101:AWT131101 AMS131101:AMX131101 ACW131101:ADB131101 TA131101:TF131101 JE131101:JJ131101 I131101:N131101 WVQ65565:WVV65565 WLU65565:WLZ65565 WBY65565:WCD65565 VSC65565:VSH65565 VIG65565:VIL65565 UYK65565:UYP65565 UOO65565:UOT65565 UES65565:UEX65565 TUW65565:TVB65565 TLA65565:TLF65565 TBE65565:TBJ65565 SRI65565:SRN65565 SHM65565:SHR65565 RXQ65565:RXV65565 RNU65565:RNZ65565 RDY65565:RED65565 QUC65565:QUH65565 QKG65565:QKL65565 QAK65565:QAP65565 PQO65565:PQT65565 PGS65565:PGX65565 OWW65565:OXB65565 ONA65565:ONF65565 ODE65565:ODJ65565 NTI65565:NTN65565 NJM65565:NJR65565 MZQ65565:MZV65565 MPU65565:MPZ65565 MFY65565:MGD65565 LWC65565:LWH65565 LMG65565:LML65565 LCK65565:LCP65565 KSO65565:KST65565 KIS65565:KIX65565 JYW65565:JZB65565 JPA65565:JPF65565 JFE65565:JFJ65565 IVI65565:IVN65565 ILM65565:ILR65565 IBQ65565:IBV65565 HRU65565:HRZ65565 HHY65565:HID65565 GYC65565:GYH65565 GOG65565:GOL65565 GEK65565:GEP65565 FUO65565:FUT65565 FKS65565:FKX65565 FAW65565:FBB65565 ERA65565:ERF65565 EHE65565:EHJ65565 DXI65565:DXN65565 DNM65565:DNR65565 DDQ65565:DDV65565 CTU65565:CTZ65565 CJY65565:CKD65565 CAC65565:CAH65565 BQG65565:BQL65565 BGK65565:BGP65565 AWO65565:AWT65565 AMS65565:AMX65565 ACW65565:ADB65565 TA65565:TF65565 JE65565:JJ65565 I65565:N65565 WVQ33:WVV33 WLU33:WLZ33 WBY33:WCD33 VSC33:VSH33 VIG33:VIL33 UYK33:UYP33 UOO33:UOT33 UES33:UEX33 TUW33:TVB33 TLA33:TLF33 TBE33:TBJ33 SRI33:SRN33 SHM33:SHR33 RXQ33:RXV33 RNU33:RNZ33 RDY33:RED33 QUC33:QUH33 QKG33:QKL33 QAK33:QAP33 PQO33:PQT33 PGS33:PGX33 OWW33:OXB33 ONA33:ONF33 ODE33:ODJ33 NTI33:NTN33 NJM33:NJR33 MZQ33:MZV33 MPU33:MPZ33 MFY33:MGD33 LWC33:LWH33 LMG33:LML33 LCK33:LCP33 KSO33:KST33 KIS33:KIX33 JYW33:JZB33 JPA33:JPF33 JFE33:JFJ33 IVI33:IVN33 ILM33:ILR33 IBQ33:IBV33 HRU33:HRZ33 HHY33:HID33 GYC33:GYH33 GOG33:GOL33 GEK33:GEP33 FUO33:FUT33 FKS33:FKX33 FAW33:FBB33 ERA33:ERF33 EHE33:EHJ33 DXI33:DXN33 DNM33:DNR33 DDQ33:DDV33 CTU33:CTZ33 CJY33:CKD33 CAC33:CAH33 BQG33:BQL33 BGK33:BGP33 AWO33:AWT33 AMS33:AMX33 ACW33:ADB33 TA33:TF33 JE33:JJ33" xr:uid="{E077CA8A-26AF-4963-93A1-723AF851E295}">
      <formula1>$A$57:$A$88</formula1>
    </dataValidation>
    <dataValidation type="list" allowBlank="1" showInputMessage="1" showErrorMessage="1" sqref="L40:M40 WVT983075:WVU983075 WLX983075:WLY983075 WCB983075:WCC983075 VSF983075:VSG983075 VIJ983075:VIK983075 UYN983075:UYO983075 UOR983075:UOS983075 UEV983075:UEW983075 TUZ983075:TVA983075 TLD983075:TLE983075 TBH983075:TBI983075 SRL983075:SRM983075 SHP983075:SHQ983075 RXT983075:RXU983075 RNX983075:RNY983075 REB983075:REC983075 QUF983075:QUG983075 QKJ983075:QKK983075 QAN983075:QAO983075 PQR983075:PQS983075 PGV983075:PGW983075 OWZ983075:OXA983075 OND983075:ONE983075 ODH983075:ODI983075 NTL983075:NTM983075 NJP983075:NJQ983075 MZT983075:MZU983075 MPX983075:MPY983075 MGB983075:MGC983075 LWF983075:LWG983075 LMJ983075:LMK983075 LCN983075:LCO983075 KSR983075:KSS983075 KIV983075:KIW983075 JYZ983075:JZA983075 JPD983075:JPE983075 JFH983075:JFI983075 IVL983075:IVM983075 ILP983075:ILQ983075 IBT983075:IBU983075 HRX983075:HRY983075 HIB983075:HIC983075 GYF983075:GYG983075 GOJ983075:GOK983075 GEN983075:GEO983075 FUR983075:FUS983075 FKV983075:FKW983075 FAZ983075:FBA983075 ERD983075:ERE983075 EHH983075:EHI983075 DXL983075:DXM983075 DNP983075:DNQ983075 DDT983075:DDU983075 CTX983075:CTY983075 CKB983075:CKC983075 CAF983075:CAG983075 BQJ983075:BQK983075 BGN983075:BGO983075 AWR983075:AWS983075 AMV983075:AMW983075 ACZ983075:ADA983075 TD983075:TE983075 JH983075:JI983075 L983075:M983075 WVT917539:WVU917539 WLX917539:WLY917539 WCB917539:WCC917539 VSF917539:VSG917539 VIJ917539:VIK917539 UYN917539:UYO917539 UOR917539:UOS917539 UEV917539:UEW917539 TUZ917539:TVA917539 TLD917539:TLE917539 TBH917539:TBI917539 SRL917539:SRM917539 SHP917539:SHQ917539 RXT917539:RXU917539 RNX917539:RNY917539 REB917539:REC917539 QUF917539:QUG917539 QKJ917539:QKK917539 QAN917539:QAO917539 PQR917539:PQS917539 PGV917539:PGW917539 OWZ917539:OXA917539 OND917539:ONE917539 ODH917539:ODI917539 NTL917539:NTM917539 NJP917539:NJQ917539 MZT917539:MZU917539 MPX917539:MPY917539 MGB917539:MGC917539 LWF917539:LWG917539 LMJ917539:LMK917539 LCN917539:LCO917539 KSR917539:KSS917539 KIV917539:KIW917539 JYZ917539:JZA917539 JPD917539:JPE917539 JFH917539:JFI917539 IVL917539:IVM917539 ILP917539:ILQ917539 IBT917539:IBU917539 HRX917539:HRY917539 HIB917539:HIC917539 GYF917539:GYG917539 GOJ917539:GOK917539 GEN917539:GEO917539 FUR917539:FUS917539 FKV917539:FKW917539 FAZ917539:FBA917539 ERD917539:ERE917539 EHH917539:EHI917539 DXL917539:DXM917539 DNP917539:DNQ917539 DDT917539:DDU917539 CTX917539:CTY917539 CKB917539:CKC917539 CAF917539:CAG917539 BQJ917539:BQK917539 BGN917539:BGO917539 AWR917539:AWS917539 AMV917539:AMW917539 ACZ917539:ADA917539 TD917539:TE917539 JH917539:JI917539 L917539:M917539 WVT852003:WVU852003 WLX852003:WLY852003 WCB852003:WCC852003 VSF852003:VSG852003 VIJ852003:VIK852003 UYN852003:UYO852003 UOR852003:UOS852003 UEV852003:UEW852003 TUZ852003:TVA852003 TLD852003:TLE852003 TBH852003:TBI852003 SRL852003:SRM852003 SHP852003:SHQ852003 RXT852003:RXU852003 RNX852003:RNY852003 REB852003:REC852003 QUF852003:QUG852003 QKJ852003:QKK852003 QAN852003:QAO852003 PQR852003:PQS852003 PGV852003:PGW852003 OWZ852003:OXA852003 OND852003:ONE852003 ODH852003:ODI852003 NTL852003:NTM852003 NJP852003:NJQ852003 MZT852003:MZU852003 MPX852003:MPY852003 MGB852003:MGC852003 LWF852003:LWG852003 LMJ852003:LMK852003 LCN852003:LCO852003 KSR852003:KSS852003 KIV852003:KIW852003 JYZ852003:JZA852003 JPD852003:JPE852003 JFH852003:JFI852003 IVL852003:IVM852003 ILP852003:ILQ852003 IBT852003:IBU852003 HRX852003:HRY852003 HIB852003:HIC852003 GYF852003:GYG852003 GOJ852003:GOK852003 GEN852003:GEO852003 FUR852003:FUS852003 FKV852003:FKW852003 FAZ852003:FBA852003 ERD852003:ERE852003 EHH852003:EHI852003 DXL852003:DXM852003 DNP852003:DNQ852003 DDT852003:DDU852003 CTX852003:CTY852003 CKB852003:CKC852003 CAF852003:CAG852003 BQJ852003:BQK852003 BGN852003:BGO852003 AWR852003:AWS852003 AMV852003:AMW852003 ACZ852003:ADA852003 TD852003:TE852003 JH852003:JI852003 L852003:M852003 WVT786467:WVU786467 WLX786467:WLY786467 WCB786467:WCC786467 VSF786467:VSG786467 VIJ786467:VIK786467 UYN786467:UYO786467 UOR786467:UOS786467 UEV786467:UEW786467 TUZ786467:TVA786467 TLD786467:TLE786467 TBH786467:TBI786467 SRL786467:SRM786467 SHP786467:SHQ786467 RXT786467:RXU786467 RNX786467:RNY786467 REB786467:REC786467 QUF786467:QUG786467 QKJ786467:QKK786467 QAN786467:QAO786467 PQR786467:PQS786467 PGV786467:PGW786467 OWZ786467:OXA786467 OND786467:ONE786467 ODH786467:ODI786467 NTL786467:NTM786467 NJP786467:NJQ786467 MZT786467:MZU786467 MPX786467:MPY786467 MGB786467:MGC786467 LWF786467:LWG786467 LMJ786467:LMK786467 LCN786467:LCO786467 KSR786467:KSS786467 KIV786467:KIW786467 JYZ786467:JZA786467 JPD786467:JPE786467 JFH786467:JFI786467 IVL786467:IVM786467 ILP786467:ILQ786467 IBT786467:IBU786467 HRX786467:HRY786467 HIB786467:HIC786467 GYF786467:GYG786467 GOJ786467:GOK786467 GEN786467:GEO786467 FUR786467:FUS786467 FKV786467:FKW786467 FAZ786467:FBA786467 ERD786467:ERE786467 EHH786467:EHI786467 DXL786467:DXM786467 DNP786467:DNQ786467 DDT786467:DDU786467 CTX786467:CTY786467 CKB786467:CKC786467 CAF786467:CAG786467 BQJ786467:BQK786467 BGN786467:BGO786467 AWR786467:AWS786467 AMV786467:AMW786467 ACZ786467:ADA786467 TD786467:TE786467 JH786467:JI786467 L786467:M786467 WVT720931:WVU720931 WLX720931:WLY720931 WCB720931:WCC720931 VSF720931:VSG720931 VIJ720931:VIK720931 UYN720931:UYO720931 UOR720931:UOS720931 UEV720931:UEW720931 TUZ720931:TVA720931 TLD720931:TLE720931 TBH720931:TBI720931 SRL720931:SRM720931 SHP720931:SHQ720931 RXT720931:RXU720931 RNX720931:RNY720931 REB720931:REC720931 QUF720931:QUG720931 QKJ720931:QKK720931 QAN720931:QAO720931 PQR720931:PQS720931 PGV720931:PGW720931 OWZ720931:OXA720931 OND720931:ONE720931 ODH720931:ODI720931 NTL720931:NTM720931 NJP720931:NJQ720931 MZT720931:MZU720931 MPX720931:MPY720931 MGB720931:MGC720931 LWF720931:LWG720931 LMJ720931:LMK720931 LCN720931:LCO720931 KSR720931:KSS720931 KIV720931:KIW720931 JYZ720931:JZA720931 JPD720931:JPE720931 JFH720931:JFI720931 IVL720931:IVM720931 ILP720931:ILQ720931 IBT720931:IBU720931 HRX720931:HRY720931 HIB720931:HIC720931 GYF720931:GYG720931 GOJ720931:GOK720931 GEN720931:GEO720931 FUR720931:FUS720931 FKV720931:FKW720931 FAZ720931:FBA720931 ERD720931:ERE720931 EHH720931:EHI720931 DXL720931:DXM720931 DNP720931:DNQ720931 DDT720931:DDU720931 CTX720931:CTY720931 CKB720931:CKC720931 CAF720931:CAG720931 BQJ720931:BQK720931 BGN720931:BGO720931 AWR720931:AWS720931 AMV720931:AMW720931 ACZ720931:ADA720931 TD720931:TE720931 JH720931:JI720931 L720931:M720931 WVT655395:WVU655395 WLX655395:WLY655395 WCB655395:WCC655395 VSF655395:VSG655395 VIJ655395:VIK655395 UYN655395:UYO655395 UOR655395:UOS655395 UEV655395:UEW655395 TUZ655395:TVA655395 TLD655395:TLE655395 TBH655395:TBI655395 SRL655395:SRM655395 SHP655395:SHQ655395 RXT655395:RXU655395 RNX655395:RNY655395 REB655395:REC655395 QUF655395:QUG655395 QKJ655395:QKK655395 QAN655395:QAO655395 PQR655395:PQS655395 PGV655395:PGW655395 OWZ655395:OXA655395 OND655395:ONE655395 ODH655395:ODI655395 NTL655395:NTM655395 NJP655395:NJQ655395 MZT655395:MZU655395 MPX655395:MPY655395 MGB655395:MGC655395 LWF655395:LWG655395 LMJ655395:LMK655395 LCN655395:LCO655395 KSR655395:KSS655395 KIV655395:KIW655395 JYZ655395:JZA655395 JPD655395:JPE655395 JFH655395:JFI655395 IVL655395:IVM655395 ILP655395:ILQ655395 IBT655395:IBU655395 HRX655395:HRY655395 HIB655395:HIC655395 GYF655395:GYG655395 GOJ655395:GOK655395 GEN655395:GEO655395 FUR655395:FUS655395 FKV655395:FKW655395 FAZ655395:FBA655395 ERD655395:ERE655395 EHH655395:EHI655395 DXL655395:DXM655395 DNP655395:DNQ655395 DDT655395:DDU655395 CTX655395:CTY655395 CKB655395:CKC655395 CAF655395:CAG655395 BQJ655395:BQK655395 BGN655395:BGO655395 AWR655395:AWS655395 AMV655395:AMW655395 ACZ655395:ADA655395 TD655395:TE655395 JH655395:JI655395 L655395:M655395 WVT589859:WVU589859 WLX589859:WLY589859 WCB589859:WCC589859 VSF589859:VSG589859 VIJ589859:VIK589859 UYN589859:UYO589859 UOR589859:UOS589859 UEV589859:UEW589859 TUZ589859:TVA589859 TLD589859:TLE589859 TBH589859:TBI589859 SRL589859:SRM589859 SHP589859:SHQ589859 RXT589859:RXU589859 RNX589859:RNY589859 REB589859:REC589859 QUF589859:QUG589859 QKJ589859:QKK589859 QAN589859:QAO589859 PQR589859:PQS589859 PGV589859:PGW589859 OWZ589859:OXA589859 OND589859:ONE589859 ODH589859:ODI589859 NTL589859:NTM589859 NJP589859:NJQ589859 MZT589859:MZU589859 MPX589859:MPY589859 MGB589859:MGC589859 LWF589859:LWG589859 LMJ589859:LMK589859 LCN589859:LCO589859 KSR589859:KSS589859 KIV589859:KIW589859 JYZ589859:JZA589859 JPD589859:JPE589859 JFH589859:JFI589859 IVL589859:IVM589859 ILP589859:ILQ589859 IBT589859:IBU589859 HRX589859:HRY589859 HIB589859:HIC589859 GYF589859:GYG589859 GOJ589859:GOK589859 GEN589859:GEO589859 FUR589859:FUS589859 FKV589859:FKW589859 FAZ589859:FBA589859 ERD589859:ERE589859 EHH589859:EHI589859 DXL589859:DXM589859 DNP589859:DNQ589859 DDT589859:DDU589859 CTX589859:CTY589859 CKB589859:CKC589859 CAF589859:CAG589859 BQJ589859:BQK589859 BGN589859:BGO589859 AWR589859:AWS589859 AMV589859:AMW589859 ACZ589859:ADA589859 TD589859:TE589859 JH589859:JI589859 L589859:M589859 WVT524323:WVU524323 WLX524323:WLY524323 WCB524323:WCC524323 VSF524323:VSG524323 VIJ524323:VIK524323 UYN524323:UYO524323 UOR524323:UOS524323 UEV524323:UEW524323 TUZ524323:TVA524323 TLD524323:TLE524323 TBH524323:TBI524323 SRL524323:SRM524323 SHP524323:SHQ524323 RXT524323:RXU524323 RNX524323:RNY524323 REB524323:REC524323 QUF524323:QUG524323 QKJ524323:QKK524323 QAN524323:QAO524323 PQR524323:PQS524323 PGV524323:PGW524323 OWZ524323:OXA524323 OND524323:ONE524323 ODH524323:ODI524323 NTL524323:NTM524323 NJP524323:NJQ524323 MZT524323:MZU524323 MPX524323:MPY524323 MGB524323:MGC524323 LWF524323:LWG524323 LMJ524323:LMK524323 LCN524323:LCO524323 KSR524323:KSS524323 KIV524323:KIW524323 JYZ524323:JZA524323 JPD524323:JPE524323 JFH524323:JFI524323 IVL524323:IVM524323 ILP524323:ILQ524323 IBT524323:IBU524323 HRX524323:HRY524323 HIB524323:HIC524323 GYF524323:GYG524323 GOJ524323:GOK524323 GEN524323:GEO524323 FUR524323:FUS524323 FKV524323:FKW524323 FAZ524323:FBA524323 ERD524323:ERE524323 EHH524323:EHI524323 DXL524323:DXM524323 DNP524323:DNQ524323 DDT524323:DDU524323 CTX524323:CTY524323 CKB524323:CKC524323 CAF524323:CAG524323 BQJ524323:BQK524323 BGN524323:BGO524323 AWR524323:AWS524323 AMV524323:AMW524323 ACZ524323:ADA524323 TD524323:TE524323 JH524323:JI524323 L524323:M524323 WVT458787:WVU458787 WLX458787:WLY458787 WCB458787:WCC458787 VSF458787:VSG458787 VIJ458787:VIK458787 UYN458787:UYO458787 UOR458787:UOS458787 UEV458787:UEW458787 TUZ458787:TVA458787 TLD458787:TLE458787 TBH458787:TBI458787 SRL458787:SRM458787 SHP458787:SHQ458787 RXT458787:RXU458787 RNX458787:RNY458787 REB458787:REC458787 QUF458787:QUG458787 QKJ458787:QKK458787 QAN458787:QAO458787 PQR458787:PQS458787 PGV458787:PGW458787 OWZ458787:OXA458787 OND458787:ONE458787 ODH458787:ODI458787 NTL458787:NTM458787 NJP458787:NJQ458787 MZT458787:MZU458787 MPX458787:MPY458787 MGB458787:MGC458787 LWF458787:LWG458787 LMJ458787:LMK458787 LCN458787:LCO458787 KSR458787:KSS458787 KIV458787:KIW458787 JYZ458787:JZA458787 JPD458787:JPE458787 JFH458787:JFI458787 IVL458787:IVM458787 ILP458787:ILQ458787 IBT458787:IBU458787 HRX458787:HRY458787 HIB458787:HIC458787 GYF458787:GYG458787 GOJ458787:GOK458787 GEN458787:GEO458787 FUR458787:FUS458787 FKV458787:FKW458787 FAZ458787:FBA458787 ERD458787:ERE458787 EHH458787:EHI458787 DXL458787:DXM458787 DNP458787:DNQ458787 DDT458787:DDU458787 CTX458787:CTY458787 CKB458787:CKC458787 CAF458787:CAG458787 BQJ458787:BQK458787 BGN458787:BGO458787 AWR458787:AWS458787 AMV458787:AMW458787 ACZ458787:ADA458787 TD458787:TE458787 JH458787:JI458787 L458787:M458787 WVT393251:WVU393251 WLX393251:WLY393251 WCB393251:WCC393251 VSF393251:VSG393251 VIJ393251:VIK393251 UYN393251:UYO393251 UOR393251:UOS393251 UEV393251:UEW393251 TUZ393251:TVA393251 TLD393251:TLE393251 TBH393251:TBI393251 SRL393251:SRM393251 SHP393251:SHQ393251 RXT393251:RXU393251 RNX393251:RNY393251 REB393251:REC393251 QUF393251:QUG393251 QKJ393251:QKK393251 QAN393251:QAO393251 PQR393251:PQS393251 PGV393251:PGW393251 OWZ393251:OXA393251 OND393251:ONE393251 ODH393251:ODI393251 NTL393251:NTM393251 NJP393251:NJQ393251 MZT393251:MZU393251 MPX393251:MPY393251 MGB393251:MGC393251 LWF393251:LWG393251 LMJ393251:LMK393251 LCN393251:LCO393251 KSR393251:KSS393251 KIV393251:KIW393251 JYZ393251:JZA393251 JPD393251:JPE393251 JFH393251:JFI393251 IVL393251:IVM393251 ILP393251:ILQ393251 IBT393251:IBU393251 HRX393251:HRY393251 HIB393251:HIC393251 GYF393251:GYG393251 GOJ393251:GOK393251 GEN393251:GEO393251 FUR393251:FUS393251 FKV393251:FKW393251 FAZ393251:FBA393251 ERD393251:ERE393251 EHH393251:EHI393251 DXL393251:DXM393251 DNP393251:DNQ393251 DDT393251:DDU393251 CTX393251:CTY393251 CKB393251:CKC393251 CAF393251:CAG393251 BQJ393251:BQK393251 BGN393251:BGO393251 AWR393251:AWS393251 AMV393251:AMW393251 ACZ393251:ADA393251 TD393251:TE393251 JH393251:JI393251 L393251:M393251 WVT327715:WVU327715 WLX327715:WLY327715 WCB327715:WCC327715 VSF327715:VSG327715 VIJ327715:VIK327715 UYN327715:UYO327715 UOR327715:UOS327715 UEV327715:UEW327715 TUZ327715:TVA327715 TLD327715:TLE327715 TBH327715:TBI327715 SRL327715:SRM327715 SHP327715:SHQ327715 RXT327715:RXU327715 RNX327715:RNY327715 REB327715:REC327715 QUF327715:QUG327715 QKJ327715:QKK327715 QAN327715:QAO327715 PQR327715:PQS327715 PGV327715:PGW327715 OWZ327715:OXA327715 OND327715:ONE327715 ODH327715:ODI327715 NTL327715:NTM327715 NJP327715:NJQ327715 MZT327715:MZU327715 MPX327715:MPY327715 MGB327715:MGC327715 LWF327715:LWG327715 LMJ327715:LMK327715 LCN327715:LCO327715 KSR327715:KSS327715 KIV327715:KIW327715 JYZ327715:JZA327715 JPD327715:JPE327715 JFH327715:JFI327715 IVL327715:IVM327715 ILP327715:ILQ327715 IBT327715:IBU327715 HRX327715:HRY327715 HIB327715:HIC327715 GYF327715:GYG327715 GOJ327715:GOK327715 GEN327715:GEO327715 FUR327715:FUS327715 FKV327715:FKW327715 FAZ327715:FBA327715 ERD327715:ERE327715 EHH327715:EHI327715 DXL327715:DXM327715 DNP327715:DNQ327715 DDT327715:DDU327715 CTX327715:CTY327715 CKB327715:CKC327715 CAF327715:CAG327715 BQJ327715:BQK327715 BGN327715:BGO327715 AWR327715:AWS327715 AMV327715:AMW327715 ACZ327715:ADA327715 TD327715:TE327715 JH327715:JI327715 L327715:M327715 WVT262179:WVU262179 WLX262179:WLY262179 WCB262179:WCC262179 VSF262179:VSG262179 VIJ262179:VIK262179 UYN262179:UYO262179 UOR262179:UOS262179 UEV262179:UEW262179 TUZ262179:TVA262179 TLD262179:TLE262179 TBH262179:TBI262179 SRL262179:SRM262179 SHP262179:SHQ262179 RXT262179:RXU262179 RNX262179:RNY262179 REB262179:REC262179 QUF262179:QUG262179 QKJ262179:QKK262179 QAN262179:QAO262179 PQR262179:PQS262179 PGV262179:PGW262179 OWZ262179:OXA262179 OND262179:ONE262179 ODH262179:ODI262179 NTL262179:NTM262179 NJP262179:NJQ262179 MZT262179:MZU262179 MPX262179:MPY262179 MGB262179:MGC262179 LWF262179:LWG262179 LMJ262179:LMK262179 LCN262179:LCO262179 KSR262179:KSS262179 KIV262179:KIW262179 JYZ262179:JZA262179 JPD262179:JPE262179 JFH262179:JFI262179 IVL262179:IVM262179 ILP262179:ILQ262179 IBT262179:IBU262179 HRX262179:HRY262179 HIB262179:HIC262179 GYF262179:GYG262179 GOJ262179:GOK262179 GEN262179:GEO262179 FUR262179:FUS262179 FKV262179:FKW262179 FAZ262179:FBA262179 ERD262179:ERE262179 EHH262179:EHI262179 DXL262179:DXM262179 DNP262179:DNQ262179 DDT262179:DDU262179 CTX262179:CTY262179 CKB262179:CKC262179 CAF262179:CAG262179 BQJ262179:BQK262179 BGN262179:BGO262179 AWR262179:AWS262179 AMV262179:AMW262179 ACZ262179:ADA262179 TD262179:TE262179 JH262179:JI262179 L262179:M262179 WVT196643:WVU196643 WLX196643:WLY196643 WCB196643:WCC196643 VSF196643:VSG196643 VIJ196643:VIK196643 UYN196643:UYO196643 UOR196643:UOS196643 UEV196643:UEW196643 TUZ196643:TVA196643 TLD196643:TLE196643 TBH196643:TBI196643 SRL196643:SRM196643 SHP196643:SHQ196643 RXT196643:RXU196643 RNX196643:RNY196643 REB196643:REC196643 QUF196643:QUG196643 QKJ196643:QKK196643 QAN196643:QAO196643 PQR196643:PQS196643 PGV196643:PGW196643 OWZ196643:OXA196643 OND196643:ONE196643 ODH196643:ODI196643 NTL196643:NTM196643 NJP196643:NJQ196643 MZT196643:MZU196643 MPX196643:MPY196643 MGB196643:MGC196643 LWF196643:LWG196643 LMJ196643:LMK196643 LCN196643:LCO196643 KSR196643:KSS196643 KIV196643:KIW196643 JYZ196643:JZA196643 JPD196643:JPE196643 JFH196643:JFI196643 IVL196643:IVM196643 ILP196643:ILQ196643 IBT196643:IBU196643 HRX196643:HRY196643 HIB196643:HIC196643 GYF196643:GYG196643 GOJ196643:GOK196643 GEN196643:GEO196643 FUR196643:FUS196643 FKV196643:FKW196643 FAZ196643:FBA196643 ERD196643:ERE196643 EHH196643:EHI196643 DXL196643:DXM196643 DNP196643:DNQ196643 DDT196643:DDU196643 CTX196643:CTY196643 CKB196643:CKC196643 CAF196643:CAG196643 BQJ196643:BQK196643 BGN196643:BGO196643 AWR196643:AWS196643 AMV196643:AMW196643 ACZ196643:ADA196643 TD196643:TE196643 JH196643:JI196643 L196643:M196643 WVT131107:WVU131107 WLX131107:WLY131107 WCB131107:WCC131107 VSF131107:VSG131107 VIJ131107:VIK131107 UYN131107:UYO131107 UOR131107:UOS131107 UEV131107:UEW131107 TUZ131107:TVA131107 TLD131107:TLE131107 TBH131107:TBI131107 SRL131107:SRM131107 SHP131107:SHQ131107 RXT131107:RXU131107 RNX131107:RNY131107 REB131107:REC131107 QUF131107:QUG131107 QKJ131107:QKK131107 QAN131107:QAO131107 PQR131107:PQS131107 PGV131107:PGW131107 OWZ131107:OXA131107 OND131107:ONE131107 ODH131107:ODI131107 NTL131107:NTM131107 NJP131107:NJQ131107 MZT131107:MZU131107 MPX131107:MPY131107 MGB131107:MGC131107 LWF131107:LWG131107 LMJ131107:LMK131107 LCN131107:LCO131107 KSR131107:KSS131107 KIV131107:KIW131107 JYZ131107:JZA131107 JPD131107:JPE131107 JFH131107:JFI131107 IVL131107:IVM131107 ILP131107:ILQ131107 IBT131107:IBU131107 HRX131107:HRY131107 HIB131107:HIC131107 GYF131107:GYG131107 GOJ131107:GOK131107 GEN131107:GEO131107 FUR131107:FUS131107 FKV131107:FKW131107 FAZ131107:FBA131107 ERD131107:ERE131107 EHH131107:EHI131107 DXL131107:DXM131107 DNP131107:DNQ131107 DDT131107:DDU131107 CTX131107:CTY131107 CKB131107:CKC131107 CAF131107:CAG131107 BQJ131107:BQK131107 BGN131107:BGO131107 AWR131107:AWS131107 AMV131107:AMW131107 ACZ131107:ADA131107 TD131107:TE131107 JH131107:JI131107 L131107:M131107 WVT65571:WVU65571 WLX65571:WLY65571 WCB65571:WCC65571 VSF65571:VSG65571 VIJ65571:VIK65571 UYN65571:UYO65571 UOR65571:UOS65571 UEV65571:UEW65571 TUZ65571:TVA65571 TLD65571:TLE65571 TBH65571:TBI65571 SRL65571:SRM65571 SHP65571:SHQ65571 RXT65571:RXU65571 RNX65571:RNY65571 REB65571:REC65571 QUF65571:QUG65571 QKJ65571:QKK65571 QAN65571:QAO65571 PQR65571:PQS65571 PGV65571:PGW65571 OWZ65571:OXA65571 OND65571:ONE65571 ODH65571:ODI65571 NTL65571:NTM65571 NJP65571:NJQ65571 MZT65571:MZU65571 MPX65571:MPY65571 MGB65571:MGC65571 LWF65571:LWG65571 LMJ65571:LMK65571 LCN65571:LCO65571 KSR65571:KSS65571 KIV65571:KIW65571 JYZ65571:JZA65571 JPD65571:JPE65571 JFH65571:JFI65571 IVL65571:IVM65571 ILP65571:ILQ65571 IBT65571:IBU65571 HRX65571:HRY65571 HIB65571:HIC65571 GYF65571:GYG65571 GOJ65571:GOK65571 GEN65571:GEO65571 FUR65571:FUS65571 FKV65571:FKW65571 FAZ65571:FBA65571 ERD65571:ERE65571 EHH65571:EHI65571 DXL65571:DXM65571 DNP65571:DNQ65571 DDT65571:DDU65571 CTX65571:CTY65571 CKB65571:CKC65571 CAF65571:CAG65571 BQJ65571:BQK65571 BGN65571:BGO65571 AWR65571:AWS65571 AMV65571:AMW65571 ACZ65571:ADA65571 TD65571:TE65571 JH65571:JI65571 L65571:M65571 WVT40:WVU40 WLX40:WLY40 WCB40:WCC40 VSF40:VSG40 VIJ40:VIK40 UYN40:UYO40 UOR40:UOS40 UEV40:UEW40 TUZ40:TVA40 TLD40:TLE40 TBH40:TBI40 SRL40:SRM40 SHP40:SHQ40 RXT40:RXU40 RNX40:RNY40 REB40:REC40 QUF40:QUG40 QKJ40:QKK40 QAN40:QAO40 PQR40:PQS40 PGV40:PGW40 OWZ40:OXA40 OND40:ONE40 ODH40:ODI40 NTL40:NTM40 NJP40:NJQ40 MZT40:MZU40 MPX40:MPY40 MGB40:MGC40 LWF40:LWG40 LMJ40:LMK40 LCN40:LCO40 KSR40:KSS40 KIV40:KIW40 JYZ40:JZA40 JPD40:JPE40 JFH40:JFI40 IVL40:IVM40 ILP40:ILQ40 IBT40:IBU40 HRX40:HRY40 HIB40:HIC40 GYF40:GYG40 GOJ40:GOK40 GEN40:GEO40 FUR40:FUS40 FKV40:FKW40 FAZ40:FBA40 ERD40:ERE40 EHH40:EHI40 DXL40:DXM40 DNP40:DNQ40 DDT40:DDU40 CTX40:CTY40 CKB40:CKC40 CAF40:CAG40 BQJ40:BQK40 BGN40:BGO40 AWR40:AWS40 AMV40:AMW40 ACZ40:ADA40 TD40:TE40 JH40:JI40" xr:uid="{8CAD899A-9C44-4D39-9BCD-F809745B122D}">
      <formula1>$B$57:$B$58</formula1>
    </dataValidation>
    <dataValidation type="list" allowBlank="1" showInputMessage="1" showErrorMessage="1" sqref="I26:N26 I33:N33" xr:uid="{2033F39C-03EC-4031-80D3-1C5BD4E940B8}">
      <formula1>$A$68:$A$88</formula1>
    </dataValidation>
  </dataValidations>
  <hyperlinks>
    <hyperlink ref="Q46" r:id="rId1" display="EEM Website" xr:uid="{0BFB67AB-51B3-47E6-96EA-C8647ED9A07E}"/>
    <hyperlink ref="Q46:U48" r:id="rId2" display="visit MBCM Web page for the latest update factors" xr:uid="{A696FBCA-45F4-4831-BA39-B668626FAE43}"/>
  </hyperlinks>
  <printOptions horizontalCentered="1"/>
  <pageMargins left="0.74803149606299213" right="0.70866141732283472" top="0.74803149606299213" bottom="0.9055118110236221" header="0.39370078740157483" footer="0.39370078740157483"/>
  <pageSetup paperSize="9" scale="85" orientation="portrait" r:id="rId3"/>
  <headerFooter scaleWithDoc="0" alignWithMargins="0">
    <oddHeader>&amp;L&amp;"+,Regular"&amp;8&amp;F&amp;R&amp;"Cambria,Regular"&amp;8&amp;A
___________________________________________________________________________________________________</oddHeader>
    <oddFooter>&amp;L&amp;"Cambria,Regular"&amp;8___________________________________________________________________________________________________
The NZ Transport Agency’s Economic evaluation manual 
Effective from Jul 2013</oddFooter>
  </headerFooter>
  <drawing r:id="rId4"/>
  <legacyDrawing r:id="rId5"/>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DD7295-43AA-4CD1-892E-DA183BEC31F9}">
  <sheetPr>
    <pageSetUpPr fitToPage="1"/>
  </sheetPr>
  <dimension ref="A1:AA103"/>
  <sheetViews>
    <sheetView zoomScaleNormal="100" zoomScaleSheetLayoutView="100" workbookViewId="0">
      <selection activeCell="R8" sqref="R8:T8"/>
    </sheetView>
  </sheetViews>
  <sheetFormatPr defaultColWidth="7.69921875" defaultRowHeight="12.6"/>
  <cols>
    <col min="1" max="1" width="2.5" style="134" customWidth="1"/>
    <col min="2" max="2" width="0.796875" style="134" customWidth="1"/>
    <col min="3" max="3" width="8.19921875" style="134" customWidth="1"/>
    <col min="4" max="11" width="3.09765625" style="134" customWidth="1"/>
    <col min="12" max="20" width="4.69921875" style="134" customWidth="1"/>
    <col min="21" max="21" width="3.09765625" style="134" customWidth="1"/>
    <col min="22" max="22" width="9.19921875" style="134" customWidth="1"/>
    <col min="23" max="23" width="26.69921875" style="134" customWidth="1"/>
    <col min="24" max="27" width="13.59765625" style="134" customWidth="1"/>
    <col min="28" max="256" width="7.69921875" style="134"/>
    <col min="257" max="257" width="2.5" style="134" customWidth="1"/>
    <col min="258" max="258" width="0.796875" style="134" customWidth="1"/>
    <col min="259" max="259" width="8.19921875" style="134" customWidth="1"/>
    <col min="260" max="267" width="3.09765625" style="134" customWidth="1"/>
    <col min="268" max="276" width="4.69921875" style="134" customWidth="1"/>
    <col min="277" max="277" width="3.09765625" style="134" customWidth="1"/>
    <col min="278" max="278" width="9.19921875" style="134" customWidth="1"/>
    <col min="279" max="279" width="26.69921875" style="134" customWidth="1"/>
    <col min="280" max="283" width="13.59765625" style="134" customWidth="1"/>
    <col min="284" max="512" width="7.69921875" style="134"/>
    <col min="513" max="513" width="2.5" style="134" customWidth="1"/>
    <col min="514" max="514" width="0.796875" style="134" customWidth="1"/>
    <col min="515" max="515" width="8.19921875" style="134" customWidth="1"/>
    <col min="516" max="523" width="3.09765625" style="134" customWidth="1"/>
    <col min="524" max="532" width="4.69921875" style="134" customWidth="1"/>
    <col min="533" max="533" width="3.09765625" style="134" customWidth="1"/>
    <col min="534" max="534" width="9.19921875" style="134" customWidth="1"/>
    <col min="535" max="535" width="26.69921875" style="134" customWidth="1"/>
    <col min="536" max="539" width="13.59765625" style="134" customWidth="1"/>
    <col min="540" max="768" width="7.69921875" style="134"/>
    <col min="769" max="769" width="2.5" style="134" customWidth="1"/>
    <col min="770" max="770" width="0.796875" style="134" customWidth="1"/>
    <col min="771" max="771" width="8.19921875" style="134" customWidth="1"/>
    <col min="772" max="779" width="3.09765625" style="134" customWidth="1"/>
    <col min="780" max="788" width="4.69921875" style="134" customWidth="1"/>
    <col min="789" max="789" width="3.09765625" style="134" customWidth="1"/>
    <col min="790" max="790" width="9.19921875" style="134" customWidth="1"/>
    <col min="791" max="791" width="26.69921875" style="134" customWidth="1"/>
    <col min="792" max="795" width="13.59765625" style="134" customWidth="1"/>
    <col min="796" max="1024" width="7.69921875" style="134"/>
    <col min="1025" max="1025" width="2.5" style="134" customWidth="1"/>
    <col min="1026" max="1026" width="0.796875" style="134" customWidth="1"/>
    <col min="1027" max="1027" width="8.19921875" style="134" customWidth="1"/>
    <col min="1028" max="1035" width="3.09765625" style="134" customWidth="1"/>
    <col min="1036" max="1044" width="4.69921875" style="134" customWidth="1"/>
    <col min="1045" max="1045" width="3.09765625" style="134" customWidth="1"/>
    <col min="1046" max="1046" width="9.19921875" style="134" customWidth="1"/>
    <col min="1047" max="1047" width="26.69921875" style="134" customWidth="1"/>
    <col min="1048" max="1051" width="13.59765625" style="134" customWidth="1"/>
    <col min="1052" max="1280" width="7.69921875" style="134"/>
    <col min="1281" max="1281" width="2.5" style="134" customWidth="1"/>
    <col min="1282" max="1282" width="0.796875" style="134" customWidth="1"/>
    <col min="1283" max="1283" width="8.19921875" style="134" customWidth="1"/>
    <col min="1284" max="1291" width="3.09765625" style="134" customWidth="1"/>
    <col min="1292" max="1300" width="4.69921875" style="134" customWidth="1"/>
    <col min="1301" max="1301" width="3.09765625" style="134" customWidth="1"/>
    <col min="1302" max="1302" width="9.19921875" style="134" customWidth="1"/>
    <col min="1303" max="1303" width="26.69921875" style="134" customWidth="1"/>
    <col min="1304" max="1307" width="13.59765625" style="134" customWidth="1"/>
    <col min="1308" max="1536" width="7.69921875" style="134"/>
    <col min="1537" max="1537" width="2.5" style="134" customWidth="1"/>
    <col min="1538" max="1538" width="0.796875" style="134" customWidth="1"/>
    <col min="1539" max="1539" width="8.19921875" style="134" customWidth="1"/>
    <col min="1540" max="1547" width="3.09765625" style="134" customWidth="1"/>
    <col min="1548" max="1556" width="4.69921875" style="134" customWidth="1"/>
    <col min="1557" max="1557" width="3.09765625" style="134" customWidth="1"/>
    <col min="1558" max="1558" width="9.19921875" style="134" customWidth="1"/>
    <col min="1559" max="1559" width="26.69921875" style="134" customWidth="1"/>
    <col min="1560" max="1563" width="13.59765625" style="134" customWidth="1"/>
    <col min="1564" max="1792" width="7.69921875" style="134"/>
    <col min="1793" max="1793" width="2.5" style="134" customWidth="1"/>
    <col min="1794" max="1794" width="0.796875" style="134" customWidth="1"/>
    <col min="1795" max="1795" width="8.19921875" style="134" customWidth="1"/>
    <col min="1796" max="1803" width="3.09765625" style="134" customWidth="1"/>
    <col min="1804" max="1812" width="4.69921875" style="134" customWidth="1"/>
    <col min="1813" max="1813" width="3.09765625" style="134" customWidth="1"/>
    <col min="1814" max="1814" width="9.19921875" style="134" customWidth="1"/>
    <col min="1815" max="1815" width="26.69921875" style="134" customWidth="1"/>
    <col min="1816" max="1819" width="13.59765625" style="134" customWidth="1"/>
    <col min="1820" max="2048" width="7.69921875" style="134"/>
    <col min="2049" max="2049" width="2.5" style="134" customWidth="1"/>
    <col min="2050" max="2050" width="0.796875" style="134" customWidth="1"/>
    <col min="2051" max="2051" width="8.19921875" style="134" customWidth="1"/>
    <col min="2052" max="2059" width="3.09765625" style="134" customWidth="1"/>
    <col min="2060" max="2068" width="4.69921875" style="134" customWidth="1"/>
    <col min="2069" max="2069" width="3.09765625" style="134" customWidth="1"/>
    <col min="2070" max="2070" width="9.19921875" style="134" customWidth="1"/>
    <col min="2071" max="2071" width="26.69921875" style="134" customWidth="1"/>
    <col min="2072" max="2075" width="13.59765625" style="134" customWidth="1"/>
    <col min="2076" max="2304" width="7.69921875" style="134"/>
    <col min="2305" max="2305" width="2.5" style="134" customWidth="1"/>
    <col min="2306" max="2306" width="0.796875" style="134" customWidth="1"/>
    <col min="2307" max="2307" width="8.19921875" style="134" customWidth="1"/>
    <col min="2308" max="2315" width="3.09765625" style="134" customWidth="1"/>
    <col min="2316" max="2324" width="4.69921875" style="134" customWidth="1"/>
    <col min="2325" max="2325" width="3.09765625" style="134" customWidth="1"/>
    <col min="2326" max="2326" width="9.19921875" style="134" customWidth="1"/>
    <col min="2327" max="2327" width="26.69921875" style="134" customWidth="1"/>
    <col min="2328" max="2331" width="13.59765625" style="134" customWidth="1"/>
    <col min="2332" max="2560" width="7.69921875" style="134"/>
    <col min="2561" max="2561" width="2.5" style="134" customWidth="1"/>
    <col min="2562" max="2562" width="0.796875" style="134" customWidth="1"/>
    <col min="2563" max="2563" width="8.19921875" style="134" customWidth="1"/>
    <col min="2564" max="2571" width="3.09765625" style="134" customWidth="1"/>
    <col min="2572" max="2580" width="4.69921875" style="134" customWidth="1"/>
    <col min="2581" max="2581" width="3.09765625" style="134" customWidth="1"/>
    <col min="2582" max="2582" width="9.19921875" style="134" customWidth="1"/>
    <col min="2583" max="2583" width="26.69921875" style="134" customWidth="1"/>
    <col min="2584" max="2587" width="13.59765625" style="134" customWidth="1"/>
    <col min="2588" max="2816" width="7.69921875" style="134"/>
    <col min="2817" max="2817" width="2.5" style="134" customWidth="1"/>
    <col min="2818" max="2818" width="0.796875" style="134" customWidth="1"/>
    <col min="2819" max="2819" width="8.19921875" style="134" customWidth="1"/>
    <col min="2820" max="2827" width="3.09765625" style="134" customWidth="1"/>
    <col min="2828" max="2836" width="4.69921875" style="134" customWidth="1"/>
    <col min="2837" max="2837" width="3.09765625" style="134" customWidth="1"/>
    <col min="2838" max="2838" width="9.19921875" style="134" customWidth="1"/>
    <col min="2839" max="2839" width="26.69921875" style="134" customWidth="1"/>
    <col min="2840" max="2843" width="13.59765625" style="134" customWidth="1"/>
    <col min="2844" max="3072" width="7.69921875" style="134"/>
    <col min="3073" max="3073" width="2.5" style="134" customWidth="1"/>
    <col min="3074" max="3074" width="0.796875" style="134" customWidth="1"/>
    <col min="3075" max="3075" width="8.19921875" style="134" customWidth="1"/>
    <col min="3076" max="3083" width="3.09765625" style="134" customWidth="1"/>
    <col min="3084" max="3092" width="4.69921875" style="134" customWidth="1"/>
    <col min="3093" max="3093" width="3.09765625" style="134" customWidth="1"/>
    <col min="3094" max="3094" width="9.19921875" style="134" customWidth="1"/>
    <col min="3095" max="3095" width="26.69921875" style="134" customWidth="1"/>
    <col min="3096" max="3099" width="13.59765625" style="134" customWidth="1"/>
    <col min="3100" max="3328" width="7.69921875" style="134"/>
    <col min="3329" max="3329" width="2.5" style="134" customWidth="1"/>
    <col min="3330" max="3330" width="0.796875" style="134" customWidth="1"/>
    <col min="3331" max="3331" width="8.19921875" style="134" customWidth="1"/>
    <col min="3332" max="3339" width="3.09765625" style="134" customWidth="1"/>
    <col min="3340" max="3348" width="4.69921875" style="134" customWidth="1"/>
    <col min="3349" max="3349" width="3.09765625" style="134" customWidth="1"/>
    <col min="3350" max="3350" width="9.19921875" style="134" customWidth="1"/>
    <col min="3351" max="3351" width="26.69921875" style="134" customWidth="1"/>
    <col min="3352" max="3355" width="13.59765625" style="134" customWidth="1"/>
    <col min="3356" max="3584" width="7.69921875" style="134"/>
    <col min="3585" max="3585" width="2.5" style="134" customWidth="1"/>
    <col min="3586" max="3586" width="0.796875" style="134" customWidth="1"/>
    <col min="3587" max="3587" width="8.19921875" style="134" customWidth="1"/>
    <col min="3588" max="3595" width="3.09765625" style="134" customWidth="1"/>
    <col min="3596" max="3604" width="4.69921875" style="134" customWidth="1"/>
    <col min="3605" max="3605" width="3.09765625" style="134" customWidth="1"/>
    <col min="3606" max="3606" width="9.19921875" style="134" customWidth="1"/>
    <col min="3607" max="3607" width="26.69921875" style="134" customWidth="1"/>
    <col min="3608" max="3611" width="13.59765625" style="134" customWidth="1"/>
    <col min="3612" max="3840" width="7.69921875" style="134"/>
    <col min="3841" max="3841" width="2.5" style="134" customWidth="1"/>
    <col min="3842" max="3842" width="0.796875" style="134" customWidth="1"/>
    <col min="3843" max="3843" width="8.19921875" style="134" customWidth="1"/>
    <col min="3844" max="3851" width="3.09765625" style="134" customWidth="1"/>
    <col min="3852" max="3860" width="4.69921875" style="134" customWidth="1"/>
    <col min="3861" max="3861" width="3.09765625" style="134" customWidth="1"/>
    <col min="3862" max="3862" width="9.19921875" style="134" customWidth="1"/>
    <col min="3863" max="3863" width="26.69921875" style="134" customWidth="1"/>
    <col min="3864" max="3867" width="13.59765625" style="134" customWidth="1"/>
    <col min="3868" max="4096" width="7.69921875" style="134"/>
    <col min="4097" max="4097" width="2.5" style="134" customWidth="1"/>
    <col min="4098" max="4098" width="0.796875" style="134" customWidth="1"/>
    <col min="4099" max="4099" width="8.19921875" style="134" customWidth="1"/>
    <col min="4100" max="4107" width="3.09765625" style="134" customWidth="1"/>
    <col min="4108" max="4116" width="4.69921875" style="134" customWidth="1"/>
    <col min="4117" max="4117" width="3.09765625" style="134" customWidth="1"/>
    <col min="4118" max="4118" width="9.19921875" style="134" customWidth="1"/>
    <col min="4119" max="4119" width="26.69921875" style="134" customWidth="1"/>
    <col min="4120" max="4123" width="13.59765625" style="134" customWidth="1"/>
    <col min="4124" max="4352" width="7.69921875" style="134"/>
    <col min="4353" max="4353" width="2.5" style="134" customWidth="1"/>
    <col min="4354" max="4354" width="0.796875" style="134" customWidth="1"/>
    <col min="4355" max="4355" width="8.19921875" style="134" customWidth="1"/>
    <col min="4356" max="4363" width="3.09765625" style="134" customWidth="1"/>
    <col min="4364" max="4372" width="4.69921875" style="134" customWidth="1"/>
    <col min="4373" max="4373" width="3.09765625" style="134" customWidth="1"/>
    <col min="4374" max="4374" width="9.19921875" style="134" customWidth="1"/>
    <col min="4375" max="4375" width="26.69921875" style="134" customWidth="1"/>
    <col min="4376" max="4379" width="13.59765625" style="134" customWidth="1"/>
    <col min="4380" max="4608" width="7.69921875" style="134"/>
    <col min="4609" max="4609" width="2.5" style="134" customWidth="1"/>
    <col min="4610" max="4610" width="0.796875" style="134" customWidth="1"/>
    <col min="4611" max="4611" width="8.19921875" style="134" customWidth="1"/>
    <col min="4612" max="4619" width="3.09765625" style="134" customWidth="1"/>
    <col min="4620" max="4628" width="4.69921875" style="134" customWidth="1"/>
    <col min="4629" max="4629" width="3.09765625" style="134" customWidth="1"/>
    <col min="4630" max="4630" width="9.19921875" style="134" customWidth="1"/>
    <col min="4631" max="4631" width="26.69921875" style="134" customWidth="1"/>
    <col min="4632" max="4635" width="13.59765625" style="134" customWidth="1"/>
    <col min="4636" max="4864" width="7.69921875" style="134"/>
    <col min="4865" max="4865" width="2.5" style="134" customWidth="1"/>
    <col min="4866" max="4866" width="0.796875" style="134" customWidth="1"/>
    <col min="4867" max="4867" width="8.19921875" style="134" customWidth="1"/>
    <col min="4868" max="4875" width="3.09765625" style="134" customWidth="1"/>
    <col min="4876" max="4884" width="4.69921875" style="134" customWidth="1"/>
    <col min="4885" max="4885" width="3.09765625" style="134" customWidth="1"/>
    <col min="4886" max="4886" width="9.19921875" style="134" customWidth="1"/>
    <col min="4887" max="4887" width="26.69921875" style="134" customWidth="1"/>
    <col min="4888" max="4891" width="13.59765625" style="134" customWidth="1"/>
    <col min="4892" max="5120" width="7.69921875" style="134"/>
    <col min="5121" max="5121" width="2.5" style="134" customWidth="1"/>
    <col min="5122" max="5122" width="0.796875" style="134" customWidth="1"/>
    <col min="5123" max="5123" width="8.19921875" style="134" customWidth="1"/>
    <col min="5124" max="5131" width="3.09765625" style="134" customWidth="1"/>
    <col min="5132" max="5140" width="4.69921875" style="134" customWidth="1"/>
    <col min="5141" max="5141" width="3.09765625" style="134" customWidth="1"/>
    <col min="5142" max="5142" width="9.19921875" style="134" customWidth="1"/>
    <col min="5143" max="5143" width="26.69921875" style="134" customWidth="1"/>
    <col min="5144" max="5147" width="13.59765625" style="134" customWidth="1"/>
    <col min="5148" max="5376" width="7.69921875" style="134"/>
    <col min="5377" max="5377" width="2.5" style="134" customWidth="1"/>
    <col min="5378" max="5378" width="0.796875" style="134" customWidth="1"/>
    <col min="5379" max="5379" width="8.19921875" style="134" customWidth="1"/>
    <col min="5380" max="5387" width="3.09765625" style="134" customWidth="1"/>
    <col min="5388" max="5396" width="4.69921875" style="134" customWidth="1"/>
    <col min="5397" max="5397" width="3.09765625" style="134" customWidth="1"/>
    <col min="5398" max="5398" width="9.19921875" style="134" customWidth="1"/>
    <col min="5399" max="5399" width="26.69921875" style="134" customWidth="1"/>
    <col min="5400" max="5403" width="13.59765625" style="134" customWidth="1"/>
    <col min="5404" max="5632" width="7.69921875" style="134"/>
    <col min="5633" max="5633" width="2.5" style="134" customWidth="1"/>
    <col min="5634" max="5634" width="0.796875" style="134" customWidth="1"/>
    <col min="5635" max="5635" width="8.19921875" style="134" customWidth="1"/>
    <col min="5636" max="5643" width="3.09765625" style="134" customWidth="1"/>
    <col min="5644" max="5652" width="4.69921875" style="134" customWidth="1"/>
    <col min="5653" max="5653" width="3.09765625" style="134" customWidth="1"/>
    <col min="5654" max="5654" width="9.19921875" style="134" customWidth="1"/>
    <col min="5655" max="5655" width="26.69921875" style="134" customWidth="1"/>
    <col min="5656" max="5659" width="13.59765625" style="134" customWidth="1"/>
    <col min="5660" max="5888" width="7.69921875" style="134"/>
    <col min="5889" max="5889" width="2.5" style="134" customWidth="1"/>
    <col min="5890" max="5890" width="0.796875" style="134" customWidth="1"/>
    <col min="5891" max="5891" width="8.19921875" style="134" customWidth="1"/>
    <col min="5892" max="5899" width="3.09765625" style="134" customWidth="1"/>
    <col min="5900" max="5908" width="4.69921875" style="134" customWidth="1"/>
    <col min="5909" max="5909" width="3.09765625" style="134" customWidth="1"/>
    <col min="5910" max="5910" width="9.19921875" style="134" customWidth="1"/>
    <col min="5911" max="5911" width="26.69921875" style="134" customWidth="1"/>
    <col min="5912" max="5915" width="13.59765625" style="134" customWidth="1"/>
    <col min="5916" max="6144" width="7.69921875" style="134"/>
    <col min="6145" max="6145" width="2.5" style="134" customWidth="1"/>
    <col min="6146" max="6146" width="0.796875" style="134" customWidth="1"/>
    <col min="6147" max="6147" width="8.19921875" style="134" customWidth="1"/>
    <col min="6148" max="6155" width="3.09765625" style="134" customWidth="1"/>
    <col min="6156" max="6164" width="4.69921875" style="134" customWidth="1"/>
    <col min="6165" max="6165" width="3.09765625" style="134" customWidth="1"/>
    <col min="6166" max="6166" width="9.19921875" style="134" customWidth="1"/>
    <col min="6167" max="6167" width="26.69921875" style="134" customWidth="1"/>
    <col min="6168" max="6171" width="13.59765625" style="134" customWidth="1"/>
    <col min="6172" max="6400" width="7.69921875" style="134"/>
    <col min="6401" max="6401" width="2.5" style="134" customWidth="1"/>
    <col min="6402" max="6402" width="0.796875" style="134" customWidth="1"/>
    <col min="6403" max="6403" width="8.19921875" style="134" customWidth="1"/>
    <col min="6404" max="6411" width="3.09765625" style="134" customWidth="1"/>
    <col min="6412" max="6420" width="4.69921875" style="134" customWidth="1"/>
    <col min="6421" max="6421" width="3.09765625" style="134" customWidth="1"/>
    <col min="6422" max="6422" width="9.19921875" style="134" customWidth="1"/>
    <col min="6423" max="6423" width="26.69921875" style="134" customWidth="1"/>
    <col min="6424" max="6427" width="13.59765625" style="134" customWidth="1"/>
    <col min="6428" max="6656" width="7.69921875" style="134"/>
    <col min="6657" max="6657" width="2.5" style="134" customWidth="1"/>
    <col min="6658" max="6658" width="0.796875" style="134" customWidth="1"/>
    <col min="6659" max="6659" width="8.19921875" style="134" customWidth="1"/>
    <col min="6660" max="6667" width="3.09765625" style="134" customWidth="1"/>
    <col min="6668" max="6676" width="4.69921875" style="134" customWidth="1"/>
    <col min="6677" max="6677" width="3.09765625" style="134" customWidth="1"/>
    <col min="6678" max="6678" width="9.19921875" style="134" customWidth="1"/>
    <col min="6679" max="6679" width="26.69921875" style="134" customWidth="1"/>
    <col min="6680" max="6683" width="13.59765625" style="134" customWidth="1"/>
    <col min="6684" max="6912" width="7.69921875" style="134"/>
    <col min="6913" max="6913" width="2.5" style="134" customWidth="1"/>
    <col min="6914" max="6914" width="0.796875" style="134" customWidth="1"/>
    <col min="6915" max="6915" width="8.19921875" style="134" customWidth="1"/>
    <col min="6916" max="6923" width="3.09765625" style="134" customWidth="1"/>
    <col min="6924" max="6932" width="4.69921875" style="134" customWidth="1"/>
    <col min="6933" max="6933" width="3.09765625" style="134" customWidth="1"/>
    <col min="6934" max="6934" width="9.19921875" style="134" customWidth="1"/>
    <col min="6935" max="6935" width="26.69921875" style="134" customWidth="1"/>
    <col min="6936" max="6939" width="13.59765625" style="134" customWidth="1"/>
    <col min="6940" max="7168" width="7.69921875" style="134"/>
    <col min="7169" max="7169" width="2.5" style="134" customWidth="1"/>
    <col min="7170" max="7170" width="0.796875" style="134" customWidth="1"/>
    <col min="7171" max="7171" width="8.19921875" style="134" customWidth="1"/>
    <col min="7172" max="7179" width="3.09765625" style="134" customWidth="1"/>
    <col min="7180" max="7188" width="4.69921875" style="134" customWidth="1"/>
    <col min="7189" max="7189" width="3.09765625" style="134" customWidth="1"/>
    <col min="7190" max="7190" width="9.19921875" style="134" customWidth="1"/>
    <col min="7191" max="7191" width="26.69921875" style="134" customWidth="1"/>
    <col min="7192" max="7195" width="13.59765625" style="134" customWidth="1"/>
    <col min="7196" max="7424" width="7.69921875" style="134"/>
    <col min="7425" max="7425" width="2.5" style="134" customWidth="1"/>
    <col min="7426" max="7426" width="0.796875" style="134" customWidth="1"/>
    <col min="7427" max="7427" width="8.19921875" style="134" customWidth="1"/>
    <col min="7428" max="7435" width="3.09765625" style="134" customWidth="1"/>
    <col min="7436" max="7444" width="4.69921875" style="134" customWidth="1"/>
    <col min="7445" max="7445" width="3.09765625" style="134" customWidth="1"/>
    <col min="7446" max="7446" width="9.19921875" style="134" customWidth="1"/>
    <col min="7447" max="7447" width="26.69921875" style="134" customWidth="1"/>
    <col min="7448" max="7451" width="13.59765625" style="134" customWidth="1"/>
    <col min="7452" max="7680" width="7.69921875" style="134"/>
    <col min="7681" max="7681" width="2.5" style="134" customWidth="1"/>
    <col min="7682" max="7682" width="0.796875" style="134" customWidth="1"/>
    <col min="7683" max="7683" width="8.19921875" style="134" customWidth="1"/>
    <col min="7684" max="7691" width="3.09765625" style="134" customWidth="1"/>
    <col min="7692" max="7700" width="4.69921875" style="134" customWidth="1"/>
    <col min="7701" max="7701" width="3.09765625" style="134" customWidth="1"/>
    <col min="7702" max="7702" width="9.19921875" style="134" customWidth="1"/>
    <col min="7703" max="7703" width="26.69921875" style="134" customWidth="1"/>
    <col min="7704" max="7707" width="13.59765625" style="134" customWidth="1"/>
    <col min="7708" max="7936" width="7.69921875" style="134"/>
    <col min="7937" max="7937" width="2.5" style="134" customWidth="1"/>
    <col min="7938" max="7938" width="0.796875" style="134" customWidth="1"/>
    <col min="7939" max="7939" width="8.19921875" style="134" customWidth="1"/>
    <col min="7940" max="7947" width="3.09765625" style="134" customWidth="1"/>
    <col min="7948" max="7956" width="4.69921875" style="134" customWidth="1"/>
    <col min="7957" max="7957" width="3.09765625" style="134" customWidth="1"/>
    <col min="7958" max="7958" width="9.19921875" style="134" customWidth="1"/>
    <col min="7959" max="7959" width="26.69921875" style="134" customWidth="1"/>
    <col min="7960" max="7963" width="13.59765625" style="134" customWidth="1"/>
    <col min="7964" max="8192" width="7.69921875" style="134"/>
    <col min="8193" max="8193" width="2.5" style="134" customWidth="1"/>
    <col min="8194" max="8194" width="0.796875" style="134" customWidth="1"/>
    <col min="8195" max="8195" width="8.19921875" style="134" customWidth="1"/>
    <col min="8196" max="8203" width="3.09765625" style="134" customWidth="1"/>
    <col min="8204" max="8212" width="4.69921875" style="134" customWidth="1"/>
    <col min="8213" max="8213" width="3.09765625" style="134" customWidth="1"/>
    <col min="8214" max="8214" width="9.19921875" style="134" customWidth="1"/>
    <col min="8215" max="8215" width="26.69921875" style="134" customWidth="1"/>
    <col min="8216" max="8219" width="13.59765625" style="134" customWidth="1"/>
    <col min="8220" max="8448" width="7.69921875" style="134"/>
    <col min="8449" max="8449" width="2.5" style="134" customWidth="1"/>
    <col min="8450" max="8450" width="0.796875" style="134" customWidth="1"/>
    <col min="8451" max="8451" width="8.19921875" style="134" customWidth="1"/>
    <col min="8452" max="8459" width="3.09765625" style="134" customWidth="1"/>
    <col min="8460" max="8468" width="4.69921875" style="134" customWidth="1"/>
    <col min="8469" max="8469" width="3.09765625" style="134" customWidth="1"/>
    <col min="8470" max="8470" width="9.19921875" style="134" customWidth="1"/>
    <col min="8471" max="8471" width="26.69921875" style="134" customWidth="1"/>
    <col min="8472" max="8475" width="13.59765625" style="134" customWidth="1"/>
    <col min="8476" max="8704" width="7.69921875" style="134"/>
    <col min="8705" max="8705" width="2.5" style="134" customWidth="1"/>
    <col min="8706" max="8706" width="0.796875" style="134" customWidth="1"/>
    <col min="8707" max="8707" width="8.19921875" style="134" customWidth="1"/>
    <col min="8708" max="8715" width="3.09765625" style="134" customWidth="1"/>
    <col min="8716" max="8724" width="4.69921875" style="134" customWidth="1"/>
    <col min="8725" max="8725" width="3.09765625" style="134" customWidth="1"/>
    <col min="8726" max="8726" width="9.19921875" style="134" customWidth="1"/>
    <col min="8727" max="8727" width="26.69921875" style="134" customWidth="1"/>
    <col min="8728" max="8731" width="13.59765625" style="134" customWidth="1"/>
    <col min="8732" max="8960" width="7.69921875" style="134"/>
    <col min="8961" max="8961" width="2.5" style="134" customWidth="1"/>
    <col min="8962" max="8962" width="0.796875" style="134" customWidth="1"/>
    <col min="8963" max="8963" width="8.19921875" style="134" customWidth="1"/>
    <col min="8964" max="8971" width="3.09765625" style="134" customWidth="1"/>
    <col min="8972" max="8980" width="4.69921875" style="134" customWidth="1"/>
    <col min="8981" max="8981" width="3.09765625" style="134" customWidth="1"/>
    <col min="8982" max="8982" width="9.19921875" style="134" customWidth="1"/>
    <col min="8983" max="8983" width="26.69921875" style="134" customWidth="1"/>
    <col min="8984" max="8987" width="13.59765625" style="134" customWidth="1"/>
    <col min="8988" max="9216" width="7.69921875" style="134"/>
    <col min="9217" max="9217" width="2.5" style="134" customWidth="1"/>
    <col min="9218" max="9218" width="0.796875" style="134" customWidth="1"/>
    <col min="9219" max="9219" width="8.19921875" style="134" customWidth="1"/>
    <col min="9220" max="9227" width="3.09765625" style="134" customWidth="1"/>
    <col min="9228" max="9236" width="4.69921875" style="134" customWidth="1"/>
    <col min="9237" max="9237" width="3.09765625" style="134" customWidth="1"/>
    <col min="9238" max="9238" width="9.19921875" style="134" customWidth="1"/>
    <col min="9239" max="9239" width="26.69921875" style="134" customWidth="1"/>
    <col min="9240" max="9243" width="13.59765625" style="134" customWidth="1"/>
    <col min="9244" max="9472" width="7.69921875" style="134"/>
    <col min="9473" max="9473" width="2.5" style="134" customWidth="1"/>
    <col min="9474" max="9474" width="0.796875" style="134" customWidth="1"/>
    <col min="9475" max="9475" width="8.19921875" style="134" customWidth="1"/>
    <col min="9476" max="9483" width="3.09765625" style="134" customWidth="1"/>
    <col min="9484" max="9492" width="4.69921875" style="134" customWidth="1"/>
    <col min="9493" max="9493" width="3.09765625" style="134" customWidth="1"/>
    <col min="9494" max="9494" width="9.19921875" style="134" customWidth="1"/>
    <col min="9495" max="9495" width="26.69921875" style="134" customWidth="1"/>
    <col min="9496" max="9499" width="13.59765625" style="134" customWidth="1"/>
    <col min="9500" max="9728" width="7.69921875" style="134"/>
    <col min="9729" max="9729" width="2.5" style="134" customWidth="1"/>
    <col min="9730" max="9730" width="0.796875" style="134" customWidth="1"/>
    <col min="9731" max="9731" width="8.19921875" style="134" customWidth="1"/>
    <col min="9732" max="9739" width="3.09765625" style="134" customWidth="1"/>
    <col min="9740" max="9748" width="4.69921875" style="134" customWidth="1"/>
    <col min="9749" max="9749" width="3.09765625" style="134" customWidth="1"/>
    <col min="9750" max="9750" width="9.19921875" style="134" customWidth="1"/>
    <col min="9751" max="9751" width="26.69921875" style="134" customWidth="1"/>
    <col min="9752" max="9755" width="13.59765625" style="134" customWidth="1"/>
    <col min="9756" max="9984" width="7.69921875" style="134"/>
    <col min="9985" max="9985" width="2.5" style="134" customWidth="1"/>
    <col min="9986" max="9986" width="0.796875" style="134" customWidth="1"/>
    <col min="9987" max="9987" width="8.19921875" style="134" customWidth="1"/>
    <col min="9988" max="9995" width="3.09765625" style="134" customWidth="1"/>
    <col min="9996" max="10004" width="4.69921875" style="134" customWidth="1"/>
    <col min="10005" max="10005" width="3.09765625" style="134" customWidth="1"/>
    <col min="10006" max="10006" width="9.19921875" style="134" customWidth="1"/>
    <col min="10007" max="10007" width="26.69921875" style="134" customWidth="1"/>
    <col min="10008" max="10011" width="13.59765625" style="134" customWidth="1"/>
    <col min="10012" max="10240" width="7.69921875" style="134"/>
    <col min="10241" max="10241" width="2.5" style="134" customWidth="1"/>
    <col min="10242" max="10242" width="0.796875" style="134" customWidth="1"/>
    <col min="10243" max="10243" width="8.19921875" style="134" customWidth="1"/>
    <col min="10244" max="10251" width="3.09765625" style="134" customWidth="1"/>
    <col min="10252" max="10260" width="4.69921875" style="134" customWidth="1"/>
    <col min="10261" max="10261" width="3.09765625" style="134" customWidth="1"/>
    <col min="10262" max="10262" width="9.19921875" style="134" customWidth="1"/>
    <col min="10263" max="10263" width="26.69921875" style="134" customWidth="1"/>
    <col min="10264" max="10267" width="13.59765625" style="134" customWidth="1"/>
    <col min="10268" max="10496" width="7.69921875" style="134"/>
    <col min="10497" max="10497" width="2.5" style="134" customWidth="1"/>
    <col min="10498" max="10498" width="0.796875" style="134" customWidth="1"/>
    <col min="10499" max="10499" width="8.19921875" style="134" customWidth="1"/>
    <col min="10500" max="10507" width="3.09765625" style="134" customWidth="1"/>
    <col min="10508" max="10516" width="4.69921875" style="134" customWidth="1"/>
    <col min="10517" max="10517" width="3.09765625" style="134" customWidth="1"/>
    <col min="10518" max="10518" width="9.19921875" style="134" customWidth="1"/>
    <col min="10519" max="10519" width="26.69921875" style="134" customWidth="1"/>
    <col min="10520" max="10523" width="13.59765625" style="134" customWidth="1"/>
    <col min="10524" max="10752" width="7.69921875" style="134"/>
    <col min="10753" max="10753" width="2.5" style="134" customWidth="1"/>
    <col min="10754" max="10754" width="0.796875" style="134" customWidth="1"/>
    <col min="10755" max="10755" width="8.19921875" style="134" customWidth="1"/>
    <col min="10756" max="10763" width="3.09765625" style="134" customWidth="1"/>
    <col min="10764" max="10772" width="4.69921875" style="134" customWidth="1"/>
    <col min="10773" max="10773" width="3.09765625" style="134" customWidth="1"/>
    <col min="10774" max="10774" width="9.19921875" style="134" customWidth="1"/>
    <col min="10775" max="10775" width="26.69921875" style="134" customWidth="1"/>
    <col min="10776" max="10779" width="13.59765625" style="134" customWidth="1"/>
    <col min="10780" max="11008" width="7.69921875" style="134"/>
    <col min="11009" max="11009" width="2.5" style="134" customWidth="1"/>
    <col min="11010" max="11010" width="0.796875" style="134" customWidth="1"/>
    <col min="11011" max="11011" width="8.19921875" style="134" customWidth="1"/>
    <col min="11012" max="11019" width="3.09765625" style="134" customWidth="1"/>
    <col min="11020" max="11028" width="4.69921875" style="134" customWidth="1"/>
    <col min="11029" max="11029" width="3.09765625" style="134" customWidth="1"/>
    <col min="11030" max="11030" width="9.19921875" style="134" customWidth="1"/>
    <col min="11031" max="11031" width="26.69921875" style="134" customWidth="1"/>
    <col min="11032" max="11035" width="13.59765625" style="134" customWidth="1"/>
    <col min="11036" max="11264" width="7.69921875" style="134"/>
    <col min="11265" max="11265" width="2.5" style="134" customWidth="1"/>
    <col min="11266" max="11266" width="0.796875" style="134" customWidth="1"/>
    <col min="11267" max="11267" width="8.19921875" style="134" customWidth="1"/>
    <col min="11268" max="11275" width="3.09765625" style="134" customWidth="1"/>
    <col min="11276" max="11284" width="4.69921875" style="134" customWidth="1"/>
    <col min="11285" max="11285" width="3.09765625" style="134" customWidth="1"/>
    <col min="11286" max="11286" width="9.19921875" style="134" customWidth="1"/>
    <col min="11287" max="11287" width="26.69921875" style="134" customWidth="1"/>
    <col min="11288" max="11291" width="13.59765625" style="134" customWidth="1"/>
    <col min="11292" max="11520" width="7.69921875" style="134"/>
    <col min="11521" max="11521" width="2.5" style="134" customWidth="1"/>
    <col min="11522" max="11522" width="0.796875" style="134" customWidth="1"/>
    <col min="11523" max="11523" width="8.19921875" style="134" customWidth="1"/>
    <col min="11524" max="11531" width="3.09765625" style="134" customWidth="1"/>
    <col min="11532" max="11540" width="4.69921875" style="134" customWidth="1"/>
    <col min="11541" max="11541" width="3.09765625" style="134" customWidth="1"/>
    <col min="11542" max="11542" width="9.19921875" style="134" customWidth="1"/>
    <col min="11543" max="11543" width="26.69921875" style="134" customWidth="1"/>
    <col min="11544" max="11547" width="13.59765625" style="134" customWidth="1"/>
    <col min="11548" max="11776" width="7.69921875" style="134"/>
    <col min="11777" max="11777" width="2.5" style="134" customWidth="1"/>
    <col min="11778" max="11778" width="0.796875" style="134" customWidth="1"/>
    <col min="11779" max="11779" width="8.19921875" style="134" customWidth="1"/>
    <col min="11780" max="11787" width="3.09765625" style="134" customWidth="1"/>
    <col min="11788" max="11796" width="4.69921875" style="134" customWidth="1"/>
    <col min="11797" max="11797" width="3.09765625" style="134" customWidth="1"/>
    <col min="11798" max="11798" width="9.19921875" style="134" customWidth="1"/>
    <col min="11799" max="11799" width="26.69921875" style="134" customWidth="1"/>
    <col min="11800" max="11803" width="13.59765625" style="134" customWidth="1"/>
    <col min="11804" max="12032" width="7.69921875" style="134"/>
    <col min="12033" max="12033" width="2.5" style="134" customWidth="1"/>
    <col min="12034" max="12034" width="0.796875" style="134" customWidth="1"/>
    <col min="12035" max="12035" width="8.19921875" style="134" customWidth="1"/>
    <col min="12036" max="12043" width="3.09765625" style="134" customWidth="1"/>
    <col min="12044" max="12052" width="4.69921875" style="134" customWidth="1"/>
    <col min="12053" max="12053" width="3.09765625" style="134" customWidth="1"/>
    <col min="12054" max="12054" width="9.19921875" style="134" customWidth="1"/>
    <col min="12055" max="12055" width="26.69921875" style="134" customWidth="1"/>
    <col min="12056" max="12059" width="13.59765625" style="134" customWidth="1"/>
    <col min="12060" max="12288" width="7.69921875" style="134"/>
    <col min="12289" max="12289" width="2.5" style="134" customWidth="1"/>
    <col min="12290" max="12290" width="0.796875" style="134" customWidth="1"/>
    <col min="12291" max="12291" width="8.19921875" style="134" customWidth="1"/>
    <col min="12292" max="12299" width="3.09765625" style="134" customWidth="1"/>
    <col min="12300" max="12308" width="4.69921875" style="134" customWidth="1"/>
    <col min="12309" max="12309" width="3.09765625" style="134" customWidth="1"/>
    <col min="12310" max="12310" width="9.19921875" style="134" customWidth="1"/>
    <col min="12311" max="12311" width="26.69921875" style="134" customWidth="1"/>
    <col min="12312" max="12315" width="13.59765625" style="134" customWidth="1"/>
    <col min="12316" max="12544" width="7.69921875" style="134"/>
    <col min="12545" max="12545" width="2.5" style="134" customWidth="1"/>
    <col min="12546" max="12546" width="0.796875" style="134" customWidth="1"/>
    <col min="12547" max="12547" width="8.19921875" style="134" customWidth="1"/>
    <col min="12548" max="12555" width="3.09765625" style="134" customWidth="1"/>
    <col min="12556" max="12564" width="4.69921875" style="134" customWidth="1"/>
    <col min="12565" max="12565" width="3.09765625" style="134" customWidth="1"/>
    <col min="12566" max="12566" width="9.19921875" style="134" customWidth="1"/>
    <col min="12567" max="12567" width="26.69921875" style="134" customWidth="1"/>
    <col min="12568" max="12571" width="13.59765625" style="134" customWidth="1"/>
    <col min="12572" max="12800" width="7.69921875" style="134"/>
    <col min="12801" max="12801" width="2.5" style="134" customWidth="1"/>
    <col min="12802" max="12802" width="0.796875" style="134" customWidth="1"/>
    <col min="12803" max="12803" width="8.19921875" style="134" customWidth="1"/>
    <col min="12804" max="12811" width="3.09765625" style="134" customWidth="1"/>
    <col min="12812" max="12820" width="4.69921875" style="134" customWidth="1"/>
    <col min="12821" max="12821" width="3.09765625" style="134" customWidth="1"/>
    <col min="12822" max="12822" width="9.19921875" style="134" customWidth="1"/>
    <col min="12823" max="12823" width="26.69921875" style="134" customWidth="1"/>
    <col min="12824" max="12827" width="13.59765625" style="134" customWidth="1"/>
    <col min="12828" max="13056" width="7.69921875" style="134"/>
    <col min="13057" max="13057" width="2.5" style="134" customWidth="1"/>
    <col min="13058" max="13058" width="0.796875" style="134" customWidth="1"/>
    <col min="13059" max="13059" width="8.19921875" style="134" customWidth="1"/>
    <col min="13060" max="13067" width="3.09765625" style="134" customWidth="1"/>
    <col min="13068" max="13076" width="4.69921875" style="134" customWidth="1"/>
    <col min="13077" max="13077" width="3.09765625" style="134" customWidth="1"/>
    <col min="13078" max="13078" width="9.19921875" style="134" customWidth="1"/>
    <col min="13079" max="13079" width="26.69921875" style="134" customWidth="1"/>
    <col min="13080" max="13083" width="13.59765625" style="134" customWidth="1"/>
    <col min="13084" max="13312" width="7.69921875" style="134"/>
    <col min="13313" max="13313" width="2.5" style="134" customWidth="1"/>
    <col min="13314" max="13314" width="0.796875" style="134" customWidth="1"/>
    <col min="13315" max="13315" width="8.19921875" style="134" customWidth="1"/>
    <col min="13316" max="13323" width="3.09765625" style="134" customWidth="1"/>
    <col min="13324" max="13332" width="4.69921875" style="134" customWidth="1"/>
    <col min="13333" max="13333" width="3.09765625" style="134" customWidth="1"/>
    <col min="13334" max="13334" width="9.19921875" style="134" customWidth="1"/>
    <col min="13335" max="13335" width="26.69921875" style="134" customWidth="1"/>
    <col min="13336" max="13339" width="13.59765625" style="134" customWidth="1"/>
    <col min="13340" max="13568" width="7.69921875" style="134"/>
    <col min="13569" max="13569" width="2.5" style="134" customWidth="1"/>
    <col min="13570" max="13570" width="0.796875" style="134" customWidth="1"/>
    <col min="13571" max="13571" width="8.19921875" style="134" customWidth="1"/>
    <col min="13572" max="13579" width="3.09765625" style="134" customWidth="1"/>
    <col min="13580" max="13588" width="4.69921875" style="134" customWidth="1"/>
    <col min="13589" max="13589" width="3.09765625" style="134" customWidth="1"/>
    <col min="13590" max="13590" width="9.19921875" style="134" customWidth="1"/>
    <col min="13591" max="13591" width="26.69921875" style="134" customWidth="1"/>
    <col min="13592" max="13595" width="13.59765625" style="134" customWidth="1"/>
    <col min="13596" max="13824" width="7.69921875" style="134"/>
    <col min="13825" max="13825" width="2.5" style="134" customWidth="1"/>
    <col min="13826" max="13826" width="0.796875" style="134" customWidth="1"/>
    <col min="13827" max="13827" width="8.19921875" style="134" customWidth="1"/>
    <col min="13828" max="13835" width="3.09765625" style="134" customWidth="1"/>
    <col min="13836" max="13844" width="4.69921875" style="134" customWidth="1"/>
    <col min="13845" max="13845" width="3.09765625" style="134" customWidth="1"/>
    <col min="13846" max="13846" width="9.19921875" style="134" customWidth="1"/>
    <col min="13847" max="13847" width="26.69921875" style="134" customWidth="1"/>
    <col min="13848" max="13851" width="13.59765625" style="134" customWidth="1"/>
    <col min="13852" max="14080" width="7.69921875" style="134"/>
    <col min="14081" max="14081" width="2.5" style="134" customWidth="1"/>
    <col min="14082" max="14082" width="0.796875" style="134" customWidth="1"/>
    <col min="14083" max="14083" width="8.19921875" style="134" customWidth="1"/>
    <col min="14084" max="14091" width="3.09765625" style="134" customWidth="1"/>
    <col min="14092" max="14100" width="4.69921875" style="134" customWidth="1"/>
    <col min="14101" max="14101" width="3.09765625" style="134" customWidth="1"/>
    <col min="14102" max="14102" width="9.19921875" style="134" customWidth="1"/>
    <col min="14103" max="14103" width="26.69921875" style="134" customWidth="1"/>
    <col min="14104" max="14107" width="13.59765625" style="134" customWidth="1"/>
    <col min="14108" max="14336" width="7.69921875" style="134"/>
    <col min="14337" max="14337" width="2.5" style="134" customWidth="1"/>
    <col min="14338" max="14338" width="0.796875" style="134" customWidth="1"/>
    <col min="14339" max="14339" width="8.19921875" style="134" customWidth="1"/>
    <col min="14340" max="14347" width="3.09765625" style="134" customWidth="1"/>
    <col min="14348" max="14356" width="4.69921875" style="134" customWidth="1"/>
    <col min="14357" max="14357" width="3.09765625" style="134" customWidth="1"/>
    <col min="14358" max="14358" width="9.19921875" style="134" customWidth="1"/>
    <col min="14359" max="14359" width="26.69921875" style="134" customWidth="1"/>
    <col min="14360" max="14363" width="13.59765625" style="134" customWidth="1"/>
    <col min="14364" max="14592" width="7.69921875" style="134"/>
    <col min="14593" max="14593" width="2.5" style="134" customWidth="1"/>
    <col min="14594" max="14594" width="0.796875" style="134" customWidth="1"/>
    <col min="14595" max="14595" width="8.19921875" style="134" customWidth="1"/>
    <col min="14596" max="14603" width="3.09765625" style="134" customWidth="1"/>
    <col min="14604" max="14612" width="4.69921875" style="134" customWidth="1"/>
    <col min="14613" max="14613" width="3.09765625" style="134" customWidth="1"/>
    <col min="14614" max="14614" width="9.19921875" style="134" customWidth="1"/>
    <col min="14615" max="14615" width="26.69921875" style="134" customWidth="1"/>
    <col min="14616" max="14619" width="13.59765625" style="134" customWidth="1"/>
    <col min="14620" max="14848" width="7.69921875" style="134"/>
    <col min="14849" max="14849" width="2.5" style="134" customWidth="1"/>
    <col min="14850" max="14850" width="0.796875" style="134" customWidth="1"/>
    <col min="14851" max="14851" width="8.19921875" style="134" customWidth="1"/>
    <col min="14852" max="14859" width="3.09765625" style="134" customWidth="1"/>
    <col min="14860" max="14868" width="4.69921875" style="134" customWidth="1"/>
    <col min="14869" max="14869" width="3.09765625" style="134" customWidth="1"/>
    <col min="14870" max="14870" width="9.19921875" style="134" customWidth="1"/>
    <col min="14871" max="14871" width="26.69921875" style="134" customWidth="1"/>
    <col min="14872" max="14875" width="13.59765625" style="134" customWidth="1"/>
    <col min="14876" max="15104" width="7.69921875" style="134"/>
    <col min="15105" max="15105" width="2.5" style="134" customWidth="1"/>
    <col min="15106" max="15106" width="0.796875" style="134" customWidth="1"/>
    <col min="15107" max="15107" width="8.19921875" style="134" customWidth="1"/>
    <col min="15108" max="15115" width="3.09765625" style="134" customWidth="1"/>
    <col min="15116" max="15124" width="4.69921875" style="134" customWidth="1"/>
    <col min="15125" max="15125" width="3.09765625" style="134" customWidth="1"/>
    <col min="15126" max="15126" width="9.19921875" style="134" customWidth="1"/>
    <col min="15127" max="15127" width="26.69921875" style="134" customWidth="1"/>
    <col min="15128" max="15131" width="13.59765625" style="134" customWidth="1"/>
    <col min="15132" max="15360" width="7.69921875" style="134"/>
    <col min="15361" max="15361" width="2.5" style="134" customWidth="1"/>
    <col min="15362" max="15362" width="0.796875" style="134" customWidth="1"/>
    <col min="15363" max="15363" width="8.19921875" style="134" customWidth="1"/>
    <col min="15364" max="15371" width="3.09765625" style="134" customWidth="1"/>
    <col min="15372" max="15380" width="4.69921875" style="134" customWidth="1"/>
    <col min="15381" max="15381" width="3.09765625" style="134" customWidth="1"/>
    <col min="15382" max="15382" width="9.19921875" style="134" customWidth="1"/>
    <col min="15383" max="15383" width="26.69921875" style="134" customWidth="1"/>
    <col min="15384" max="15387" width="13.59765625" style="134" customWidth="1"/>
    <col min="15388" max="15616" width="7.69921875" style="134"/>
    <col min="15617" max="15617" width="2.5" style="134" customWidth="1"/>
    <col min="15618" max="15618" width="0.796875" style="134" customWidth="1"/>
    <col min="15619" max="15619" width="8.19921875" style="134" customWidth="1"/>
    <col min="15620" max="15627" width="3.09765625" style="134" customWidth="1"/>
    <col min="15628" max="15636" width="4.69921875" style="134" customWidth="1"/>
    <col min="15637" max="15637" width="3.09765625" style="134" customWidth="1"/>
    <col min="15638" max="15638" width="9.19921875" style="134" customWidth="1"/>
    <col min="15639" max="15639" width="26.69921875" style="134" customWidth="1"/>
    <col min="15640" max="15643" width="13.59765625" style="134" customWidth="1"/>
    <col min="15644" max="15872" width="7.69921875" style="134"/>
    <col min="15873" max="15873" width="2.5" style="134" customWidth="1"/>
    <col min="15874" max="15874" width="0.796875" style="134" customWidth="1"/>
    <col min="15875" max="15875" width="8.19921875" style="134" customWidth="1"/>
    <col min="15876" max="15883" width="3.09765625" style="134" customWidth="1"/>
    <col min="15884" max="15892" width="4.69921875" style="134" customWidth="1"/>
    <col min="15893" max="15893" width="3.09765625" style="134" customWidth="1"/>
    <col min="15894" max="15894" width="9.19921875" style="134" customWidth="1"/>
    <col min="15895" max="15895" width="26.69921875" style="134" customWidth="1"/>
    <col min="15896" max="15899" width="13.59765625" style="134" customWidth="1"/>
    <col min="15900" max="16128" width="7.69921875" style="134"/>
    <col min="16129" max="16129" width="2.5" style="134" customWidth="1"/>
    <col min="16130" max="16130" width="0.796875" style="134" customWidth="1"/>
    <col min="16131" max="16131" width="8.19921875" style="134" customWidth="1"/>
    <col min="16132" max="16139" width="3.09765625" style="134" customWidth="1"/>
    <col min="16140" max="16148" width="4.69921875" style="134" customWidth="1"/>
    <col min="16149" max="16149" width="3.09765625" style="134" customWidth="1"/>
    <col min="16150" max="16150" width="9.19921875" style="134" customWidth="1"/>
    <col min="16151" max="16151" width="26.69921875" style="134" customWidth="1"/>
    <col min="16152" max="16155" width="13.59765625" style="134" customWidth="1"/>
    <col min="16156" max="16384" width="7.69921875" style="134"/>
  </cols>
  <sheetData>
    <row r="1" spans="1:26" ht="15" customHeight="1">
      <c r="W1" s="135" t="s">
        <v>367</v>
      </c>
    </row>
    <row r="2" spans="1:26" ht="15" customHeight="1">
      <c r="A2" s="136" t="s">
        <v>420</v>
      </c>
      <c r="B2" s="140"/>
      <c r="C2" s="135"/>
      <c r="D2" s="135"/>
      <c r="E2" s="135"/>
      <c r="F2" s="135"/>
      <c r="G2" s="135"/>
      <c r="H2" s="135"/>
      <c r="I2" s="135"/>
      <c r="J2" s="135"/>
      <c r="K2" s="135"/>
      <c r="L2" s="135"/>
      <c r="M2" s="135"/>
      <c r="N2" s="135"/>
      <c r="O2" s="135"/>
      <c r="P2" s="135"/>
      <c r="Q2" s="135"/>
      <c r="R2" s="137" t="str">
        <f>'SP2-1'!L2</f>
        <v>Spreadsheet released: 14-Apr-2023</v>
      </c>
      <c r="S2" s="135"/>
      <c r="T2" s="135"/>
      <c r="U2" s="135"/>
      <c r="W2" s="138" t="s">
        <v>369</v>
      </c>
      <c r="X2" s="135"/>
      <c r="Y2" s="135"/>
      <c r="Z2" s="135"/>
    </row>
    <row r="3" spans="1:26" s="141" customFormat="1" ht="15" customHeight="1">
      <c r="A3" s="140" t="s">
        <v>456</v>
      </c>
      <c r="B3" s="140"/>
      <c r="C3" s="135"/>
      <c r="D3" s="135"/>
      <c r="E3" s="135"/>
      <c r="F3" s="135"/>
      <c r="G3" s="135"/>
      <c r="H3" s="135"/>
      <c r="I3" s="135"/>
      <c r="J3" s="135"/>
      <c r="K3" s="135"/>
      <c r="L3" s="135"/>
      <c r="M3" s="135"/>
      <c r="N3" s="135"/>
      <c r="O3" s="135"/>
      <c r="P3" s="135"/>
      <c r="Q3" s="135"/>
      <c r="R3" s="135"/>
      <c r="S3" s="135"/>
      <c r="T3" s="135"/>
      <c r="U3" s="135"/>
      <c r="W3" s="135"/>
      <c r="X3" s="135"/>
      <c r="Y3" s="135"/>
      <c r="Z3" s="135"/>
    </row>
    <row r="4" spans="1:26" s="139" customFormat="1" ht="15" customHeight="1">
      <c r="A4" s="149"/>
      <c r="B4" s="161"/>
      <c r="C4" s="434" t="s">
        <v>682</v>
      </c>
      <c r="D4" s="435"/>
      <c r="E4" s="435"/>
      <c r="F4" s="435"/>
      <c r="G4" s="435"/>
      <c r="H4" s="435"/>
      <c r="I4" s="435"/>
      <c r="J4" s="435"/>
      <c r="K4" s="435"/>
      <c r="L4" s="435"/>
      <c r="M4" s="435"/>
      <c r="N4" s="435"/>
      <c r="O4" s="435"/>
      <c r="P4" s="435"/>
      <c r="Q4" s="435"/>
      <c r="R4" s="435"/>
      <c r="S4" s="435"/>
      <c r="T4" s="436"/>
      <c r="U4" s="142"/>
      <c r="V4" s="142"/>
      <c r="W4" s="271"/>
      <c r="X4" s="142"/>
      <c r="Y4" s="142"/>
      <c r="Z4" s="142"/>
    </row>
    <row r="5" spans="1:26" s="139" customFormat="1" ht="50.1" customHeight="1">
      <c r="A5" s="149"/>
      <c r="B5" s="161"/>
      <c r="C5" s="437"/>
      <c r="D5" s="438"/>
      <c r="E5" s="438"/>
      <c r="F5" s="438"/>
      <c r="G5" s="438"/>
      <c r="H5" s="438"/>
      <c r="I5" s="438"/>
      <c r="J5" s="438"/>
      <c r="K5" s="438"/>
      <c r="L5" s="438"/>
      <c r="M5" s="438"/>
      <c r="N5" s="438"/>
      <c r="O5" s="438"/>
      <c r="P5" s="438"/>
      <c r="Q5" s="438"/>
      <c r="R5" s="438"/>
      <c r="S5" s="438"/>
      <c r="T5" s="439"/>
      <c r="U5" s="142"/>
      <c r="V5" s="142"/>
      <c r="W5" s="142"/>
      <c r="X5" s="142"/>
      <c r="Y5" s="142"/>
      <c r="Z5" s="142"/>
    </row>
    <row r="6" spans="1:26" s="141" customFormat="1" ht="11.25" customHeight="1">
      <c r="A6" s="143"/>
      <c r="B6" s="143"/>
      <c r="C6" s="135"/>
      <c r="D6" s="135"/>
      <c r="E6" s="135"/>
      <c r="F6" s="135"/>
      <c r="G6" s="135"/>
      <c r="H6" s="135"/>
      <c r="I6" s="135"/>
      <c r="J6" s="135"/>
      <c r="K6" s="135"/>
      <c r="L6" s="135"/>
      <c r="M6" s="135"/>
      <c r="N6" s="135"/>
      <c r="O6" s="135"/>
      <c r="P6" s="135"/>
      <c r="Q6" s="135"/>
      <c r="R6" s="135"/>
      <c r="S6" s="135"/>
      <c r="T6" s="135"/>
      <c r="U6" s="135"/>
      <c r="V6" s="135"/>
      <c r="W6" s="135"/>
      <c r="X6" s="135"/>
      <c r="Y6" s="135"/>
      <c r="Z6" s="135"/>
    </row>
    <row r="7" spans="1:26" s="141" customFormat="1" ht="4.5" customHeight="1">
      <c r="A7" s="222"/>
      <c r="B7" s="222"/>
      <c r="C7" s="209"/>
      <c r="D7" s="209"/>
      <c r="E7" s="209"/>
      <c r="F7" s="209"/>
      <c r="G7" s="209"/>
      <c r="H7" s="209"/>
      <c r="I7" s="209"/>
      <c r="J7" s="209"/>
      <c r="K7" s="209"/>
      <c r="L7" s="209"/>
      <c r="M7" s="209"/>
      <c r="N7" s="209"/>
      <c r="O7" s="209"/>
      <c r="P7" s="209"/>
      <c r="Q7" s="209"/>
      <c r="R7" s="209"/>
      <c r="S7" s="209"/>
      <c r="T7" s="209"/>
      <c r="U7" s="209"/>
      <c r="V7" s="135"/>
      <c r="W7" s="135"/>
      <c r="X7" s="135"/>
      <c r="Y7" s="135"/>
      <c r="Z7" s="135"/>
    </row>
    <row r="8" spans="1:26" s="162" customFormat="1" ht="20.25" customHeight="1">
      <c r="A8" s="207">
        <v>1</v>
      </c>
      <c r="B8" s="207"/>
      <c r="C8" s="351" t="s">
        <v>458</v>
      </c>
      <c r="D8" s="351"/>
      <c r="E8" s="351"/>
      <c r="F8" s="351"/>
      <c r="G8" s="351"/>
      <c r="H8" s="351"/>
      <c r="I8" s="351"/>
      <c r="J8" s="351"/>
      <c r="K8" s="351"/>
      <c r="L8" s="209"/>
      <c r="M8" s="209"/>
      <c r="N8" s="209"/>
      <c r="O8" s="209"/>
      <c r="P8" s="209"/>
      <c r="Q8" s="209"/>
      <c r="R8" s="440"/>
      <c r="S8" s="440"/>
      <c r="T8" s="440"/>
      <c r="U8" s="209"/>
      <c r="V8" s="135"/>
      <c r="W8" s="135"/>
      <c r="X8" s="135"/>
      <c r="Y8" s="135"/>
      <c r="Z8" s="135"/>
    </row>
    <row r="9" spans="1:26" s="164" customFormat="1" ht="3.75" customHeight="1">
      <c r="A9" s="221"/>
      <c r="B9" s="221"/>
      <c r="C9" s="213"/>
      <c r="D9" s="213"/>
      <c r="E9" s="213"/>
      <c r="F9" s="213"/>
      <c r="G9" s="213"/>
      <c r="H9" s="213"/>
      <c r="I9" s="213"/>
      <c r="J9" s="213"/>
      <c r="K9" s="213"/>
      <c r="L9" s="213"/>
      <c r="M9" s="213"/>
      <c r="N9" s="213"/>
      <c r="O9" s="213"/>
      <c r="P9" s="213"/>
      <c r="Q9" s="213"/>
      <c r="R9" s="213"/>
      <c r="S9" s="213"/>
      <c r="T9" s="213"/>
      <c r="U9" s="213"/>
      <c r="V9" s="163"/>
      <c r="W9" s="163"/>
      <c r="X9" s="163"/>
      <c r="Y9" s="163"/>
      <c r="Z9" s="163"/>
    </row>
    <row r="10" spans="1:26" s="162" customFormat="1" ht="20.25" customHeight="1">
      <c r="A10" s="207">
        <v>2</v>
      </c>
      <c r="B10" s="207"/>
      <c r="C10" s="380" t="s">
        <v>459</v>
      </c>
      <c r="D10" s="380"/>
      <c r="E10" s="380"/>
      <c r="F10" s="380"/>
      <c r="G10" s="380"/>
      <c r="H10" s="380"/>
      <c r="I10" s="380"/>
      <c r="J10" s="380"/>
      <c r="K10" s="380"/>
      <c r="L10" s="380"/>
      <c r="M10" s="380"/>
      <c r="N10" s="380"/>
      <c r="O10" s="380"/>
      <c r="P10" s="380"/>
      <c r="Q10" s="209"/>
      <c r="R10" s="209"/>
      <c r="S10" s="209"/>
      <c r="T10" s="209"/>
      <c r="U10" s="209"/>
      <c r="V10" s="135"/>
      <c r="W10" s="135"/>
      <c r="X10" s="135"/>
      <c r="Y10" s="135"/>
      <c r="Z10" s="135"/>
    </row>
    <row r="11" spans="1:26" s="162" customFormat="1" ht="20.25" customHeight="1">
      <c r="A11" s="222"/>
      <c r="B11" s="222"/>
      <c r="C11" s="209"/>
      <c r="D11" s="209"/>
      <c r="E11" s="209"/>
      <c r="F11" s="209"/>
      <c r="G11" s="209"/>
      <c r="H11" s="210"/>
      <c r="I11" s="209"/>
      <c r="J11" s="209"/>
      <c r="K11" s="210" t="s">
        <v>256</v>
      </c>
      <c r="L11" s="429"/>
      <c r="M11" s="429"/>
      <c r="N11" s="429"/>
      <c r="O11" s="209" t="s">
        <v>460</v>
      </c>
      <c r="P11" s="209">
        <f>Tables!K4</f>
        <v>0.96150000000000002</v>
      </c>
      <c r="Q11" s="210" t="s">
        <v>431</v>
      </c>
      <c r="R11" s="430">
        <f>L11*P11</f>
        <v>0</v>
      </c>
      <c r="S11" s="430"/>
      <c r="T11" s="430"/>
      <c r="U11" s="208" t="s">
        <v>461</v>
      </c>
      <c r="V11" s="135"/>
      <c r="W11" s="135"/>
      <c r="X11" s="135"/>
      <c r="Y11" s="135"/>
      <c r="Z11" s="135"/>
    </row>
    <row r="12" spans="1:26" s="164" customFormat="1" ht="3.75" customHeight="1">
      <c r="A12" s="221"/>
      <c r="B12" s="221"/>
      <c r="C12" s="213"/>
      <c r="D12" s="213"/>
      <c r="E12" s="213"/>
      <c r="F12" s="213"/>
      <c r="G12" s="213"/>
      <c r="H12" s="214"/>
      <c r="I12" s="213"/>
      <c r="J12" s="213"/>
      <c r="K12" s="214"/>
      <c r="L12" s="213"/>
      <c r="M12" s="213"/>
      <c r="N12" s="213"/>
      <c r="O12" s="213"/>
      <c r="P12" s="213"/>
      <c r="Q12" s="214"/>
      <c r="R12" s="214"/>
      <c r="S12" s="214"/>
      <c r="T12" s="214"/>
      <c r="U12" s="232"/>
      <c r="V12" s="163"/>
      <c r="W12" s="163"/>
      <c r="X12" s="163"/>
      <c r="Y12" s="163"/>
      <c r="Z12" s="163"/>
    </row>
    <row r="13" spans="1:26" s="162" customFormat="1" ht="3.75" customHeight="1">
      <c r="A13" s="222"/>
      <c r="B13" s="222"/>
      <c r="C13" s="209"/>
      <c r="D13" s="209"/>
      <c r="E13" s="209"/>
      <c r="F13" s="209"/>
      <c r="G13" s="209"/>
      <c r="H13" s="210"/>
      <c r="I13" s="209"/>
      <c r="J13" s="209"/>
      <c r="K13" s="210"/>
      <c r="L13" s="210"/>
      <c r="M13" s="210"/>
      <c r="N13" s="210"/>
      <c r="O13" s="210"/>
      <c r="P13" s="210"/>
      <c r="Q13" s="210"/>
      <c r="R13" s="210"/>
      <c r="S13" s="210"/>
      <c r="T13" s="210"/>
      <c r="U13" s="208"/>
      <c r="V13" s="135"/>
      <c r="W13" s="135"/>
      <c r="X13" s="135"/>
      <c r="Y13" s="135"/>
      <c r="Z13" s="135"/>
    </row>
    <row r="14" spans="1:26" s="162" customFormat="1" ht="20.25" customHeight="1">
      <c r="A14" s="207">
        <v>3</v>
      </c>
      <c r="B14" s="207"/>
      <c r="C14" s="351" t="s">
        <v>462</v>
      </c>
      <c r="D14" s="351"/>
      <c r="E14" s="351"/>
      <c r="F14" s="351"/>
      <c r="G14" s="351"/>
      <c r="H14" s="351"/>
      <c r="I14" s="351"/>
      <c r="J14" s="209"/>
      <c r="K14" s="209"/>
      <c r="L14" s="209"/>
      <c r="M14" s="209"/>
      <c r="N14" s="209"/>
      <c r="O14" s="209"/>
      <c r="P14" s="209"/>
      <c r="Q14" s="233" t="s">
        <v>463</v>
      </c>
      <c r="R14" s="441"/>
      <c r="S14" s="441"/>
      <c r="T14" s="441"/>
      <c r="U14" s="208" t="s">
        <v>464</v>
      </c>
      <c r="V14" s="135"/>
      <c r="W14" s="135"/>
      <c r="X14" s="135"/>
      <c r="Y14" s="135"/>
      <c r="Z14" s="135"/>
    </row>
    <row r="15" spans="1:26" s="164" customFormat="1" ht="3.75" customHeight="1">
      <c r="A15" s="212"/>
      <c r="B15" s="212"/>
      <c r="C15" s="213"/>
      <c r="D15" s="213"/>
      <c r="E15" s="213"/>
      <c r="F15" s="213"/>
      <c r="G15" s="213"/>
      <c r="H15" s="213"/>
      <c r="I15" s="213"/>
      <c r="J15" s="213"/>
      <c r="K15" s="213"/>
      <c r="L15" s="213"/>
      <c r="M15" s="213"/>
      <c r="N15" s="213"/>
      <c r="O15" s="213"/>
      <c r="P15" s="213"/>
      <c r="Q15" s="213"/>
      <c r="R15" s="213"/>
      <c r="S15" s="213"/>
      <c r="T15" s="213"/>
      <c r="U15" s="232"/>
      <c r="V15" s="163"/>
      <c r="W15" s="163"/>
      <c r="X15" s="163"/>
      <c r="Y15" s="163"/>
      <c r="Z15" s="163"/>
    </row>
    <row r="16" spans="1:26" s="162" customFormat="1" ht="20.25" customHeight="1">
      <c r="A16" s="207">
        <v>4</v>
      </c>
      <c r="B16" s="207"/>
      <c r="C16" s="380" t="s">
        <v>465</v>
      </c>
      <c r="D16" s="380"/>
      <c r="E16" s="380"/>
      <c r="F16" s="380"/>
      <c r="G16" s="380"/>
      <c r="H16" s="380"/>
      <c r="I16" s="380"/>
      <c r="J16" s="380"/>
      <c r="K16" s="380"/>
      <c r="L16" s="380"/>
      <c r="M16" s="380"/>
      <c r="N16" s="380"/>
      <c r="O16" s="380"/>
      <c r="P16" s="209"/>
      <c r="Q16" s="209"/>
      <c r="R16" s="209"/>
      <c r="S16" s="209"/>
      <c r="T16" s="209"/>
      <c r="U16" s="208"/>
      <c r="V16" s="135"/>
      <c r="W16" s="135"/>
      <c r="X16" s="135"/>
      <c r="Y16" s="140"/>
      <c r="Z16" s="135"/>
    </row>
    <row r="17" spans="1:27" s="162" customFormat="1" ht="20.25" customHeight="1">
      <c r="A17" s="222"/>
      <c r="B17" s="222"/>
      <c r="C17" s="209"/>
      <c r="D17" s="209"/>
      <c r="E17" s="209"/>
      <c r="F17" s="209"/>
      <c r="G17" s="210" t="s">
        <v>466</v>
      </c>
      <c r="H17" s="210">
        <f>'SP2-1'!I$28</f>
        <v>0</v>
      </c>
      <c r="I17" s="209"/>
      <c r="J17" s="209"/>
      <c r="K17" s="210" t="s">
        <v>467</v>
      </c>
      <c r="L17" s="429"/>
      <c r="M17" s="429"/>
      <c r="N17" s="429"/>
      <c r="O17" s="209" t="s">
        <v>460</v>
      </c>
      <c r="P17" s="231">
        <f>Tables!K3 - Tables!K2</f>
        <v>-0.98064352657801512</v>
      </c>
      <c r="Q17" s="210" t="s">
        <v>431</v>
      </c>
      <c r="R17" s="442">
        <f>L17*P17</f>
        <v>0</v>
      </c>
      <c r="S17" s="442"/>
      <c r="T17" s="442"/>
      <c r="U17" s="208" t="s">
        <v>468</v>
      </c>
      <c r="V17" s="135"/>
      <c r="W17" s="390" t="s">
        <v>690</v>
      </c>
      <c r="X17" s="390"/>
      <c r="Y17" s="390"/>
      <c r="Z17" s="390"/>
      <c r="AA17" s="390"/>
    </row>
    <row r="18" spans="1:27" s="164" customFormat="1" ht="3.75" customHeight="1">
      <c r="A18" s="221"/>
      <c r="B18" s="221"/>
      <c r="C18" s="213"/>
      <c r="D18" s="213"/>
      <c r="E18" s="213"/>
      <c r="F18" s="213"/>
      <c r="G18" s="213"/>
      <c r="H18" s="214"/>
      <c r="I18" s="213"/>
      <c r="J18" s="213"/>
      <c r="K18" s="214"/>
      <c r="L18" s="214"/>
      <c r="M18" s="214"/>
      <c r="N18" s="214"/>
      <c r="O18" s="214"/>
      <c r="P18" s="214"/>
      <c r="Q18" s="214"/>
      <c r="R18" s="214"/>
      <c r="S18" s="214"/>
      <c r="T18" s="214"/>
      <c r="U18" s="232"/>
      <c r="V18" s="163"/>
      <c r="W18" s="163"/>
      <c r="X18" s="163"/>
      <c r="Y18" s="163"/>
      <c r="Z18" s="163"/>
    </row>
    <row r="19" spans="1:27" s="162" customFormat="1" ht="3.75" customHeight="1">
      <c r="A19" s="222"/>
      <c r="B19" s="222"/>
      <c r="C19" s="209"/>
      <c r="D19" s="209"/>
      <c r="E19" s="209"/>
      <c r="F19" s="209"/>
      <c r="G19" s="209"/>
      <c r="H19" s="210"/>
      <c r="I19" s="209"/>
      <c r="J19" s="209"/>
      <c r="K19" s="210"/>
      <c r="L19" s="210"/>
      <c r="M19" s="210"/>
      <c r="N19" s="210"/>
      <c r="O19" s="210"/>
      <c r="P19" s="210"/>
      <c r="Q19" s="210"/>
      <c r="R19" s="210"/>
      <c r="S19" s="210"/>
      <c r="T19" s="210"/>
      <c r="U19" s="208"/>
      <c r="V19" s="135"/>
      <c r="W19" s="135"/>
      <c r="X19" s="135"/>
      <c r="Y19" s="135"/>
      <c r="Z19" s="135"/>
    </row>
    <row r="20" spans="1:27" s="162" customFormat="1" ht="20.25" customHeight="1">
      <c r="A20" s="207">
        <v>5</v>
      </c>
      <c r="B20" s="207"/>
      <c r="C20" s="351" t="s">
        <v>469</v>
      </c>
      <c r="D20" s="351"/>
      <c r="E20" s="351"/>
      <c r="F20" s="351"/>
      <c r="G20" s="351"/>
      <c r="H20" s="351"/>
      <c r="I20" s="351"/>
      <c r="J20" s="209"/>
      <c r="K20" s="209"/>
      <c r="L20" s="209"/>
      <c r="M20" s="209"/>
      <c r="N20" s="209"/>
      <c r="O20" s="209"/>
      <c r="P20" s="209"/>
      <c r="Q20" s="209"/>
      <c r="R20" s="209"/>
      <c r="S20" s="209"/>
      <c r="T20" s="209"/>
      <c r="U20" s="209"/>
      <c r="V20" s="135"/>
      <c r="W20" s="135"/>
      <c r="X20" s="135"/>
      <c r="Y20" s="135"/>
      <c r="Z20" s="135"/>
    </row>
    <row r="21" spans="1:27" s="162" customFormat="1" ht="20.25" customHeight="1">
      <c r="A21" s="222"/>
      <c r="B21" s="222"/>
      <c r="C21" s="209" t="s">
        <v>470</v>
      </c>
      <c r="D21" s="209"/>
      <c r="E21" s="209"/>
      <c r="F21" s="209"/>
      <c r="G21" s="209"/>
      <c r="H21" s="209"/>
      <c r="I21" s="209"/>
      <c r="J21" s="209"/>
      <c r="K21" s="209"/>
      <c r="L21" s="209"/>
      <c r="M21" s="209"/>
      <c r="N21" s="209"/>
      <c r="O21" s="209"/>
      <c r="P21" s="209"/>
      <c r="Q21" s="210" t="s">
        <v>471</v>
      </c>
      <c r="R21" s="431">
        <f>'SP2-2'!I26</f>
        <v>0</v>
      </c>
      <c r="S21" s="431"/>
      <c r="T21" s="431"/>
      <c r="U21" s="209"/>
      <c r="V21" s="135"/>
      <c r="W21" s="135"/>
      <c r="X21" s="135"/>
      <c r="Y21" s="135"/>
      <c r="Z21" s="135"/>
    </row>
    <row r="22" spans="1:27" s="162" customFormat="1" ht="3" customHeight="1">
      <c r="A22" s="222"/>
      <c r="B22" s="222"/>
      <c r="C22" s="209"/>
      <c r="D22" s="209"/>
      <c r="E22" s="209"/>
      <c r="F22" s="209"/>
      <c r="G22" s="209"/>
      <c r="H22" s="209"/>
      <c r="I22" s="209"/>
      <c r="J22" s="209"/>
      <c r="K22" s="209"/>
      <c r="L22" s="209"/>
      <c r="M22" s="209"/>
      <c r="N22" s="209"/>
      <c r="O22" s="209"/>
      <c r="P22" s="209"/>
      <c r="Q22" s="209"/>
      <c r="R22" s="209"/>
      <c r="S22" s="209"/>
      <c r="T22" s="209"/>
      <c r="U22" s="209"/>
      <c r="V22" s="135"/>
      <c r="W22" s="135"/>
      <c r="X22" s="135"/>
      <c r="Y22" s="135"/>
      <c r="Z22" s="135"/>
    </row>
    <row r="23" spans="1:27" s="162" customFormat="1" ht="20.25" customHeight="1">
      <c r="A23" s="222"/>
      <c r="B23" s="222"/>
      <c r="C23" s="165" t="s">
        <v>472</v>
      </c>
      <c r="D23" s="432" t="s">
        <v>473</v>
      </c>
      <c r="E23" s="432"/>
      <c r="F23" s="432"/>
      <c r="G23" s="432"/>
      <c r="H23" s="432"/>
      <c r="I23" s="432"/>
      <c r="J23" s="432"/>
      <c r="K23" s="432"/>
      <c r="L23" s="432" t="s">
        <v>474</v>
      </c>
      <c r="M23" s="432"/>
      <c r="N23" s="432"/>
      <c r="O23" s="432" t="s">
        <v>475</v>
      </c>
      <c r="P23" s="432"/>
      <c r="Q23" s="432"/>
      <c r="R23" s="432" t="s">
        <v>270</v>
      </c>
      <c r="S23" s="432"/>
      <c r="T23" s="433"/>
      <c r="U23" s="209"/>
      <c r="V23" s="135"/>
      <c r="W23" s="135"/>
      <c r="X23" s="135"/>
      <c r="Y23" s="135"/>
      <c r="Z23" s="135"/>
    </row>
    <row r="24" spans="1:27" s="162" customFormat="1" ht="20.25" customHeight="1">
      <c r="A24" s="222"/>
      <c r="B24" s="222"/>
      <c r="C24" s="234"/>
      <c r="D24" s="418"/>
      <c r="E24" s="418"/>
      <c r="F24" s="418"/>
      <c r="G24" s="418"/>
      <c r="H24" s="418"/>
      <c r="I24" s="418"/>
      <c r="J24" s="418"/>
      <c r="K24" s="418"/>
      <c r="L24" s="419"/>
      <c r="M24" s="419"/>
      <c r="N24" s="419"/>
      <c r="O24" s="420" t="str">
        <f>Tables!P6</f>
        <v/>
      </c>
      <c r="P24" s="420"/>
      <c r="Q24" s="420"/>
      <c r="R24" s="421" t="str">
        <f t="shared" ref="R24:R32" si="0">IF(O24="","",L24*O24)</f>
        <v/>
      </c>
      <c r="S24" s="421"/>
      <c r="T24" s="421"/>
      <c r="U24" s="209"/>
      <c r="V24" s="148"/>
      <c r="W24" s="390" t="s">
        <v>674</v>
      </c>
      <c r="X24" s="390"/>
      <c r="Y24" s="390"/>
      <c r="Z24" s="390"/>
      <c r="AA24" s="390"/>
    </row>
    <row r="25" spans="1:27" s="162" customFormat="1" ht="20.25" customHeight="1">
      <c r="A25" s="222"/>
      <c r="B25" s="222"/>
      <c r="C25" s="234"/>
      <c r="D25" s="418"/>
      <c r="E25" s="418"/>
      <c r="F25" s="418"/>
      <c r="G25" s="418"/>
      <c r="H25" s="418"/>
      <c r="I25" s="418"/>
      <c r="J25" s="418"/>
      <c r="K25" s="418"/>
      <c r="L25" s="419"/>
      <c r="M25" s="419"/>
      <c r="N25" s="419"/>
      <c r="O25" s="420" t="str">
        <f>Tables!P7</f>
        <v/>
      </c>
      <c r="P25" s="420"/>
      <c r="Q25" s="420"/>
      <c r="R25" s="421" t="str">
        <f t="shared" si="0"/>
        <v/>
      </c>
      <c r="S25" s="421"/>
      <c r="T25" s="421"/>
      <c r="U25" s="209"/>
      <c r="V25" s="135"/>
      <c r="W25" s="390"/>
      <c r="X25" s="390"/>
      <c r="Y25" s="390"/>
      <c r="Z25" s="390"/>
      <c r="AA25" s="390"/>
    </row>
    <row r="26" spans="1:27" s="162" customFormat="1" ht="20.25" customHeight="1">
      <c r="A26" s="222"/>
      <c r="B26" s="222"/>
      <c r="C26" s="267"/>
      <c r="D26" s="418"/>
      <c r="E26" s="418"/>
      <c r="F26" s="418"/>
      <c r="G26" s="418"/>
      <c r="H26" s="418"/>
      <c r="I26" s="418"/>
      <c r="J26" s="418"/>
      <c r="K26" s="418"/>
      <c r="L26" s="419"/>
      <c r="M26" s="419"/>
      <c r="N26" s="419"/>
      <c r="O26" s="420" t="str">
        <f>Tables!P8</f>
        <v/>
      </c>
      <c r="P26" s="420"/>
      <c r="Q26" s="420"/>
      <c r="R26" s="421" t="str">
        <f t="shared" si="0"/>
        <v/>
      </c>
      <c r="S26" s="421"/>
      <c r="T26" s="421"/>
      <c r="U26" s="209"/>
      <c r="V26" s="135"/>
      <c r="W26" s="390"/>
      <c r="X26" s="390"/>
      <c r="Y26" s="390"/>
      <c r="Z26" s="390"/>
      <c r="AA26" s="390"/>
    </row>
    <row r="27" spans="1:27" s="162" customFormat="1" ht="20.25" customHeight="1">
      <c r="A27" s="222"/>
      <c r="B27" s="222"/>
      <c r="C27" s="267"/>
      <c r="D27" s="418"/>
      <c r="E27" s="418"/>
      <c r="F27" s="418"/>
      <c r="G27" s="418"/>
      <c r="H27" s="418"/>
      <c r="I27" s="418"/>
      <c r="J27" s="418"/>
      <c r="K27" s="418"/>
      <c r="L27" s="419"/>
      <c r="M27" s="419"/>
      <c r="N27" s="419"/>
      <c r="O27" s="420" t="str">
        <f>Tables!P9</f>
        <v/>
      </c>
      <c r="P27" s="420"/>
      <c r="Q27" s="420"/>
      <c r="R27" s="421" t="str">
        <f>IF(O27="","",L27*O27)</f>
        <v/>
      </c>
      <c r="S27" s="421"/>
      <c r="T27" s="421"/>
      <c r="U27" s="209"/>
      <c r="V27" s="135"/>
      <c r="W27" s="390"/>
      <c r="X27" s="390"/>
      <c r="Y27" s="390"/>
      <c r="Z27" s="390"/>
      <c r="AA27" s="390"/>
    </row>
    <row r="28" spans="1:27" s="162" customFormat="1" ht="20.25" customHeight="1">
      <c r="A28" s="222"/>
      <c r="B28" s="222"/>
      <c r="C28" s="267"/>
      <c r="D28" s="418"/>
      <c r="E28" s="418"/>
      <c r="F28" s="418"/>
      <c r="G28" s="418"/>
      <c r="H28" s="418"/>
      <c r="I28" s="418"/>
      <c r="J28" s="418"/>
      <c r="K28" s="418"/>
      <c r="L28" s="419"/>
      <c r="M28" s="419"/>
      <c r="N28" s="419"/>
      <c r="O28" s="420" t="str">
        <f>Tables!P10</f>
        <v/>
      </c>
      <c r="P28" s="420"/>
      <c r="Q28" s="420"/>
      <c r="R28" s="421" t="str">
        <f>IF(O28="","",L28*O28)</f>
        <v/>
      </c>
      <c r="S28" s="421"/>
      <c r="T28" s="421"/>
      <c r="U28" s="209"/>
      <c r="V28" s="135"/>
      <c r="W28" s="390"/>
      <c r="X28" s="390"/>
      <c r="Y28" s="390"/>
      <c r="Z28" s="390"/>
      <c r="AA28" s="390"/>
    </row>
    <row r="29" spans="1:27" s="162" customFormat="1" ht="20.25" customHeight="1">
      <c r="A29" s="222"/>
      <c r="B29" s="222"/>
      <c r="C29" s="267"/>
      <c r="D29" s="418"/>
      <c r="E29" s="418"/>
      <c r="F29" s="418"/>
      <c r="G29" s="418"/>
      <c r="H29" s="418"/>
      <c r="I29" s="418"/>
      <c r="J29" s="418"/>
      <c r="K29" s="418"/>
      <c r="L29" s="419"/>
      <c r="M29" s="419"/>
      <c r="N29" s="419"/>
      <c r="O29" s="420" t="str">
        <f>Tables!P11</f>
        <v/>
      </c>
      <c r="P29" s="420"/>
      <c r="Q29" s="420"/>
      <c r="R29" s="421" t="str">
        <f t="shared" si="0"/>
        <v/>
      </c>
      <c r="S29" s="421"/>
      <c r="T29" s="421"/>
      <c r="U29" s="209"/>
      <c r="V29" s="135"/>
      <c r="W29" s="390"/>
      <c r="X29" s="390"/>
      <c r="Y29" s="390"/>
      <c r="Z29" s="390"/>
      <c r="AA29" s="390"/>
    </row>
    <row r="30" spans="1:27" s="162" customFormat="1" ht="20.25" customHeight="1">
      <c r="A30" s="222"/>
      <c r="B30" s="222"/>
      <c r="C30" s="267"/>
      <c r="D30" s="418"/>
      <c r="E30" s="418"/>
      <c r="F30" s="418"/>
      <c r="G30" s="418"/>
      <c r="H30" s="418"/>
      <c r="I30" s="418"/>
      <c r="J30" s="418"/>
      <c r="K30" s="418"/>
      <c r="L30" s="419"/>
      <c r="M30" s="419"/>
      <c r="N30" s="419"/>
      <c r="O30" s="420" t="str">
        <f>Tables!P12</f>
        <v/>
      </c>
      <c r="P30" s="420"/>
      <c r="Q30" s="420"/>
      <c r="R30" s="421" t="str">
        <f t="shared" si="0"/>
        <v/>
      </c>
      <c r="S30" s="421"/>
      <c r="T30" s="421"/>
      <c r="U30" s="209"/>
      <c r="V30" s="135"/>
      <c r="W30" s="390"/>
      <c r="X30" s="390"/>
      <c r="Y30" s="390"/>
      <c r="Z30" s="390"/>
      <c r="AA30" s="390"/>
    </row>
    <row r="31" spans="1:27" s="162" customFormat="1" ht="20.25" customHeight="1">
      <c r="A31" s="222"/>
      <c r="B31" s="222"/>
      <c r="C31" s="267"/>
      <c r="D31" s="418"/>
      <c r="E31" s="418"/>
      <c r="F31" s="418"/>
      <c r="G31" s="418"/>
      <c r="H31" s="418"/>
      <c r="I31" s="418"/>
      <c r="J31" s="418"/>
      <c r="K31" s="418"/>
      <c r="L31" s="419"/>
      <c r="M31" s="419"/>
      <c r="N31" s="419"/>
      <c r="O31" s="420" t="str">
        <f>Tables!P13</f>
        <v/>
      </c>
      <c r="P31" s="420"/>
      <c r="Q31" s="420"/>
      <c r="R31" s="421" t="str">
        <f t="shared" si="0"/>
        <v/>
      </c>
      <c r="S31" s="421"/>
      <c r="T31" s="421"/>
      <c r="U31" s="209"/>
      <c r="V31" s="135"/>
      <c r="W31" s="390"/>
      <c r="X31" s="390"/>
      <c r="Y31" s="390"/>
      <c r="Z31" s="390"/>
      <c r="AA31" s="390"/>
    </row>
    <row r="32" spans="1:27" s="162" customFormat="1" ht="20.25" customHeight="1">
      <c r="A32" s="222"/>
      <c r="B32" s="222"/>
      <c r="C32" s="267"/>
      <c r="D32" s="418"/>
      <c r="E32" s="418"/>
      <c r="F32" s="418"/>
      <c r="G32" s="418"/>
      <c r="H32" s="418"/>
      <c r="I32" s="418"/>
      <c r="J32" s="418"/>
      <c r="K32" s="418"/>
      <c r="L32" s="419"/>
      <c r="M32" s="419"/>
      <c r="N32" s="419"/>
      <c r="O32" s="420" t="str">
        <f>Tables!P14</f>
        <v/>
      </c>
      <c r="P32" s="420"/>
      <c r="Q32" s="420"/>
      <c r="R32" s="421" t="str">
        <f t="shared" si="0"/>
        <v/>
      </c>
      <c r="S32" s="421"/>
      <c r="T32" s="421"/>
      <c r="U32" s="209"/>
      <c r="V32" s="135"/>
      <c r="W32" s="390"/>
      <c r="X32" s="390"/>
      <c r="Y32" s="390"/>
      <c r="Z32" s="390"/>
      <c r="AA32" s="390"/>
    </row>
    <row r="33" spans="1:27" s="162" customFormat="1" ht="20.25" customHeight="1">
      <c r="A33" s="222"/>
      <c r="B33" s="222"/>
      <c r="C33" s="209"/>
      <c r="D33" s="209"/>
      <c r="E33" s="209"/>
      <c r="F33" s="209"/>
      <c r="G33" s="209"/>
      <c r="H33" s="209"/>
      <c r="I33" s="209"/>
      <c r="J33" s="209"/>
      <c r="K33" s="209"/>
      <c r="L33" s="209"/>
      <c r="M33" s="209"/>
      <c r="N33" s="209"/>
      <c r="O33" s="209"/>
      <c r="P33" s="209"/>
      <c r="Q33" s="210" t="s">
        <v>476</v>
      </c>
      <c r="R33" s="422">
        <f>SUM(R24:T32)</f>
        <v>0</v>
      </c>
      <c r="S33" s="422"/>
      <c r="T33" s="422"/>
      <c r="U33" s="208" t="s">
        <v>477</v>
      </c>
      <c r="V33" s="135"/>
      <c r="W33" s="135"/>
      <c r="X33" s="135"/>
      <c r="Y33" s="135"/>
      <c r="Z33" s="135"/>
    </row>
    <row r="34" spans="1:27" s="164" customFormat="1" ht="3.75" customHeight="1">
      <c r="A34" s="221"/>
      <c r="B34" s="221"/>
      <c r="C34" s="213"/>
      <c r="D34" s="213"/>
      <c r="E34" s="213"/>
      <c r="F34" s="213"/>
      <c r="G34" s="213"/>
      <c r="H34" s="213"/>
      <c r="I34" s="213"/>
      <c r="J34" s="213"/>
      <c r="K34" s="213"/>
      <c r="L34" s="213"/>
      <c r="M34" s="213"/>
      <c r="N34" s="213"/>
      <c r="O34" s="213"/>
      <c r="P34" s="213"/>
      <c r="Q34" s="213"/>
      <c r="R34" s="213"/>
      <c r="S34" s="213"/>
      <c r="T34" s="213"/>
      <c r="U34" s="213"/>
      <c r="V34" s="163"/>
      <c r="W34" s="135"/>
      <c r="X34" s="135"/>
      <c r="Y34" s="135"/>
      <c r="Z34" s="135"/>
      <c r="AA34" s="162"/>
    </row>
    <row r="35" spans="1:27" s="162" customFormat="1" ht="20.25" customHeight="1">
      <c r="A35" s="207">
        <v>6</v>
      </c>
      <c r="B35" s="207"/>
      <c r="C35" s="380" t="s">
        <v>478</v>
      </c>
      <c r="D35" s="380"/>
      <c r="E35" s="380"/>
      <c r="F35" s="380"/>
      <c r="G35" s="380"/>
      <c r="H35" s="380"/>
      <c r="I35" s="380"/>
      <c r="J35" s="380"/>
      <c r="K35" s="380"/>
      <c r="L35" s="380"/>
      <c r="M35" s="380"/>
      <c r="N35" s="380"/>
      <c r="O35" s="209"/>
      <c r="P35" s="209"/>
      <c r="Q35" s="209"/>
      <c r="R35" s="209"/>
      <c r="S35" s="209"/>
      <c r="T35" s="209"/>
      <c r="U35" s="209"/>
      <c r="V35" s="135"/>
      <c r="W35" s="423" t="s">
        <v>479</v>
      </c>
      <c r="X35" s="424"/>
      <c r="Y35" s="424"/>
      <c r="Z35" s="424"/>
      <c r="AA35" s="425"/>
    </row>
    <row r="36" spans="1:27" s="162" customFormat="1" ht="20.25" customHeight="1">
      <c r="A36" s="222"/>
      <c r="B36" s="222"/>
      <c r="C36" s="209"/>
      <c r="D36" s="209"/>
      <c r="E36" s="209"/>
      <c r="F36" s="209"/>
      <c r="G36" s="210"/>
      <c r="H36" s="210"/>
      <c r="I36" s="209"/>
      <c r="J36" s="209"/>
      <c r="K36" s="210" t="s">
        <v>256</v>
      </c>
      <c r="L36" s="429"/>
      <c r="M36" s="429"/>
      <c r="N36" s="429"/>
      <c r="O36" s="209" t="s">
        <v>460</v>
      </c>
      <c r="P36" s="231">
        <f>Tables!K3</f>
        <v>0</v>
      </c>
      <c r="Q36" s="210" t="s">
        <v>431</v>
      </c>
      <c r="R36" s="430">
        <f>L36*P36</f>
        <v>0</v>
      </c>
      <c r="S36" s="430"/>
      <c r="T36" s="430"/>
      <c r="U36" s="208" t="s">
        <v>480</v>
      </c>
      <c r="V36" s="135"/>
      <c r="W36" s="426"/>
      <c r="X36" s="427"/>
      <c r="Y36" s="427"/>
      <c r="Z36" s="427"/>
      <c r="AA36" s="428"/>
    </row>
    <row r="37" spans="1:27" s="164" customFormat="1" ht="3.75" customHeight="1">
      <c r="A37" s="221"/>
      <c r="B37" s="221"/>
      <c r="C37" s="213"/>
      <c r="D37" s="213"/>
      <c r="E37" s="213"/>
      <c r="F37" s="213"/>
      <c r="G37" s="214"/>
      <c r="H37" s="214"/>
      <c r="I37" s="213"/>
      <c r="J37" s="213"/>
      <c r="K37" s="213"/>
      <c r="L37" s="229"/>
      <c r="M37" s="229"/>
      <c r="N37" s="229"/>
      <c r="O37" s="213"/>
      <c r="P37" s="213"/>
      <c r="Q37" s="213"/>
      <c r="R37" s="213"/>
      <c r="S37" s="213"/>
      <c r="T37" s="213"/>
      <c r="U37" s="213"/>
      <c r="V37" s="163"/>
      <c r="W37" s="135"/>
      <c r="X37" s="135"/>
      <c r="Y37" s="135"/>
      <c r="Z37" s="135"/>
      <c r="AA37" s="162"/>
    </row>
    <row r="38" spans="1:27" s="162" customFormat="1" ht="3.75" customHeight="1">
      <c r="A38" s="222"/>
      <c r="B38" s="222"/>
      <c r="C38" s="209"/>
      <c r="D38" s="209"/>
      <c r="E38" s="209"/>
      <c r="F38" s="209"/>
      <c r="G38" s="210"/>
      <c r="H38" s="210"/>
      <c r="I38" s="209"/>
      <c r="J38" s="209"/>
      <c r="K38" s="209"/>
      <c r="L38" s="230"/>
      <c r="M38" s="230"/>
      <c r="N38" s="230"/>
      <c r="O38" s="209"/>
      <c r="P38" s="209"/>
      <c r="Q38" s="209"/>
      <c r="R38" s="209"/>
      <c r="S38" s="209"/>
      <c r="T38" s="209"/>
      <c r="U38" s="209"/>
      <c r="V38" s="135"/>
      <c r="W38" s="135"/>
      <c r="X38" s="135"/>
      <c r="Y38" s="135"/>
      <c r="Z38" s="135"/>
    </row>
    <row r="39" spans="1:27" s="162" customFormat="1" ht="20.25" customHeight="1">
      <c r="A39" s="207">
        <v>7</v>
      </c>
      <c r="B39" s="207"/>
      <c r="C39" s="351" t="s">
        <v>481</v>
      </c>
      <c r="D39" s="351"/>
      <c r="E39" s="351"/>
      <c r="F39" s="351"/>
      <c r="G39" s="351"/>
      <c r="H39" s="209"/>
      <c r="I39" s="209"/>
      <c r="J39" s="209"/>
      <c r="K39" s="209"/>
      <c r="L39" s="209"/>
      <c r="M39" s="209"/>
      <c r="N39" s="209"/>
      <c r="O39" s="209"/>
      <c r="P39" s="209"/>
      <c r="Q39" s="209"/>
      <c r="R39" s="209"/>
      <c r="S39" s="209"/>
      <c r="T39" s="209"/>
      <c r="U39" s="209"/>
      <c r="V39" s="135"/>
      <c r="W39" s="358" t="s">
        <v>482</v>
      </c>
      <c r="X39" s="359"/>
      <c r="Y39" s="359"/>
      <c r="Z39" s="359"/>
      <c r="AA39" s="360"/>
    </row>
    <row r="40" spans="1:27" s="162" customFormat="1" ht="20.25" customHeight="1">
      <c r="A40" s="209"/>
      <c r="B40" s="209"/>
      <c r="C40" s="209"/>
      <c r="D40" s="209"/>
      <c r="E40" s="209"/>
      <c r="F40" s="209"/>
      <c r="G40" s="209"/>
      <c r="H40" s="209"/>
      <c r="I40" s="209"/>
      <c r="J40" s="209"/>
      <c r="K40" s="209"/>
      <c r="L40" s="209"/>
      <c r="M40" s="209"/>
      <c r="N40" s="209"/>
      <c r="O40" s="209"/>
      <c r="P40" s="209"/>
      <c r="Q40" s="209"/>
      <c r="R40" s="209"/>
      <c r="S40" s="209"/>
      <c r="T40" s="209"/>
      <c r="U40" s="209"/>
      <c r="V40" s="135"/>
      <c r="W40" s="135"/>
      <c r="X40" s="135"/>
      <c r="Y40" s="135"/>
      <c r="Z40" s="135"/>
    </row>
    <row r="41" spans="1:27" s="162" customFormat="1" ht="20.25" customHeight="1">
      <c r="A41" s="222"/>
      <c r="B41" s="222"/>
      <c r="C41" s="209"/>
      <c r="D41" s="209"/>
      <c r="E41" s="209"/>
      <c r="F41" s="209"/>
      <c r="G41" s="209"/>
      <c r="H41" s="209"/>
      <c r="I41" s="209"/>
      <c r="J41" s="209"/>
      <c r="K41" s="209"/>
      <c r="L41" s="228"/>
      <c r="M41" s="209"/>
      <c r="N41" s="209"/>
      <c r="O41" s="209"/>
      <c r="P41" s="209"/>
      <c r="Q41" s="210" t="s">
        <v>483</v>
      </c>
      <c r="R41" s="430">
        <f>R11+R14+R17+R33+R36</f>
        <v>0</v>
      </c>
      <c r="S41" s="430"/>
      <c r="T41" s="430"/>
      <c r="U41" s="207" t="str">
        <f>IF('SP2-2'!Z41=1,"A","B")</f>
        <v>B</v>
      </c>
      <c r="V41" s="135"/>
      <c r="W41" s="417" t="str">
        <f>IF(U41="A","Transfer total to A on worksheet 1. This option has the least cost among the options, therefore, is Do minimum.","If this is the preferred option, transfer total to B on worksheet 1.")&amp;" If this option is to close the bridge, then transfer (e) to worksheet 1 instead."</f>
        <v>If this is the preferred option, transfer total to B on worksheet 1. If this option is to close the bridge, then transfer (e) to worksheet 1 instead.</v>
      </c>
      <c r="X41" s="417"/>
      <c r="Y41" s="417"/>
      <c r="Z41" s="417"/>
      <c r="AA41" s="417"/>
    </row>
    <row r="42" spans="1:27" s="162" customFormat="1" ht="20.25" customHeight="1">
      <c r="A42" s="222"/>
      <c r="B42" s="222"/>
      <c r="C42" s="227"/>
      <c r="D42" s="227"/>
      <c r="E42" s="227"/>
      <c r="F42" s="227"/>
      <c r="G42" s="227"/>
      <c r="H42" s="227"/>
      <c r="I42" s="227"/>
      <c r="J42" s="227"/>
      <c r="K42" s="227"/>
      <c r="L42" s="227"/>
      <c r="M42" s="227"/>
      <c r="N42" s="227"/>
      <c r="O42" s="227"/>
      <c r="P42" s="227"/>
      <c r="Q42" s="227"/>
      <c r="R42" s="227"/>
      <c r="S42" s="227"/>
      <c r="T42" s="227"/>
      <c r="U42" s="209"/>
      <c r="V42" s="135"/>
      <c r="W42" s="417"/>
      <c r="X42" s="417"/>
      <c r="Y42" s="417"/>
      <c r="Z42" s="417"/>
      <c r="AA42" s="417"/>
    </row>
    <row r="43" spans="1:27" s="162" customFormat="1" ht="20.25" customHeight="1">
      <c r="A43" s="143"/>
      <c r="B43" s="143"/>
      <c r="C43" s="135"/>
      <c r="D43" s="135"/>
      <c r="E43" s="135"/>
      <c r="F43" s="135"/>
      <c r="G43" s="135"/>
      <c r="H43" s="135"/>
      <c r="I43" s="135"/>
      <c r="J43" s="135"/>
      <c r="K43" s="135"/>
      <c r="L43" s="135"/>
      <c r="M43" s="135"/>
      <c r="N43" s="135"/>
      <c r="O43" s="135"/>
      <c r="P43" s="135"/>
      <c r="Q43" s="135"/>
      <c r="R43" s="135"/>
      <c r="S43" s="135"/>
      <c r="T43" s="135"/>
      <c r="U43" s="135"/>
      <c r="V43" s="135"/>
      <c r="W43" s="135"/>
      <c r="X43" s="135"/>
      <c r="Y43" s="135"/>
      <c r="Z43" s="135"/>
      <c r="AA43" s="135"/>
    </row>
    <row r="44" spans="1:27" s="162" customFormat="1" ht="15.75" customHeight="1">
      <c r="A44" s="143"/>
      <c r="B44" s="143"/>
      <c r="C44" s="135"/>
      <c r="D44" s="135"/>
      <c r="E44" s="135"/>
      <c r="F44" s="135"/>
      <c r="G44" s="135"/>
      <c r="H44" s="135"/>
      <c r="I44" s="135"/>
      <c r="J44" s="135"/>
      <c r="K44" s="135"/>
      <c r="L44" s="135"/>
      <c r="M44" s="135"/>
      <c r="N44" s="135"/>
      <c r="O44" s="135"/>
      <c r="P44" s="135"/>
      <c r="Q44" s="135"/>
      <c r="R44" s="135"/>
      <c r="S44" s="135"/>
      <c r="T44" s="135"/>
      <c r="U44" s="135"/>
      <c r="V44" s="135"/>
      <c r="W44" s="135"/>
      <c r="X44" s="135"/>
      <c r="Y44" s="135"/>
      <c r="Z44" s="135"/>
    </row>
    <row r="45" spans="1:27" s="162" customFormat="1" ht="15.75" customHeight="1">
      <c r="A45" s="135"/>
      <c r="B45" s="135"/>
      <c r="C45" s="135"/>
      <c r="D45" s="135"/>
      <c r="E45" s="135"/>
      <c r="F45" s="135"/>
      <c r="G45" s="135"/>
      <c r="H45" s="135"/>
      <c r="I45" s="135"/>
      <c r="J45" s="135"/>
      <c r="K45" s="135"/>
      <c r="L45" s="135"/>
      <c r="M45" s="135"/>
      <c r="N45" s="135"/>
      <c r="O45" s="135"/>
      <c r="P45" s="135"/>
      <c r="Q45" s="135"/>
      <c r="R45" s="135"/>
      <c r="S45" s="135"/>
      <c r="T45" s="135"/>
      <c r="U45" s="135"/>
      <c r="V45" s="135"/>
      <c r="W45" s="135"/>
      <c r="X45" s="135"/>
      <c r="Y45" s="135"/>
      <c r="Z45" s="135"/>
    </row>
    <row r="46" spans="1:27" s="162" customFormat="1" ht="15.75" customHeight="1">
      <c r="A46" s="135"/>
      <c r="B46" s="135"/>
      <c r="C46" s="135"/>
      <c r="D46" s="135"/>
      <c r="E46" s="135"/>
      <c r="F46" s="135"/>
      <c r="G46" s="135"/>
      <c r="H46" s="135"/>
      <c r="I46" s="135"/>
      <c r="J46" s="135"/>
      <c r="K46" s="135"/>
      <c r="L46" s="135"/>
      <c r="M46" s="135"/>
      <c r="N46" s="135"/>
      <c r="O46" s="135"/>
      <c r="P46" s="135"/>
      <c r="Q46" s="135"/>
      <c r="R46" s="135"/>
      <c r="S46" s="135"/>
      <c r="T46" s="135"/>
      <c r="U46" s="135"/>
      <c r="V46" s="135"/>
      <c r="W46" s="135"/>
      <c r="X46" s="135"/>
      <c r="Y46" s="135"/>
      <c r="Z46" s="135"/>
    </row>
    <row r="47" spans="1:27" s="162" customFormat="1" ht="15.75" customHeight="1">
      <c r="A47" s="135"/>
      <c r="B47" s="135"/>
      <c r="C47" s="135"/>
      <c r="D47" s="135"/>
      <c r="E47" s="135"/>
      <c r="F47" s="135"/>
      <c r="G47" s="135"/>
      <c r="H47" s="135"/>
      <c r="I47" s="135"/>
      <c r="J47" s="135"/>
      <c r="K47" s="135"/>
      <c r="L47" s="135"/>
      <c r="M47" s="135"/>
      <c r="N47" s="135"/>
      <c r="O47" s="135"/>
      <c r="P47" s="135"/>
      <c r="Q47" s="135"/>
      <c r="R47" s="166"/>
      <c r="S47" s="166"/>
      <c r="T47" s="166"/>
      <c r="U47" s="135"/>
      <c r="V47" s="135"/>
      <c r="W47" s="135"/>
      <c r="X47" s="135"/>
      <c r="Y47" s="135"/>
      <c r="Z47" s="135"/>
    </row>
    <row r="48" spans="1:27" s="162" customFormat="1" ht="15.75" customHeight="1">
      <c r="A48" s="135"/>
      <c r="B48" s="135"/>
      <c r="C48" s="135"/>
      <c r="D48" s="135"/>
      <c r="E48" s="135"/>
      <c r="F48" s="135"/>
      <c r="G48" s="135"/>
      <c r="H48" s="135"/>
      <c r="I48" s="135"/>
      <c r="J48" s="135"/>
      <c r="K48" s="135"/>
      <c r="L48" s="135"/>
      <c r="M48" s="135"/>
      <c r="N48" s="135"/>
      <c r="O48" s="135"/>
      <c r="P48" s="135"/>
      <c r="Q48" s="135"/>
      <c r="R48" s="166"/>
      <c r="S48" s="166"/>
      <c r="T48" s="166"/>
      <c r="U48" s="135"/>
      <c r="V48" s="135"/>
      <c r="W48" s="135"/>
      <c r="X48" s="135"/>
      <c r="Y48" s="135"/>
      <c r="Z48" s="135"/>
    </row>
    <row r="49" spans="1:26" s="141" customFormat="1" ht="15.75" customHeight="1">
      <c r="A49" s="143"/>
      <c r="B49" s="143"/>
      <c r="C49" s="135"/>
      <c r="D49" s="135"/>
      <c r="E49" s="135"/>
      <c r="F49" s="135"/>
      <c r="G49" s="135"/>
      <c r="H49" s="135"/>
      <c r="I49" s="135"/>
      <c r="J49" s="135"/>
      <c r="K49" s="135"/>
      <c r="L49" s="135"/>
      <c r="M49" s="135"/>
      <c r="N49" s="135"/>
      <c r="O49" s="135"/>
      <c r="P49" s="135"/>
      <c r="Q49" s="135"/>
      <c r="R49" s="135"/>
      <c r="S49" s="135"/>
      <c r="T49" s="135"/>
      <c r="U49" s="135"/>
      <c r="V49" s="135"/>
      <c r="W49" s="135"/>
      <c r="X49" s="135"/>
      <c r="Y49" s="135"/>
      <c r="Z49" s="135"/>
    </row>
    <row r="50" spans="1:26" ht="18" customHeight="1">
      <c r="A50" s="135"/>
      <c r="B50" s="135"/>
      <c r="C50" s="135"/>
      <c r="D50" s="135"/>
      <c r="E50" s="135"/>
      <c r="F50" s="135"/>
      <c r="G50" s="135"/>
      <c r="H50" s="135"/>
      <c r="I50" s="135"/>
      <c r="J50" s="135"/>
      <c r="K50" s="135"/>
      <c r="L50" s="135"/>
      <c r="M50" s="135"/>
      <c r="N50" s="135"/>
      <c r="O50" s="135"/>
      <c r="P50" s="135"/>
      <c r="Q50" s="135"/>
      <c r="R50" s="135"/>
      <c r="S50" s="135"/>
      <c r="T50" s="135"/>
      <c r="U50" s="135"/>
      <c r="V50" s="135"/>
      <c r="W50" s="135"/>
      <c r="X50" s="135"/>
      <c r="Y50" s="135"/>
      <c r="Z50" s="135"/>
    </row>
    <row r="51" spans="1:26">
      <c r="A51" s="135"/>
      <c r="B51" s="135"/>
      <c r="C51" s="135"/>
      <c r="D51" s="135"/>
      <c r="E51" s="135"/>
      <c r="F51" s="135"/>
      <c r="G51" s="135"/>
      <c r="H51" s="135"/>
      <c r="I51" s="135"/>
      <c r="J51" s="135"/>
      <c r="K51" s="135"/>
      <c r="L51" s="135"/>
      <c r="M51" s="135"/>
      <c r="N51" s="135"/>
      <c r="O51" s="135"/>
      <c r="P51" s="135"/>
      <c r="Q51" s="135"/>
      <c r="R51" s="135"/>
      <c r="S51" s="135"/>
      <c r="T51" s="135"/>
      <c r="U51" s="135"/>
      <c r="V51" s="135"/>
      <c r="W51" s="135"/>
      <c r="X51" s="135"/>
      <c r="Y51" s="135"/>
      <c r="Z51" s="135"/>
    </row>
    <row r="52" spans="1:26">
      <c r="A52" s="135"/>
      <c r="B52" s="135"/>
      <c r="C52" s="135"/>
      <c r="D52" s="135"/>
      <c r="E52" s="135"/>
      <c r="F52" s="135"/>
      <c r="G52" s="135"/>
      <c r="H52" s="135"/>
      <c r="I52" s="135"/>
      <c r="J52" s="135"/>
      <c r="K52" s="135"/>
      <c r="L52" s="135"/>
      <c r="M52" s="135"/>
      <c r="N52" s="135"/>
      <c r="O52" s="135"/>
      <c r="P52" s="135"/>
      <c r="Q52" s="135"/>
      <c r="R52" s="135"/>
      <c r="S52" s="135"/>
      <c r="T52" s="135"/>
      <c r="U52" s="135"/>
      <c r="V52" s="135"/>
      <c r="W52" s="135"/>
      <c r="X52" s="135"/>
      <c r="Y52" s="135"/>
      <c r="Z52" s="135"/>
    </row>
    <row r="53" spans="1:26" hidden="1">
      <c r="A53" s="135">
        <v>0</v>
      </c>
      <c r="B53" s="135"/>
      <c r="C53" s="135"/>
      <c r="D53" s="135"/>
      <c r="E53" s="135"/>
      <c r="F53" s="135"/>
      <c r="G53" s="135"/>
      <c r="H53" s="135"/>
      <c r="I53" s="135"/>
      <c r="J53" s="135"/>
      <c r="K53" s="135"/>
      <c r="L53" s="135"/>
      <c r="M53" s="135"/>
      <c r="N53" s="135"/>
      <c r="O53" s="135"/>
      <c r="P53" s="135"/>
      <c r="Q53" s="135"/>
      <c r="R53" s="135"/>
      <c r="S53" s="135"/>
      <c r="T53" s="135"/>
      <c r="U53" s="135"/>
      <c r="V53" s="135"/>
      <c r="W53" s="135"/>
      <c r="X53" s="135"/>
      <c r="Y53" s="135"/>
      <c r="Z53" s="135"/>
    </row>
    <row r="54" spans="1:26" hidden="1">
      <c r="A54" s="135">
        <v>1</v>
      </c>
      <c r="B54" s="135"/>
      <c r="C54" s="135"/>
      <c r="D54" s="135"/>
      <c r="E54" s="135"/>
      <c r="F54" s="135"/>
      <c r="G54" s="135"/>
      <c r="H54" s="135"/>
      <c r="I54" s="135"/>
      <c r="J54" s="135"/>
      <c r="K54" s="135"/>
      <c r="L54" s="135"/>
      <c r="M54" s="135"/>
      <c r="N54" s="135"/>
      <c r="O54" s="135"/>
      <c r="P54" s="135"/>
      <c r="Q54" s="135"/>
      <c r="R54" s="135"/>
      <c r="S54" s="135"/>
      <c r="T54" s="135"/>
      <c r="U54" s="135"/>
      <c r="V54" s="135"/>
      <c r="W54" s="135"/>
      <c r="X54" s="135"/>
      <c r="Y54" s="135"/>
      <c r="Z54" s="135"/>
    </row>
    <row r="55" spans="1:26" hidden="1">
      <c r="A55" s="135">
        <v>2</v>
      </c>
      <c r="B55" s="135"/>
      <c r="C55" s="135"/>
      <c r="D55" s="135"/>
      <c r="E55" s="135"/>
      <c r="F55" s="135"/>
      <c r="G55" s="135"/>
      <c r="H55" s="135"/>
      <c r="I55" s="135"/>
      <c r="J55" s="135"/>
      <c r="K55" s="135"/>
      <c r="L55" s="135"/>
      <c r="M55" s="135"/>
      <c r="N55" s="135"/>
      <c r="O55" s="135"/>
      <c r="P55" s="135"/>
      <c r="Q55" s="135"/>
      <c r="R55" s="135"/>
      <c r="S55" s="135"/>
      <c r="T55" s="135"/>
      <c r="U55" s="135"/>
      <c r="V55" s="135"/>
      <c r="W55" s="135"/>
      <c r="X55" s="135"/>
      <c r="Y55" s="135"/>
      <c r="Z55" s="135"/>
    </row>
    <row r="56" spans="1:26" hidden="1">
      <c r="A56" s="135">
        <v>3</v>
      </c>
      <c r="B56" s="135"/>
      <c r="C56" s="135"/>
      <c r="D56" s="135"/>
      <c r="E56" s="135"/>
      <c r="F56" s="135"/>
      <c r="G56" s="135"/>
      <c r="H56" s="135"/>
      <c r="I56" s="135"/>
      <c r="J56" s="135"/>
      <c r="K56" s="135"/>
      <c r="L56" s="135"/>
      <c r="M56" s="135"/>
      <c r="N56" s="135"/>
      <c r="O56" s="135"/>
      <c r="P56" s="135"/>
      <c r="Q56" s="135"/>
      <c r="R56" s="135"/>
      <c r="S56" s="135"/>
      <c r="T56" s="135"/>
      <c r="U56" s="135"/>
      <c r="V56" s="135"/>
      <c r="W56" s="135"/>
      <c r="X56" s="135"/>
      <c r="Y56" s="135"/>
      <c r="Z56" s="135"/>
    </row>
    <row r="57" spans="1:26" hidden="1">
      <c r="A57" s="135">
        <v>4</v>
      </c>
      <c r="B57" s="135"/>
      <c r="C57" s="135"/>
      <c r="D57" s="135"/>
      <c r="E57" s="135"/>
      <c r="F57" s="135"/>
      <c r="G57" s="135"/>
      <c r="H57" s="135"/>
      <c r="I57" s="135"/>
      <c r="J57" s="135"/>
      <c r="K57" s="135"/>
      <c r="L57" s="135"/>
      <c r="M57" s="135"/>
      <c r="N57" s="135"/>
      <c r="O57" s="135"/>
      <c r="P57" s="135"/>
      <c r="Q57" s="135"/>
      <c r="R57" s="135"/>
      <c r="S57" s="135"/>
      <c r="T57" s="135"/>
      <c r="U57" s="135"/>
      <c r="V57" s="135"/>
      <c r="W57" s="135"/>
      <c r="X57" s="135"/>
      <c r="Y57" s="135"/>
      <c r="Z57" s="135"/>
    </row>
    <row r="58" spans="1:26" hidden="1">
      <c r="A58" s="135">
        <v>5</v>
      </c>
      <c r="B58" s="135"/>
      <c r="C58" s="135"/>
      <c r="D58" s="135"/>
      <c r="E58" s="135"/>
      <c r="F58" s="135"/>
      <c r="G58" s="135"/>
      <c r="H58" s="135"/>
      <c r="I58" s="135"/>
      <c r="J58" s="135"/>
      <c r="K58" s="135"/>
      <c r="L58" s="135"/>
      <c r="M58" s="135"/>
      <c r="N58" s="135"/>
      <c r="O58" s="135"/>
      <c r="P58" s="135"/>
      <c r="Q58" s="135"/>
      <c r="R58" s="135"/>
      <c r="S58" s="135"/>
      <c r="T58" s="135"/>
      <c r="U58" s="135"/>
      <c r="V58" s="135"/>
      <c r="W58" s="135"/>
      <c r="X58" s="135"/>
      <c r="Y58" s="135"/>
      <c r="Z58" s="135"/>
    </row>
    <row r="59" spans="1:26" hidden="1">
      <c r="A59" s="135">
        <v>6</v>
      </c>
      <c r="B59" s="135"/>
      <c r="C59" s="135"/>
      <c r="D59" s="135"/>
      <c r="E59" s="135"/>
      <c r="F59" s="135"/>
      <c r="G59" s="135"/>
      <c r="H59" s="135"/>
      <c r="I59" s="135"/>
      <c r="J59" s="135"/>
      <c r="K59" s="135"/>
      <c r="L59" s="135"/>
      <c r="M59" s="135"/>
      <c r="N59" s="135"/>
      <c r="O59" s="135"/>
      <c r="P59" s="135"/>
      <c r="Q59" s="135"/>
      <c r="R59" s="135"/>
      <c r="S59" s="135"/>
      <c r="T59" s="135"/>
      <c r="U59" s="135"/>
      <c r="V59" s="135"/>
      <c r="W59" s="135"/>
      <c r="X59" s="135"/>
      <c r="Y59" s="135"/>
      <c r="Z59" s="135"/>
    </row>
    <row r="60" spans="1:26" hidden="1">
      <c r="A60" s="135">
        <v>7</v>
      </c>
      <c r="B60" s="135"/>
      <c r="C60" s="135"/>
      <c r="D60" s="135"/>
      <c r="E60" s="135"/>
      <c r="F60" s="135"/>
      <c r="G60" s="135"/>
      <c r="H60" s="135"/>
      <c r="I60" s="135"/>
      <c r="J60" s="135"/>
      <c r="K60" s="135"/>
      <c r="L60" s="135"/>
      <c r="M60" s="135"/>
      <c r="N60" s="135"/>
      <c r="O60" s="135"/>
      <c r="P60" s="135"/>
      <c r="Q60" s="135"/>
      <c r="R60" s="135"/>
      <c r="S60" s="135"/>
      <c r="T60" s="135"/>
      <c r="U60" s="135"/>
      <c r="V60" s="135"/>
      <c r="W60" s="135"/>
      <c r="X60" s="135"/>
      <c r="Y60" s="135"/>
      <c r="Z60" s="135"/>
    </row>
    <row r="61" spans="1:26" hidden="1">
      <c r="A61" s="135">
        <v>8</v>
      </c>
      <c r="B61" s="135"/>
      <c r="C61" s="135"/>
      <c r="D61" s="135"/>
      <c r="E61" s="135"/>
      <c r="F61" s="135"/>
      <c r="G61" s="135"/>
      <c r="H61" s="135"/>
      <c r="I61" s="135"/>
      <c r="J61" s="135"/>
      <c r="K61" s="135"/>
      <c r="L61" s="135"/>
      <c r="M61" s="135"/>
      <c r="N61" s="135"/>
      <c r="O61" s="135"/>
      <c r="P61" s="135"/>
      <c r="Q61" s="135"/>
      <c r="R61" s="135"/>
      <c r="S61" s="135"/>
      <c r="T61" s="135"/>
      <c r="U61" s="135"/>
      <c r="V61" s="135"/>
      <c r="W61" s="135"/>
      <c r="X61" s="135"/>
      <c r="Y61" s="135"/>
      <c r="Z61" s="135"/>
    </row>
    <row r="62" spans="1:26" hidden="1">
      <c r="A62" s="135">
        <v>9</v>
      </c>
      <c r="B62" s="135"/>
      <c r="C62" s="135"/>
      <c r="D62" s="135"/>
      <c r="E62" s="135"/>
      <c r="F62" s="135"/>
      <c r="G62" s="135"/>
      <c r="H62" s="135"/>
      <c r="I62" s="135"/>
      <c r="J62" s="135"/>
      <c r="K62" s="135"/>
      <c r="L62" s="135"/>
      <c r="M62" s="135"/>
      <c r="N62" s="135"/>
      <c r="O62" s="135"/>
      <c r="P62" s="135"/>
      <c r="Q62" s="135"/>
      <c r="R62" s="135"/>
      <c r="S62" s="135"/>
      <c r="T62" s="135"/>
      <c r="U62" s="135"/>
      <c r="V62" s="135"/>
      <c r="W62" s="135"/>
      <c r="X62" s="135"/>
      <c r="Y62" s="135"/>
      <c r="Z62" s="135"/>
    </row>
    <row r="63" spans="1:26" hidden="1">
      <c r="A63" s="135">
        <v>10</v>
      </c>
      <c r="B63" s="135"/>
      <c r="C63" s="135"/>
      <c r="D63" s="135"/>
      <c r="E63" s="135"/>
      <c r="F63" s="135"/>
      <c r="G63" s="135"/>
      <c r="H63" s="135"/>
      <c r="I63" s="135"/>
      <c r="J63" s="135"/>
      <c r="K63" s="135"/>
      <c r="L63" s="135"/>
      <c r="M63" s="135"/>
      <c r="N63" s="135"/>
      <c r="O63" s="135"/>
      <c r="P63" s="135"/>
      <c r="Q63" s="135"/>
      <c r="R63" s="135"/>
      <c r="S63" s="135"/>
      <c r="T63" s="135"/>
      <c r="U63" s="135"/>
      <c r="V63" s="135"/>
      <c r="W63" s="135"/>
      <c r="X63" s="135"/>
      <c r="Y63" s="135"/>
      <c r="Z63" s="135"/>
    </row>
    <row r="64" spans="1:26" hidden="1">
      <c r="A64" s="135">
        <v>11</v>
      </c>
      <c r="B64" s="135"/>
      <c r="C64" s="135"/>
      <c r="D64" s="135"/>
      <c r="E64" s="135"/>
      <c r="F64" s="135"/>
      <c r="G64" s="135"/>
      <c r="H64" s="135"/>
      <c r="I64" s="135"/>
      <c r="J64" s="135"/>
      <c r="K64" s="135"/>
      <c r="L64" s="135"/>
      <c r="M64" s="135"/>
      <c r="N64" s="135"/>
      <c r="O64" s="135"/>
      <c r="P64" s="135"/>
      <c r="Q64" s="135"/>
      <c r="R64" s="135"/>
      <c r="S64" s="135"/>
      <c r="T64" s="135"/>
      <c r="U64" s="135"/>
      <c r="V64" s="135"/>
      <c r="W64" s="135"/>
      <c r="X64" s="135"/>
      <c r="Y64" s="135"/>
      <c r="Z64" s="135"/>
    </row>
    <row r="65" spans="1:26" hidden="1">
      <c r="A65" s="135">
        <v>12</v>
      </c>
      <c r="B65" s="135"/>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row>
    <row r="66" spans="1:26" hidden="1">
      <c r="A66" s="135">
        <v>13</v>
      </c>
      <c r="B66" s="135"/>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row>
    <row r="67" spans="1:26" hidden="1">
      <c r="A67" s="135">
        <v>14</v>
      </c>
      <c r="B67" s="135"/>
      <c r="C67" s="135"/>
      <c r="D67" s="135"/>
      <c r="E67" s="135"/>
      <c r="F67" s="135"/>
      <c r="G67" s="135"/>
      <c r="H67" s="135"/>
      <c r="I67" s="135"/>
      <c r="J67" s="135"/>
      <c r="K67" s="135"/>
      <c r="L67" s="135"/>
      <c r="M67" s="135"/>
      <c r="N67" s="135"/>
      <c r="O67" s="135"/>
      <c r="P67" s="135"/>
      <c r="Q67" s="135"/>
      <c r="R67" s="135"/>
      <c r="S67" s="135"/>
      <c r="T67" s="135"/>
      <c r="U67" s="135"/>
      <c r="V67" s="135"/>
      <c r="W67" s="135"/>
      <c r="X67" s="135"/>
      <c r="Y67" s="135"/>
      <c r="Z67" s="135"/>
    </row>
    <row r="68" spans="1:26" hidden="1">
      <c r="A68" s="135">
        <v>15</v>
      </c>
      <c r="B68" s="135"/>
      <c r="C68" s="135"/>
      <c r="D68" s="135"/>
      <c r="E68" s="135"/>
      <c r="F68" s="135"/>
      <c r="G68" s="135"/>
      <c r="H68" s="135"/>
      <c r="I68" s="135"/>
      <c r="J68" s="135"/>
      <c r="K68" s="135"/>
      <c r="L68" s="135"/>
      <c r="M68" s="135"/>
      <c r="N68" s="135"/>
      <c r="O68" s="135"/>
      <c r="P68" s="135"/>
      <c r="Q68" s="135"/>
      <c r="R68" s="135"/>
      <c r="S68" s="135"/>
      <c r="T68" s="135"/>
      <c r="U68" s="135"/>
      <c r="V68" s="135"/>
      <c r="W68" s="135"/>
      <c r="X68" s="135"/>
      <c r="Y68" s="135"/>
      <c r="Z68" s="135"/>
    </row>
    <row r="69" spans="1:26" hidden="1">
      <c r="A69" s="135">
        <v>16</v>
      </c>
      <c r="B69" s="135"/>
      <c r="C69" s="135"/>
      <c r="D69" s="135"/>
      <c r="E69" s="167" t="s">
        <v>484</v>
      </c>
      <c r="F69" s="135"/>
      <c r="G69" s="135"/>
      <c r="H69" s="135"/>
      <c r="I69" s="135"/>
      <c r="J69" s="135"/>
      <c r="K69" s="135"/>
      <c r="L69" s="135"/>
      <c r="M69" s="135"/>
      <c r="N69" s="135"/>
      <c r="O69" s="135"/>
      <c r="P69" s="135"/>
      <c r="Q69" s="135"/>
      <c r="R69" s="135"/>
      <c r="S69" s="135"/>
      <c r="T69" s="135"/>
      <c r="U69" s="135"/>
      <c r="V69" s="135"/>
      <c r="W69" s="135"/>
      <c r="X69" s="135"/>
      <c r="Y69" s="135"/>
      <c r="Z69" s="135"/>
    </row>
    <row r="70" spans="1:26" hidden="1">
      <c r="A70" s="135">
        <v>17</v>
      </c>
      <c r="B70" s="135"/>
      <c r="C70" s="135"/>
      <c r="D70" s="135"/>
      <c r="E70" s="167" t="s">
        <v>485</v>
      </c>
      <c r="F70" s="135"/>
      <c r="G70" s="135"/>
      <c r="H70" s="135"/>
      <c r="I70" s="135"/>
      <c r="J70" s="135"/>
      <c r="K70" s="135"/>
      <c r="L70" s="135"/>
      <c r="M70" s="135"/>
      <c r="N70" s="135"/>
      <c r="O70" s="135"/>
      <c r="P70" s="135"/>
      <c r="Q70" s="135"/>
      <c r="R70" s="135"/>
      <c r="S70" s="135"/>
      <c r="T70" s="135"/>
      <c r="U70" s="135"/>
      <c r="V70" s="135"/>
      <c r="W70" s="135"/>
      <c r="X70" s="135"/>
      <c r="Y70" s="135"/>
      <c r="Z70" s="135"/>
    </row>
    <row r="71" spans="1:26" hidden="1">
      <c r="A71" s="135">
        <v>18</v>
      </c>
      <c r="B71" s="135"/>
      <c r="C71" s="135"/>
      <c r="D71" s="135"/>
      <c r="E71" s="167" t="s">
        <v>486</v>
      </c>
      <c r="F71" s="135"/>
      <c r="G71" s="135"/>
      <c r="H71" s="135"/>
      <c r="I71" s="135"/>
      <c r="J71" s="135"/>
      <c r="K71" s="135"/>
      <c r="L71" s="135"/>
      <c r="M71" s="135"/>
      <c r="N71" s="135"/>
      <c r="O71" s="135"/>
      <c r="P71" s="135"/>
      <c r="Q71" s="135"/>
      <c r="R71" s="135"/>
      <c r="S71" s="135"/>
      <c r="T71" s="135"/>
      <c r="U71" s="135"/>
      <c r="V71" s="135"/>
      <c r="W71" s="135"/>
      <c r="X71" s="135"/>
      <c r="Y71" s="135"/>
      <c r="Z71" s="135"/>
    </row>
    <row r="72" spans="1:26" hidden="1">
      <c r="A72" s="135">
        <v>19</v>
      </c>
      <c r="B72" s="135"/>
      <c r="C72" s="135"/>
      <c r="D72" s="135"/>
      <c r="E72" s="167" t="s">
        <v>487</v>
      </c>
      <c r="F72" s="135"/>
      <c r="G72" s="135"/>
      <c r="H72" s="135"/>
      <c r="I72" s="135"/>
      <c r="J72" s="135"/>
      <c r="K72" s="135"/>
      <c r="L72" s="135"/>
      <c r="M72" s="135"/>
      <c r="N72" s="135"/>
      <c r="O72" s="135"/>
      <c r="P72" s="135"/>
      <c r="Q72" s="135"/>
      <c r="R72" s="135"/>
      <c r="S72" s="135"/>
      <c r="T72" s="135"/>
      <c r="U72" s="135"/>
      <c r="V72" s="135"/>
      <c r="W72" s="135"/>
      <c r="X72" s="135"/>
      <c r="Y72" s="135"/>
      <c r="Z72" s="135"/>
    </row>
    <row r="73" spans="1:26" hidden="1">
      <c r="A73" s="135">
        <v>20</v>
      </c>
      <c r="B73" s="135"/>
      <c r="C73" s="135"/>
      <c r="D73" s="135"/>
      <c r="E73" s="167" t="s">
        <v>488</v>
      </c>
      <c r="F73" s="135"/>
      <c r="G73" s="135"/>
      <c r="H73" s="135"/>
      <c r="I73" s="135"/>
      <c r="J73" s="135"/>
      <c r="K73" s="135"/>
      <c r="L73" s="135"/>
      <c r="M73" s="135"/>
      <c r="N73" s="135"/>
      <c r="O73" s="135"/>
      <c r="P73" s="135"/>
      <c r="Q73" s="135"/>
      <c r="R73" s="135"/>
      <c r="S73" s="135"/>
      <c r="T73" s="135"/>
      <c r="U73" s="135"/>
      <c r="V73" s="135"/>
      <c r="W73" s="135"/>
      <c r="X73" s="135"/>
      <c r="Y73" s="135"/>
      <c r="Z73" s="135"/>
    </row>
    <row r="74" spans="1:26" hidden="1">
      <c r="A74" s="135">
        <v>21</v>
      </c>
      <c r="B74" s="135"/>
      <c r="C74" s="135"/>
      <c r="D74" s="135"/>
      <c r="E74" s="167" t="s">
        <v>489</v>
      </c>
      <c r="F74" s="135"/>
      <c r="G74" s="135"/>
      <c r="H74" s="135"/>
      <c r="I74" s="135"/>
      <c r="J74" s="135"/>
      <c r="K74" s="135"/>
      <c r="L74" s="135"/>
      <c r="M74" s="135"/>
      <c r="N74" s="135"/>
      <c r="O74" s="135"/>
      <c r="P74" s="135"/>
      <c r="Q74" s="135"/>
      <c r="R74" s="135"/>
      <c r="S74" s="135"/>
      <c r="T74" s="135"/>
      <c r="U74" s="135"/>
      <c r="V74" s="135"/>
      <c r="W74" s="135"/>
      <c r="X74" s="135"/>
      <c r="Y74" s="135"/>
      <c r="Z74" s="135"/>
    </row>
    <row r="75" spans="1:26" hidden="1">
      <c r="A75" s="135">
        <v>22</v>
      </c>
      <c r="B75" s="135"/>
      <c r="C75" s="135"/>
      <c r="D75" s="135"/>
      <c r="E75" s="135"/>
      <c r="F75" s="135"/>
      <c r="G75" s="135"/>
      <c r="H75" s="135"/>
      <c r="I75" s="135"/>
      <c r="J75" s="135"/>
      <c r="K75" s="135"/>
      <c r="L75" s="135"/>
      <c r="M75" s="135"/>
      <c r="N75" s="135"/>
      <c r="O75" s="135"/>
      <c r="P75" s="135"/>
      <c r="Q75" s="135"/>
      <c r="R75" s="135"/>
      <c r="S75" s="135"/>
      <c r="T75" s="135"/>
      <c r="U75" s="135"/>
      <c r="V75" s="135"/>
      <c r="W75" s="135"/>
      <c r="X75" s="135"/>
      <c r="Y75" s="135"/>
      <c r="Z75" s="135"/>
    </row>
    <row r="76" spans="1:26" hidden="1">
      <c r="A76" s="135">
        <v>23</v>
      </c>
      <c r="B76" s="135"/>
      <c r="C76" s="135"/>
      <c r="D76" s="135"/>
      <c r="E76" s="135"/>
      <c r="F76" s="135"/>
      <c r="G76" s="135"/>
      <c r="H76" s="135"/>
      <c r="I76" s="135"/>
      <c r="J76" s="135"/>
      <c r="K76" s="135"/>
      <c r="L76" s="135"/>
      <c r="M76" s="135"/>
      <c r="N76" s="135"/>
      <c r="O76" s="135"/>
      <c r="P76" s="135"/>
      <c r="Q76" s="135"/>
      <c r="R76" s="135"/>
      <c r="S76" s="135"/>
      <c r="T76" s="135"/>
      <c r="U76" s="135"/>
      <c r="V76" s="135"/>
      <c r="W76" s="135"/>
      <c r="X76" s="135"/>
      <c r="Y76" s="135"/>
      <c r="Z76" s="135"/>
    </row>
    <row r="77" spans="1:26" hidden="1">
      <c r="A77" s="135">
        <v>24</v>
      </c>
      <c r="B77" s="135"/>
      <c r="C77" s="135"/>
      <c r="D77" s="135"/>
      <c r="E77" s="135"/>
      <c r="F77" s="135"/>
      <c r="G77" s="135"/>
      <c r="H77" s="135"/>
      <c r="I77" s="135"/>
      <c r="J77" s="135"/>
      <c r="K77" s="135"/>
      <c r="L77" s="135"/>
      <c r="M77" s="135"/>
      <c r="N77" s="135"/>
      <c r="O77" s="135"/>
      <c r="P77" s="135"/>
      <c r="Q77" s="135"/>
      <c r="R77" s="135"/>
      <c r="S77" s="135"/>
      <c r="T77" s="135"/>
      <c r="U77" s="135"/>
      <c r="V77" s="135"/>
      <c r="W77" s="135"/>
      <c r="X77" s="135"/>
      <c r="Y77" s="135"/>
      <c r="Z77" s="135"/>
    </row>
    <row r="78" spans="1:26" hidden="1">
      <c r="A78" s="135">
        <v>25</v>
      </c>
      <c r="B78" s="135"/>
      <c r="C78" s="135"/>
      <c r="D78" s="135"/>
      <c r="E78" s="135"/>
      <c r="F78" s="135"/>
      <c r="G78" s="135"/>
      <c r="H78" s="135"/>
      <c r="I78" s="135"/>
      <c r="J78" s="135"/>
      <c r="K78" s="135"/>
      <c r="L78" s="135"/>
      <c r="M78" s="135"/>
      <c r="N78" s="135"/>
      <c r="O78" s="135"/>
      <c r="P78" s="135"/>
      <c r="Q78" s="135"/>
      <c r="R78" s="135"/>
      <c r="S78" s="135"/>
      <c r="T78" s="135"/>
      <c r="U78" s="135"/>
      <c r="V78" s="135"/>
      <c r="W78" s="135"/>
      <c r="X78" s="135"/>
      <c r="Y78" s="135"/>
      <c r="Z78" s="135"/>
    </row>
    <row r="79" spans="1:26" hidden="1">
      <c r="A79" s="135">
        <v>26</v>
      </c>
      <c r="B79" s="135"/>
      <c r="C79" s="135"/>
      <c r="D79" s="135"/>
      <c r="E79" s="135"/>
      <c r="F79" s="135"/>
      <c r="G79" s="135"/>
      <c r="H79" s="135"/>
      <c r="I79" s="135"/>
      <c r="J79" s="135"/>
      <c r="K79" s="135"/>
      <c r="L79" s="135"/>
      <c r="M79" s="135"/>
      <c r="N79" s="135"/>
      <c r="O79" s="135"/>
      <c r="P79" s="135"/>
      <c r="Q79" s="135"/>
      <c r="R79" s="135"/>
      <c r="S79" s="135"/>
      <c r="T79" s="135"/>
      <c r="U79" s="135"/>
      <c r="V79" s="135"/>
      <c r="W79" s="135"/>
      <c r="X79" s="135"/>
      <c r="Y79" s="135"/>
      <c r="Z79" s="135"/>
    </row>
    <row r="80" spans="1:26" hidden="1">
      <c r="A80" s="135">
        <v>27</v>
      </c>
      <c r="B80" s="135"/>
      <c r="C80" s="135"/>
      <c r="D80" s="135"/>
      <c r="E80" s="135"/>
      <c r="F80" s="135"/>
      <c r="G80" s="135"/>
      <c r="H80" s="135"/>
      <c r="I80" s="135"/>
      <c r="J80" s="135"/>
      <c r="K80" s="135"/>
      <c r="L80" s="135"/>
      <c r="M80" s="135"/>
      <c r="N80" s="135"/>
      <c r="O80" s="135"/>
      <c r="P80" s="135"/>
      <c r="Q80" s="135"/>
      <c r="R80" s="135"/>
      <c r="S80" s="135"/>
      <c r="T80" s="135"/>
      <c r="U80" s="135"/>
      <c r="V80" s="135"/>
      <c r="W80" s="135"/>
      <c r="X80" s="135"/>
      <c r="Y80" s="135"/>
      <c r="Z80" s="135"/>
    </row>
    <row r="81" spans="1:26" hidden="1">
      <c r="A81" s="135">
        <v>28</v>
      </c>
      <c r="B81" s="135"/>
      <c r="C81" s="135"/>
      <c r="D81" s="135"/>
      <c r="E81" s="135"/>
      <c r="F81" s="135"/>
      <c r="G81" s="135"/>
      <c r="H81" s="135"/>
      <c r="I81" s="135"/>
      <c r="J81" s="135"/>
      <c r="K81" s="135"/>
      <c r="L81" s="135"/>
      <c r="M81" s="135"/>
      <c r="N81" s="135"/>
      <c r="O81" s="135"/>
      <c r="P81" s="135"/>
      <c r="Q81" s="135"/>
      <c r="R81" s="135"/>
      <c r="S81" s="135"/>
      <c r="T81" s="135"/>
      <c r="U81" s="135"/>
      <c r="V81" s="135"/>
      <c r="W81" s="135"/>
      <c r="X81" s="135"/>
      <c r="Y81" s="135"/>
      <c r="Z81" s="135"/>
    </row>
    <row r="82" spans="1:26" hidden="1">
      <c r="A82" s="135">
        <v>29</v>
      </c>
      <c r="B82" s="135"/>
      <c r="C82" s="135"/>
      <c r="D82" s="135"/>
      <c r="E82" s="135"/>
      <c r="F82" s="135"/>
      <c r="G82" s="135"/>
      <c r="H82" s="135"/>
      <c r="I82" s="135"/>
      <c r="J82" s="135"/>
      <c r="K82" s="135"/>
      <c r="L82" s="135"/>
      <c r="M82" s="135"/>
      <c r="N82" s="135"/>
      <c r="O82" s="135"/>
      <c r="P82" s="135"/>
      <c r="Q82" s="135"/>
      <c r="R82" s="135"/>
      <c r="S82" s="135"/>
      <c r="T82" s="135"/>
      <c r="U82" s="135"/>
      <c r="V82" s="135"/>
      <c r="W82" s="135"/>
      <c r="X82" s="135"/>
      <c r="Y82" s="135"/>
      <c r="Z82" s="135"/>
    </row>
    <row r="83" spans="1:26" hidden="1">
      <c r="A83" s="135">
        <v>30</v>
      </c>
      <c r="B83" s="135"/>
      <c r="C83" s="135"/>
      <c r="D83" s="135"/>
      <c r="E83" s="135"/>
      <c r="F83" s="135"/>
      <c r="G83" s="135"/>
      <c r="H83" s="135"/>
      <c r="I83" s="135"/>
      <c r="J83" s="135"/>
      <c r="K83" s="135"/>
      <c r="L83" s="135"/>
      <c r="M83" s="135"/>
      <c r="N83" s="135"/>
      <c r="O83" s="135"/>
      <c r="P83" s="135"/>
      <c r="Q83" s="135"/>
      <c r="R83" s="135"/>
      <c r="S83" s="135"/>
      <c r="T83" s="135"/>
      <c r="U83" s="135"/>
      <c r="V83" s="135"/>
      <c r="W83" s="135"/>
      <c r="X83" s="135"/>
      <c r="Y83" s="135"/>
      <c r="Z83" s="135"/>
    </row>
    <row r="84" spans="1:26" hidden="1">
      <c r="A84" s="135">
        <v>31</v>
      </c>
      <c r="B84" s="135"/>
      <c r="C84" s="135"/>
      <c r="D84" s="135"/>
      <c r="E84" s="135"/>
      <c r="F84" s="135"/>
      <c r="G84" s="135"/>
      <c r="H84" s="135"/>
      <c r="I84" s="135"/>
      <c r="J84" s="135"/>
      <c r="K84" s="135"/>
      <c r="L84" s="135"/>
      <c r="M84" s="135"/>
      <c r="N84" s="135"/>
      <c r="O84" s="135"/>
      <c r="P84" s="135"/>
      <c r="Q84" s="135"/>
      <c r="R84" s="135"/>
      <c r="S84" s="135"/>
      <c r="T84" s="135"/>
      <c r="U84" s="135"/>
      <c r="V84" s="135"/>
      <c r="W84" s="135"/>
      <c r="X84" s="135"/>
      <c r="Y84" s="135"/>
      <c r="Z84" s="135"/>
    </row>
    <row r="85" spans="1:26" hidden="1">
      <c r="A85" s="135">
        <v>32</v>
      </c>
      <c r="B85" s="135"/>
      <c r="C85" s="135"/>
      <c r="D85" s="135"/>
      <c r="E85" s="135"/>
      <c r="F85" s="135"/>
      <c r="G85" s="135"/>
      <c r="H85" s="135"/>
      <c r="I85" s="135"/>
      <c r="J85" s="135"/>
      <c r="K85" s="135"/>
      <c r="L85" s="135"/>
      <c r="M85" s="135"/>
      <c r="N85" s="135"/>
      <c r="O85" s="135"/>
      <c r="P85" s="135"/>
      <c r="Q85" s="135"/>
      <c r="R85" s="135"/>
      <c r="S85" s="135"/>
      <c r="T85" s="135"/>
      <c r="U85" s="135"/>
      <c r="V85" s="135"/>
      <c r="W85" s="135"/>
      <c r="X85" s="135"/>
      <c r="Y85" s="135"/>
      <c r="Z85" s="135"/>
    </row>
    <row r="86" spans="1:26" hidden="1">
      <c r="A86" s="135">
        <v>33</v>
      </c>
    </row>
    <row r="87" spans="1:26" hidden="1">
      <c r="A87" s="135">
        <v>34</v>
      </c>
    </row>
    <row r="88" spans="1:26" hidden="1">
      <c r="A88" s="135">
        <v>35</v>
      </c>
    </row>
    <row r="89" spans="1:26" hidden="1">
      <c r="A89" s="135">
        <v>36</v>
      </c>
    </row>
    <row r="90" spans="1:26" hidden="1">
      <c r="A90" s="135">
        <v>37</v>
      </c>
    </row>
    <row r="91" spans="1:26" hidden="1">
      <c r="A91" s="135">
        <v>38</v>
      </c>
    </row>
    <row r="92" spans="1:26" hidden="1">
      <c r="A92" s="135">
        <v>39</v>
      </c>
    </row>
    <row r="93" spans="1:26" hidden="1">
      <c r="A93" s="135">
        <v>40</v>
      </c>
    </row>
    <row r="94" spans="1:26" hidden="1">
      <c r="A94" s="135">
        <v>41</v>
      </c>
    </row>
    <row r="95" spans="1:26" hidden="1">
      <c r="A95" s="135">
        <v>42</v>
      </c>
    </row>
    <row r="96" spans="1:26" hidden="1">
      <c r="A96" s="135">
        <v>43</v>
      </c>
    </row>
    <row r="97" spans="1:1" hidden="1">
      <c r="A97" s="135">
        <v>44</v>
      </c>
    </row>
    <row r="98" spans="1:1" hidden="1">
      <c r="A98" s="135">
        <v>45</v>
      </c>
    </row>
    <row r="99" spans="1:1" hidden="1">
      <c r="A99" s="135">
        <v>46</v>
      </c>
    </row>
    <row r="100" spans="1:1" hidden="1">
      <c r="A100" s="135">
        <v>47</v>
      </c>
    </row>
    <row r="101" spans="1:1" hidden="1">
      <c r="A101" s="135">
        <v>48</v>
      </c>
    </row>
    <row r="102" spans="1:1" hidden="1">
      <c r="A102" s="135">
        <v>49</v>
      </c>
    </row>
    <row r="103" spans="1:1" hidden="1"/>
  </sheetData>
  <sheetProtection algorithmName="SHA-512" hashValue="k2Rnf6MS6jPYO3KbRHNiq/QDjiLnQpWQ2ZkwDO8F8MbOX6FpqAhkE8NqpGyp+L3wjRZk76nV0xu7RytvhMMPxw==" saltValue="Kylyr5cCa2jQo6ufHNLWow==" spinCount="100000" sheet="1" selectLockedCells="1"/>
  <protectedRanges>
    <protectedRange sqref="L11:M12 H11:H13 L13:P13 U36 U33 Q17 Q36 J11:K13 R12:T13 P10:R10 Q11:Q13 R11 U10:U19 S10:T11 N10:O12 D11:E13" name="Range1_2"/>
    <protectedRange sqref="U25:U28" name="Range3_2"/>
    <protectedRange sqref="G33:P33 U30:U32" name="Range5_5"/>
    <protectedRange sqref="L42" name="Range8_2"/>
    <protectedRange sqref="Q33" name="Range5_4_2"/>
    <protectedRange sqref="R24:T32" name="Range5_1_2"/>
    <protectedRange sqref="O24:Q32" name="Range5_2_2"/>
    <protectedRange sqref="L10:M10 D10:I10" name="Range1"/>
  </protectedRanges>
  <mergeCells count="64">
    <mergeCell ref="W17:AA17"/>
    <mergeCell ref="C4:T5"/>
    <mergeCell ref="C8:K8"/>
    <mergeCell ref="R8:T8"/>
    <mergeCell ref="C10:P10"/>
    <mergeCell ref="L11:N11"/>
    <mergeCell ref="R11:T11"/>
    <mergeCell ref="C14:I14"/>
    <mergeCell ref="R14:T14"/>
    <mergeCell ref="C16:O16"/>
    <mergeCell ref="L17:N17"/>
    <mergeCell ref="R17:T17"/>
    <mergeCell ref="C20:I20"/>
    <mergeCell ref="R21:T21"/>
    <mergeCell ref="D23:K23"/>
    <mergeCell ref="L23:N23"/>
    <mergeCell ref="O23:Q23"/>
    <mergeCell ref="R23:T23"/>
    <mergeCell ref="D24:K24"/>
    <mergeCell ref="L24:N24"/>
    <mergeCell ref="O24:Q24"/>
    <mergeCell ref="R24:T24"/>
    <mergeCell ref="W24:AA32"/>
    <mergeCell ref="D25:K25"/>
    <mergeCell ref="L25:N25"/>
    <mergeCell ref="O25:Q25"/>
    <mergeCell ref="R25:T25"/>
    <mergeCell ref="D26:K26"/>
    <mergeCell ref="L26:N26"/>
    <mergeCell ref="O26:Q26"/>
    <mergeCell ref="R26:T26"/>
    <mergeCell ref="D27:K27"/>
    <mergeCell ref="L27:N27"/>
    <mergeCell ref="O27:Q27"/>
    <mergeCell ref="R27:T27"/>
    <mergeCell ref="D28:K28"/>
    <mergeCell ref="L28:N28"/>
    <mergeCell ref="O28:Q28"/>
    <mergeCell ref="R28:T28"/>
    <mergeCell ref="D29:K29"/>
    <mergeCell ref="L29:N29"/>
    <mergeCell ref="O29:Q29"/>
    <mergeCell ref="R29:T29"/>
    <mergeCell ref="D30:K30"/>
    <mergeCell ref="L30:N30"/>
    <mergeCell ref="O30:Q30"/>
    <mergeCell ref="R30:T30"/>
    <mergeCell ref="D31:K31"/>
    <mergeCell ref="L31:N31"/>
    <mergeCell ref="O31:Q31"/>
    <mergeCell ref="R31:T31"/>
    <mergeCell ref="R41:T41"/>
    <mergeCell ref="W41:AA42"/>
    <mergeCell ref="D32:K32"/>
    <mergeCell ref="L32:N32"/>
    <mergeCell ref="O32:Q32"/>
    <mergeCell ref="R32:T32"/>
    <mergeCell ref="R33:T33"/>
    <mergeCell ref="C35:N35"/>
    <mergeCell ref="W35:AA36"/>
    <mergeCell ref="L36:N36"/>
    <mergeCell ref="R36:T36"/>
    <mergeCell ref="C39:G39"/>
    <mergeCell ref="W39:AA39"/>
  </mergeCells>
  <dataValidations count="2">
    <dataValidation type="list" allowBlank="1" showErrorMessage="1" prompt="Select option" sqref="R8 JN8 TJ8 ADF8 ANB8 AWX8 BGT8 BQP8 CAL8 CKH8 CUD8 DDZ8 DNV8 DXR8 EHN8 ERJ8 FBF8 FLB8 FUX8 GET8 GOP8 GYL8 HIH8 HSD8 IBZ8 ILV8 IVR8 JFN8 JPJ8 JZF8 KJB8 KSX8 LCT8 LMP8 LWL8 MGH8 MQD8 MZZ8 NJV8 NTR8 ODN8 ONJ8 OXF8 PHB8 PQX8 QAT8 QKP8 QUL8 REH8 ROD8 RXZ8 SHV8 SRR8 TBN8 TLJ8 TVF8 UFB8 UOX8 UYT8 VIP8 VSL8 WCH8 WMD8 WVZ8 R65544 JN65544 TJ65544 ADF65544 ANB65544 AWX65544 BGT65544 BQP65544 CAL65544 CKH65544 CUD65544 DDZ65544 DNV65544 DXR65544 EHN65544 ERJ65544 FBF65544 FLB65544 FUX65544 GET65544 GOP65544 GYL65544 HIH65544 HSD65544 IBZ65544 ILV65544 IVR65544 JFN65544 JPJ65544 JZF65544 KJB65544 KSX65544 LCT65544 LMP65544 LWL65544 MGH65544 MQD65544 MZZ65544 NJV65544 NTR65544 ODN65544 ONJ65544 OXF65544 PHB65544 PQX65544 QAT65544 QKP65544 QUL65544 REH65544 ROD65544 RXZ65544 SHV65544 SRR65544 TBN65544 TLJ65544 TVF65544 UFB65544 UOX65544 UYT65544 VIP65544 VSL65544 WCH65544 WMD65544 WVZ65544 R131080 JN131080 TJ131080 ADF131080 ANB131080 AWX131080 BGT131080 BQP131080 CAL131080 CKH131080 CUD131080 DDZ131080 DNV131080 DXR131080 EHN131080 ERJ131080 FBF131080 FLB131080 FUX131080 GET131080 GOP131080 GYL131080 HIH131080 HSD131080 IBZ131080 ILV131080 IVR131080 JFN131080 JPJ131080 JZF131080 KJB131080 KSX131080 LCT131080 LMP131080 LWL131080 MGH131080 MQD131080 MZZ131080 NJV131080 NTR131080 ODN131080 ONJ131080 OXF131080 PHB131080 PQX131080 QAT131080 QKP131080 QUL131080 REH131080 ROD131080 RXZ131080 SHV131080 SRR131080 TBN131080 TLJ131080 TVF131080 UFB131080 UOX131080 UYT131080 VIP131080 VSL131080 WCH131080 WMD131080 WVZ131080 R196616 JN196616 TJ196616 ADF196616 ANB196616 AWX196616 BGT196616 BQP196616 CAL196616 CKH196616 CUD196616 DDZ196616 DNV196616 DXR196616 EHN196616 ERJ196616 FBF196616 FLB196616 FUX196616 GET196616 GOP196616 GYL196616 HIH196616 HSD196616 IBZ196616 ILV196616 IVR196616 JFN196616 JPJ196616 JZF196616 KJB196616 KSX196616 LCT196616 LMP196616 LWL196616 MGH196616 MQD196616 MZZ196616 NJV196616 NTR196616 ODN196616 ONJ196616 OXF196616 PHB196616 PQX196616 QAT196616 QKP196616 QUL196616 REH196616 ROD196616 RXZ196616 SHV196616 SRR196616 TBN196616 TLJ196616 TVF196616 UFB196616 UOX196616 UYT196616 VIP196616 VSL196616 WCH196616 WMD196616 WVZ196616 R262152 JN262152 TJ262152 ADF262152 ANB262152 AWX262152 BGT262152 BQP262152 CAL262152 CKH262152 CUD262152 DDZ262152 DNV262152 DXR262152 EHN262152 ERJ262152 FBF262152 FLB262152 FUX262152 GET262152 GOP262152 GYL262152 HIH262152 HSD262152 IBZ262152 ILV262152 IVR262152 JFN262152 JPJ262152 JZF262152 KJB262152 KSX262152 LCT262152 LMP262152 LWL262152 MGH262152 MQD262152 MZZ262152 NJV262152 NTR262152 ODN262152 ONJ262152 OXF262152 PHB262152 PQX262152 QAT262152 QKP262152 QUL262152 REH262152 ROD262152 RXZ262152 SHV262152 SRR262152 TBN262152 TLJ262152 TVF262152 UFB262152 UOX262152 UYT262152 VIP262152 VSL262152 WCH262152 WMD262152 WVZ262152 R327688 JN327688 TJ327688 ADF327688 ANB327688 AWX327688 BGT327688 BQP327688 CAL327688 CKH327688 CUD327688 DDZ327688 DNV327688 DXR327688 EHN327688 ERJ327688 FBF327688 FLB327688 FUX327688 GET327688 GOP327688 GYL327688 HIH327688 HSD327688 IBZ327688 ILV327688 IVR327688 JFN327688 JPJ327688 JZF327688 KJB327688 KSX327688 LCT327688 LMP327688 LWL327688 MGH327688 MQD327688 MZZ327688 NJV327688 NTR327688 ODN327688 ONJ327688 OXF327688 PHB327688 PQX327688 QAT327688 QKP327688 QUL327688 REH327688 ROD327688 RXZ327688 SHV327688 SRR327688 TBN327688 TLJ327688 TVF327688 UFB327688 UOX327688 UYT327688 VIP327688 VSL327688 WCH327688 WMD327688 WVZ327688 R393224 JN393224 TJ393224 ADF393224 ANB393224 AWX393224 BGT393224 BQP393224 CAL393224 CKH393224 CUD393224 DDZ393224 DNV393224 DXR393224 EHN393224 ERJ393224 FBF393224 FLB393224 FUX393224 GET393224 GOP393224 GYL393224 HIH393224 HSD393224 IBZ393224 ILV393224 IVR393224 JFN393224 JPJ393224 JZF393224 KJB393224 KSX393224 LCT393224 LMP393224 LWL393224 MGH393224 MQD393224 MZZ393224 NJV393224 NTR393224 ODN393224 ONJ393224 OXF393224 PHB393224 PQX393224 QAT393224 QKP393224 QUL393224 REH393224 ROD393224 RXZ393224 SHV393224 SRR393224 TBN393224 TLJ393224 TVF393224 UFB393224 UOX393224 UYT393224 VIP393224 VSL393224 WCH393224 WMD393224 WVZ393224 R458760 JN458760 TJ458760 ADF458760 ANB458760 AWX458760 BGT458760 BQP458760 CAL458760 CKH458760 CUD458760 DDZ458760 DNV458760 DXR458760 EHN458760 ERJ458760 FBF458760 FLB458760 FUX458760 GET458760 GOP458760 GYL458760 HIH458760 HSD458760 IBZ458760 ILV458760 IVR458760 JFN458760 JPJ458760 JZF458760 KJB458760 KSX458760 LCT458760 LMP458760 LWL458760 MGH458760 MQD458760 MZZ458760 NJV458760 NTR458760 ODN458760 ONJ458760 OXF458760 PHB458760 PQX458760 QAT458760 QKP458760 QUL458760 REH458760 ROD458760 RXZ458760 SHV458760 SRR458760 TBN458760 TLJ458760 TVF458760 UFB458760 UOX458760 UYT458760 VIP458760 VSL458760 WCH458760 WMD458760 WVZ458760 R524296 JN524296 TJ524296 ADF524296 ANB524296 AWX524296 BGT524296 BQP524296 CAL524296 CKH524296 CUD524296 DDZ524296 DNV524296 DXR524296 EHN524296 ERJ524296 FBF524296 FLB524296 FUX524296 GET524296 GOP524296 GYL524296 HIH524296 HSD524296 IBZ524296 ILV524296 IVR524296 JFN524296 JPJ524296 JZF524296 KJB524296 KSX524296 LCT524296 LMP524296 LWL524296 MGH524296 MQD524296 MZZ524296 NJV524296 NTR524296 ODN524296 ONJ524296 OXF524296 PHB524296 PQX524296 QAT524296 QKP524296 QUL524296 REH524296 ROD524296 RXZ524296 SHV524296 SRR524296 TBN524296 TLJ524296 TVF524296 UFB524296 UOX524296 UYT524296 VIP524296 VSL524296 WCH524296 WMD524296 WVZ524296 R589832 JN589832 TJ589832 ADF589832 ANB589832 AWX589832 BGT589832 BQP589832 CAL589832 CKH589832 CUD589832 DDZ589832 DNV589832 DXR589832 EHN589832 ERJ589832 FBF589832 FLB589832 FUX589832 GET589832 GOP589832 GYL589832 HIH589832 HSD589832 IBZ589832 ILV589832 IVR589832 JFN589832 JPJ589832 JZF589832 KJB589832 KSX589832 LCT589832 LMP589832 LWL589832 MGH589832 MQD589832 MZZ589832 NJV589832 NTR589832 ODN589832 ONJ589832 OXF589832 PHB589832 PQX589832 QAT589832 QKP589832 QUL589832 REH589832 ROD589832 RXZ589832 SHV589832 SRR589832 TBN589832 TLJ589832 TVF589832 UFB589832 UOX589832 UYT589832 VIP589832 VSL589832 WCH589832 WMD589832 WVZ589832 R655368 JN655368 TJ655368 ADF655368 ANB655368 AWX655368 BGT655368 BQP655368 CAL655368 CKH655368 CUD655368 DDZ655368 DNV655368 DXR655368 EHN655368 ERJ655368 FBF655368 FLB655368 FUX655368 GET655368 GOP655368 GYL655368 HIH655368 HSD655368 IBZ655368 ILV655368 IVR655368 JFN655368 JPJ655368 JZF655368 KJB655368 KSX655368 LCT655368 LMP655368 LWL655368 MGH655368 MQD655368 MZZ655368 NJV655368 NTR655368 ODN655368 ONJ655368 OXF655368 PHB655368 PQX655368 QAT655368 QKP655368 QUL655368 REH655368 ROD655368 RXZ655368 SHV655368 SRR655368 TBN655368 TLJ655368 TVF655368 UFB655368 UOX655368 UYT655368 VIP655368 VSL655368 WCH655368 WMD655368 WVZ655368 R720904 JN720904 TJ720904 ADF720904 ANB720904 AWX720904 BGT720904 BQP720904 CAL720904 CKH720904 CUD720904 DDZ720904 DNV720904 DXR720904 EHN720904 ERJ720904 FBF720904 FLB720904 FUX720904 GET720904 GOP720904 GYL720904 HIH720904 HSD720904 IBZ720904 ILV720904 IVR720904 JFN720904 JPJ720904 JZF720904 KJB720904 KSX720904 LCT720904 LMP720904 LWL720904 MGH720904 MQD720904 MZZ720904 NJV720904 NTR720904 ODN720904 ONJ720904 OXF720904 PHB720904 PQX720904 QAT720904 QKP720904 QUL720904 REH720904 ROD720904 RXZ720904 SHV720904 SRR720904 TBN720904 TLJ720904 TVF720904 UFB720904 UOX720904 UYT720904 VIP720904 VSL720904 WCH720904 WMD720904 WVZ720904 R786440 JN786440 TJ786440 ADF786440 ANB786440 AWX786440 BGT786440 BQP786440 CAL786440 CKH786440 CUD786440 DDZ786440 DNV786440 DXR786440 EHN786440 ERJ786440 FBF786440 FLB786440 FUX786440 GET786440 GOP786440 GYL786440 HIH786440 HSD786440 IBZ786440 ILV786440 IVR786440 JFN786440 JPJ786440 JZF786440 KJB786440 KSX786440 LCT786440 LMP786440 LWL786440 MGH786440 MQD786440 MZZ786440 NJV786440 NTR786440 ODN786440 ONJ786440 OXF786440 PHB786440 PQX786440 QAT786440 QKP786440 QUL786440 REH786440 ROD786440 RXZ786440 SHV786440 SRR786440 TBN786440 TLJ786440 TVF786440 UFB786440 UOX786440 UYT786440 VIP786440 VSL786440 WCH786440 WMD786440 WVZ786440 R851976 JN851976 TJ851976 ADF851976 ANB851976 AWX851976 BGT851976 BQP851976 CAL851976 CKH851976 CUD851976 DDZ851976 DNV851976 DXR851976 EHN851976 ERJ851976 FBF851976 FLB851976 FUX851976 GET851976 GOP851976 GYL851976 HIH851976 HSD851976 IBZ851976 ILV851976 IVR851976 JFN851976 JPJ851976 JZF851976 KJB851976 KSX851976 LCT851976 LMP851976 LWL851976 MGH851976 MQD851976 MZZ851976 NJV851976 NTR851976 ODN851976 ONJ851976 OXF851976 PHB851976 PQX851976 QAT851976 QKP851976 QUL851976 REH851976 ROD851976 RXZ851976 SHV851976 SRR851976 TBN851976 TLJ851976 TVF851976 UFB851976 UOX851976 UYT851976 VIP851976 VSL851976 WCH851976 WMD851976 WVZ851976 R917512 JN917512 TJ917512 ADF917512 ANB917512 AWX917512 BGT917512 BQP917512 CAL917512 CKH917512 CUD917512 DDZ917512 DNV917512 DXR917512 EHN917512 ERJ917512 FBF917512 FLB917512 FUX917512 GET917512 GOP917512 GYL917512 HIH917512 HSD917512 IBZ917512 ILV917512 IVR917512 JFN917512 JPJ917512 JZF917512 KJB917512 KSX917512 LCT917512 LMP917512 LWL917512 MGH917512 MQD917512 MZZ917512 NJV917512 NTR917512 ODN917512 ONJ917512 OXF917512 PHB917512 PQX917512 QAT917512 QKP917512 QUL917512 REH917512 ROD917512 RXZ917512 SHV917512 SRR917512 TBN917512 TLJ917512 TVF917512 UFB917512 UOX917512 UYT917512 VIP917512 VSL917512 WCH917512 WMD917512 WVZ917512 R983048 JN983048 TJ983048 ADF983048 ANB983048 AWX983048 BGT983048 BQP983048 CAL983048 CKH983048 CUD983048 DDZ983048 DNV983048 DXR983048 EHN983048 ERJ983048 FBF983048 FLB983048 FUX983048 GET983048 GOP983048 GYL983048 HIH983048 HSD983048 IBZ983048 ILV983048 IVR983048 JFN983048 JPJ983048 JZF983048 KJB983048 KSX983048 LCT983048 LMP983048 LWL983048 MGH983048 MQD983048 MZZ983048 NJV983048 NTR983048 ODN983048 ONJ983048 OXF983048 PHB983048 PQX983048 QAT983048 QKP983048 QUL983048 REH983048 ROD983048 RXZ983048 SHV983048 SRR983048 TBN983048 TLJ983048 TVF983048 UFB983048 UOX983048 UYT983048 VIP983048 VSL983048 WCH983048 WMD983048 WVZ983048" xr:uid="{D111B1BA-5D91-4DD4-87D6-077961064610}">
      <formula1>$E$69:$E$74</formula1>
    </dataValidation>
    <dataValidation type="list" allowBlank="1" showErrorMessage="1" errorTitle="Incorrect input" error="Please select the year by pushing the drop-down arrow and clicking the correct year" prompt="Select the year" sqref="WVK983064:WVK983072 IY24:IY32 SU24:SU32 ACQ24:ACQ32 AMM24:AMM32 AWI24:AWI32 BGE24:BGE32 BQA24:BQA32 BZW24:BZW32 CJS24:CJS32 CTO24:CTO32 DDK24:DDK32 DNG24:DNG32 DXC24:DXC32 EGY24:EGY32 EQU24:EQU32 FAQ24:FAQ32 FKM24:FKM32 FUI24:FUI32 GEE24:GEE32 GOA24:GOA32 GXW24:GXW32 HHS24:HHS32 HRO24:HRO32 IBK24:IBK32 ILG24:ILG32 IVC24:IVC32 JEY24:JEY32 JOU24:JOU32 JYQ24:JYQ32 KIM24:KIM32 KSI24:KSI32 LCE24:LCE32 LMA24:LMA32 LVW24:LVW32 MFS24:MFS32 MPO24:MPO32 MZK24:MZK32 NJG24:NJG32 NTC24:NTC32 OCY24:OCY32 OMU24:OMU32 OWQ24:OWQ32 PGM24:PGM32 PQI24:PQI32 QAE24:QAE32 QKA24:QKA32 QTW24:QTW32 RDS24:RDS32 RNO24:RNO32 RXK24:RXK32 SHG24:SHG32 SRC24:SRC32 TAY24:TAY32 TKU24:TKU32 TUQ24:TUQ32 UEM24:UEM32 UOI24:UOI32 UYE24:UYE32 VIA24:VIA32 VRW24:VRW32 WBS24:WBS32 WLO24:WLO32 WVK24:WVK32 C65560:C65568 IY65560:IY65568 SU65560:SU65568 ACQ65560:ACQ65568 AMM65560:AMM65568 AWI65560:AWI65568 BGE65560:BGE65568 BQA65560:BQA65568 BZW65560:BZW65568 CJS65560:CJS65568 CTO65560:CTO65568 DDK65560:DDK65568 DNG65560:DNG65568 DXC65560:DXC65568 EGY65560:EGY65568 EQU65560:EQU65568 FAQ65560:FAQ65568 FKM65560:FKM65568 FUI65560:FUI65568 GEE65560:GEE65568 GOA65560:GOA65568 GXW65560:GXW65568 HHS65560:HHS65568 HRO65560:HRO65568 IBK65560:IBK65568 ILG65560:ILG65568 IVC65560:IVC65568 JEY65560:JEY65568 JOU65560:JOU65568 JYQ65560:JYQ65568 KIM65560:KIM65568 KSI65560:KSI65568 LCE65560:LCE65568 LMA65560:LMA65568 LVW65560:LVW65568 MFS65560:MFS65568 MPO65560:MPO65568 MZK65560:MZK65568 NJG65560:NJG65568 NTC65560:NTC65568 OCY65560:OCY65568 OMU65560:OMU65568 OWQ65560:OWQ65568 PGM65560:PGM65568 PQI65560:PQI65568 QAE65560:QAE65568 QKA65560:QKA65568 QTW65560:QTW65568 RDS65560:RDS65568 RNO65560:RNO65568 RXK65560:RXK65568 SHG65560:SHG65568 SRC65560:SRC65568 TAY65560:TAY65568 TKU65560:TKU65568 TUQ65560:TUQ65568 UEM65560:UEM65568 UOI65560:UOI65568 UYE65560:UYE65568 VIA65560:VIA65568 VRW65560:VRW65568 WBS65560:WBS65568 WLO65560:WLO65568 WVK65560:WVK65568 C131096:C131104 IY131096:IY131104 SU131096:SU131104 ACQ131096:ACQ131104 AMM131096:AMM131104 AWI131096:AWI131104 BGE131096:BGE131104 BQA131096:BQA131104 BZW131096:BZW131104 CJS131096:CJS131104 CTO131096:CTO131104 DDK131096:DDK131104 DNG131096:DNG131104 DXC131096:DXC131104 EGY131096:EGY131104 EQU131096:EQU131104 FAQ131096:FAQ131104 FKM131096:FKM131104 FUI131096:FUI131104 GEE131096:GEE131104 GOA131096:GOA131104 GXW131096:GXW131104 HHS131096:HHS131104 HRO131096:HRO131104 IBK131096:IBK131104 ILG131096:ILG131104 IVC131096:IVC131104 JEY131096:JEY131104 JOU131096:JOU131104 JYQ131096:JYQ131104 KIM131096:KIM131104 KSI131096:KSI131104 LCE131096:LCE131104 LMA131096:LMA131104 LVW131096:LVW131104 MFS131096:MFS131104 MPO131096:MPO131104 MZK131096:MZK131104 NJG131096:NJG131104 NTC131096:NTC131104 OCY131096:OCY131104 OMU131096:OMU131104 OWQ131096:OWQ131104 PGM131096:PGM131104 PQI131096:PQI131104 QAE131096:QAE131104 QKA131096:QKA131104 QTW131096:QTW131104 RDS131096:RDS131104 RNO131096:RNO131104 RXK131096:RXK131104 SHG131096:SHG131104 SRC131096:SRC131104 TAY131096:TAY131104 TKU131096:TKU131104 TUQ131096:TUQ131104 UEM131096:UEM131104 UOI131096:UOI131104 UYE131096:UYE131104 VIA131096:VIA131104 VRW131096:VRW131104 WBS131096:WBS131104 WLO131096:WLO131104 WVK131096:WVK131104 C196632:C196640 IY196632:IY196640 SU196632:SU196640 ACQ196632:ACQ196640 AMM196632:AMM196640 AWI196632:AWI196640 BGE196632:BGE196640 BQA196632:BQA196640 BZW196632:BZW196640 CJS196632:CJS196640 CTO196632:CTO196640 DDK196632:DDK196640 DNG196632:DNG196640 DXC196632:DXC196640 EGY196632:EGY196640 EQU196632:EQU196640 FAQ196632:FAQ196640 FKM196632:FKM196640 FUI196632:FUI196640 GEE196632:GEE196640 GOA196632:GOA196640 GXW196632:GXW196640 HHS196632:HHS196640 HRO196632:HRO196640 IBK196632:IBK196640 ILG196632:ILG196640 IVC196632:IVC196640 JEY196632:JEY196640 JOU196632:JOU196640 JYQ196632:JYQ196640 KIM196632:KIM196640 KSI196632:KSI196640 LCE196632:LCE196640 LMA196632:LMA196640 LVW196632:LVW196640 MFS196632:MFS196640 MPO196632:MPO196640 MZK196632:MZK196640 NJG196632:NJG196640 NTC196632:NTC196640 OCY196632:OCY196640 OMU196632:OMU196640 OWQ196632:OWQ196640 PGM196632:PGM196640 PQI196632:PQI196640 QAE196632:QAE196640 QKA196632:QKA196640 QTW196632:QTW196640 RDS196632:RDS196640 RNO196632:RNO196640 RXK196632:RXK196640 SHG196632:SHG196640 SRC196632:SRC196640 TAY196632:TAY196640 TKU196632:TKU196640 TUQ196632:TUQ196640 UEM196632:UEM196640 UOI196632:UOI196640 UYE196632:UYE196640 VIA196632:VIA196640 VRW196632:VRW196640 WBS196632:WBS196640 WLO196632:WLO196640 WVK196632:WVK196640 C262168:C262176 IY262168:IY262176 SU262168:SU262176 ACQ262168:ACQ262176 AMM262168:AMM262176 AWI262168:AWI262176 BGE262168:BGE262176 BQA262168:BQA262176 BZW262168:BZW262176 CJS262168:CJS262176 CTO262168:CTO262176 DDK262168:DDK262176 DNG262168:DNG262176 DXC262168:DXC262176 EGY262168:EGY262176 EQU262168:EQU262176 FAQ262168:FAQ262176 FKM262168:FKM262176 FUI262168:FUI262176 GEE262168:GEE262176 GOA262168:GOA262176 GXW262168:GXW262176 HHS262168:HHS262176 HRO262168:HRO262176 IBK262168:IBK262176 ILG262168:ILG262176 IVC262168:IVC262176 JEY262168:JEY262176 JOU262168:JOU262176 JYQ262168:JYQ262176 KIM262168:KIM262176 KSI262168:KSI262176 LCE262168:LCE262176 LMA262168:LMA262176 LVW262168:LVW262176 MFS262168:MFS262176 MPO262168:MPO262176 MZK262168:MZK262176 NJG262168:NJG262176 NTC262168:NTC262176 OCY262168:OCY262176 OMU262168:OMU262176 OWQ262168:OWQ262176 PGM262168:PGM262176 PQI262168:PQI262176 QAE262168:QAE262176 QKA262168:QKA262176 QTW262168:QTW262176 RDS262168:RDS262176 RNO262168:RNO262176 RXK262168:RXK262176 SHG262168:SHG262176 SRC262168:SRC262176 TAY262168:TAY262176 TKU262168:TKU262176 TUQ262168:TUQ262176 UEM262168:UEM262176 UOI262168:UOI262176 UYE262168:UYE262176 VIA262168:VIA262176 VRW262168:VRW262176 WBS262168:WBS262176 WLO262168:WLO262176 WVK262168:WVK262176 C327704:C327712 IY327704:IY327712 SU327704:SU327712 ACQ327704:ACQ327712 AMM327704:AMM327712 AWI327704:AWI327712 BGE327704:BGE327712 BQA327704:BQA327712 BZW327704:BZW327712 CJS327704:CJS327712 CTO327704:CTO327712 DDK327704:DDK327712 DNG327704:DNG327712 DXC327704:DXC327712 EGY327704:EGY327712 EQU327704:EQU327712 FAQ327704:FAQ327712 FKM327704:FKM327712 FUI327704:FUI327712 GEE327704:GEE327712 GOA327704:GOA327712 GXW327704:GXW327712 HHS327704:HHS327712 HRO327704:HRO327712 IBK327704:IBK327712 ILG327704:ILG327712 IVC327704:IVC327712 JEY327704:JEY327712 JOU327704:JOU327712 JYQ327704:JYQ327712 KIM327704:KIM327712 KSI327704:KSI327712 LCE327704:LCE327712 LMA327704:LMA327712 LVW327704:LVW327712 MFS327704:MFS327712 MPO327704:MPO327712 MZK327704:MZK327712 NJG327704:NJG327712 NTC327704:NTC327712 OCY327704:OCY327712 OMU327704:OMU327712 OWQ327704:OWQ327712 PGM327704:PGM327712 PQI327704:PQI327712 QAE327704:QAE327712 QKA327704:QKA327712 QTW327704:QTW327712 RDS327704:RDS327712 RNO327704:RNO327712 RXK327704:RXK327712 SHG327704:SHG327712 SRC327704:SRC327712 TAY327704:TAY327712 TKU327704:TKU327712 TUQ327704:TUQ327712 UEM327704:UEM327712 UOI327704:UOI327712 UYE327704:UYE327712 VIA327704:VIA327712 VRW327704:VRW327712 WBS327704:WBS327712 WLO327704:WLO327712 WVK327704:WVK327712 C393240:C393248 IY393240:IY393248 SU393240:SU393248 ACQ393240:ACQ393248 AMM393240:AMM393248 AWI393240:AWI393248 BGE393240:BGE393248 BQA393240:BQA393248 BZW393240:BZW393248 CJS393240:CJS393248 CTO393240:CTO393248 DDK393240:DDK393248 DNG393240:DNG393248 DXC393240:DXC393248 EGY393240:EGY393248 EQU393240:EQU393248 FAQ393240:FAQ393248 FKM393240:FKM393248 FUI393240:FUI393248 GEE393240:GEE393248 GOA393240:GOA393248 GXW393240:GXW393248 HHS393240:HHS393248 HRO393240:HRO393248 IBK393240:IBK393248 ILG393240:ILG393248 IVC393240:IVC393248 JEY393240:JEY393248 JOU393240:JOU393248 JYQ393240:JYQ393248 KIM393240:KIM393248 KSI393240:KSI393248 LCE393240:LCE393248 LMA393240:LMA393248 LVW393240:LVW393248 MFS393240:MFS393248 MPO393240:MPO393248 MZK393240:MZK393248 NJG393240:NJG393248 NTC393240:NTC393248 OCY393240:OCY393248 OMU393240:OMU393248 OWQ393240:OWQ393248 PGM393240:PGM393248 PQI393240:PQI393248 QAE393240:QAE393248 QKA393240:QKA393248 QTW393240:QTW393248 RDS393240:RDS393248 RNO393240:RNO393248 RXK393240:RXK393248 SHG393240:SHG393248 SRC393240:SRC393248 TAY393240:TAY393248 TKU393240:TKU393248 TUQ393240:TUQ393248 UEM393240:UEM393248 UOI393240:UOI393248 UYE393240:UYE393248 VIA393240:VIA393248 VRW393240:VRW393248 WBS393240:WBS393248 WLO393240:WLO393248 WVK393240:WVK393248 C458776:C458784 IY458776:IY458784 SU458776:SU458784 ACQ458776:ACQ458784 AMM458776:AMM458784 AWI458776:AWI458784 BGE458776:BGE458784 BQA458776:BQA458784 BZW458776:BZW458784 CJS458776:CJS458784 CTO458776:CTO458784 DDK458776:DDK458784 DNG458776:DNG458784 DXC458776:DXC458784 EGY458776:EGY458784 EQU458776:EQU458784 FAQ458776:FAQ458784 FKM458776:FKM458784 FUI458776:FUI458784 GEE458776:GEE458784 GOA458776:GOA458784 GXW458776:GXW458784 HHS458776:HHS458784 HRO458776:HRO458784 IBK458776:IBK458784 ILG458776:ILG458784 IVC458776:IVC458784 JEY458776:JEY458784 JOU458776:JOU458784 JYQ458776:JYQ458784 KIM458776:KIM458784 KSI458776:KSI458784 LCE458776:LCE458784 LMA458776:LMA458784 LVW458776:LVW458784 MFS458776:MFS458784 MPO458776:MPO458784 MZK458776:MZK458784 NJG458776:NJG458784 NTC458776:NTC458784 OCY458776:OCY458784 OMU458776:OMU458784 OWQ458776:OWQ458784 PGM458776:PGM458784 PQI458776:PQI458784 QAE458776:QAE458784 QKA458776:QKA458784 QTW458776:QTW458784 RDS458776:RDS458784 RNO458776:RNO458784 RXK458776:RXK458784 SHG458776:SHG458784 SRC458776:SRC458784 TAY458776:TAY458784 TKU458776:TKU458784 TUQ458776:TUQ458784 UEM458776:UEM458784 UOI458776:UOI458784 UYE458776:UYE458784 VIA458776:VIA458784 VRW458776:VRW458784 WBS458776:WBS458784 WLO458776:WLO458784 WVK458776:WVK458784 C524312:C524320 IY524312:IY524320 SU524312:SU524320 ACQ524312:ACQ524320 AMM524312:AMM524320 AWI524312:AWI524320 BGE524312:BGE524320 BQA524312:BQA524320 BZW524312:BZW524320 CJS524312:CJS524320 CTO524312:CTO524320 DDK524312:DDK524320 DNG524312:DNG524320 DXC524312:DXC524320 EGY524312:EGY524320 EQU524312:EQU524320 FAQ524312:FAQ524320 FKM524312:FKM524320 FUI524312:FUI524320 GEE524312:GEE524320 GOA524312:GOA524320 GXW524312:GXW524320 HHS524312:HHS524320 HRO524312:HRO524320 IBK524312:IBK524320 ILG524312:ILG524320 IVC524312:IVC524320 JEY524312:JEY524320 JOU524312:JOU524320 JYQ524312:JYQ524320 KIM524312:KIM524320 KSI524312:KSI524320 LCE524312:LCE524320 LMA524312:LMA524320 LVW524312:LVW524320 MFS524312:MFS524320 MPO524312:MPO524320 MZK524312:MZK524320 NJG524312:NJG524320 NTC524312:NTC524320 OCY524312:OCY524320 OMU524312:OMU524320 OWQ524312:OWQ524320 PGM524312:PGM524320 PQI524312:PQI524320 QAE524312:QAE524320 QKA524312:QKA524320 QTW524312:QTW524320 RDS524312:RDS524320 RNO524312:RNO524320 RXK524312:RXK524320 SHG524312:SHG524320 SRC524312:SRC524320 TAY524312:TAY524320 TKU524312:TKU524320 TUQ524312:TUQ524320 UEM524312:UEM524320 UOI524312:UOI524320 UYE524312:UYE524320 VIA524312:VIA524320 VRW524312:VRW524320 WBS524312:WBS524320 WLO524312:WLO524320 WVK524312:WVK524320 C589848:C589856 IY589848:IY589856 SU589848:SU589856 ACQ589848:ACQ589856 AMM589848:AMM589856 AWI589848:AWI589856 BGE589848:BGE589856 BQA589848:BQA589856 BZW589848:BZW589856 CJS589848:CJS589856 CTO589848:CTO589856 DDK589848:DDK589856 DNG589848:DNG589856 DXC589848:DXC589856 EGY589848:EGY589856 EQU589848:EQU589856 FAQ589848:FAQ589856 FKM589848:FKM589856 FUI589848:FUI589856 GEE589848:GEE589856 GOA589848:GOA589856 GXW589848:GXW589856 HHS589848:HHS589856 HRO589848:HRO589856 IBK589848:IBK589856 ILG589848:ILG589856 IVC589848:IVC589856 JEY589848:JEY589856 JOU589848:JOU589856 JYQ589848:JYQ589856 KIM589848:KIM589856 KSI589848:KSI589856 LCE589848:LCE589856 LMA589848:LMA589856 LVW589848:LVW589856 MFS589848:MFS589856 MPO589848:MPO589856 MZK589848:MZK589856 NJG589848:NJG589856 NTC589848:NTC589856 OCY589848:OCY589856 OMU589848:OMU589856 OWQ589848:OWQ589856 PGM589848:PGM589856 PQI589848:PQI589856 QAE589848:QAE589856 QKA589848:QKA589856 QTW589848:QTW589856 RDS589848:RDS589856 RNO589848:RNO589856 RXK589848:RXK589856 SHG589848:SHG589856 SRC589848:SRC589856 TAY589848:TAY589856 TKU589848:TKU589856 TUQ589848:TUQ589856 UEM589848:UEM589856 UOI589848:UOI589856 UYE589848:UYE589856 VIA589848:VIA589856 VRW589848:VRW589856 WBS589848:WBS589856 WLO589848:WLO589856 WVK589848:WVK589856 C655384:C655392 IY655384:IY655392 SU655384:SU655392 ACQ655384:ACQ655392 AMM655384:AMM655392 AWI655384:AWI655392 BGE655384:BGE655392 BQA655384:BQA655392 BZW655384:BZW655392 CJS655384:CJS655392 CTO655384:CTO655392 DDK655384:DDK655392 DNG655384:DNG655392 DXC655384:DXC655392 EGY655384:EGY655392 EQU655384:EQU655392 FAQ655384:FAQ655392 FKM655384:FKM655392 FUI655384:FUI655392 GEE655384:GEE655392 GOA655384:GOA655392 GXW655384:GXW655392 HHS655384:HHS655392 HRO655384:HRO655392 IBK655384:IBK655392 ILG655384:ILG655392 IVC655384:IVC655392 JEY655384:JEY655392 JOU655384:JOU655392 JYQ655384:JYQ655392 KIM655384:KIM655392 KSI655384:KSI655392 LCE655384:LCE655392 LMA655384:LMA655392 LVW655384:LVW655392 MFS655384:MFS655392 MPO655384:MPO655392 MZK655384:MZK655392 NJG655384:NJG655392 NTC655384:NTC655392 OCY655384:OCY655392 OMU655384:OMU655392 OWQ655384:OWQ655392 PGM655384:PGM655392 PQI655384:PQI655392 QAE655384:QAE655392 QKA655384:QKA655392 QTW655384:QTW655392 RDS655384:RDS655392 RNO655384:RNO655392 RXK655384:RXK655392 SHG655384:SHG655392 SRC655384:SRC655392 TAY655384:TAY655392 TKU655384:TKU655392 TUQ655384:TUQ655392 UEM655384:UEM655392 UOI655384:UOI655392 UYE655384:UYE655392 VIA655384:VIA655392 VRW655384:VRW655392 WBS655384:WBS655392 WLO655384:WLO655392 WVK655384:WVK655392 C720920:C720928 IY720920:IY720928 SU720920:SU720928 ACQ720920:ACQ720928 AMM720920:AMM720928 AWI720920:AWI720928 BGE720920:BGE720928 BQA720920:BQA720928 BZW720920:BZW720928 CJS720920:CJS720928 CTO720920:CTO720928 DDK720920:DDK720928 DNG720920:DNG720928 DXC720920:DXC720928 EGY720920:EGY720928 EQU720920:EQU720928 FAQ720920:FAQ720928 FKM720920:FKM720928 FUI720920:FUI720928 GEE720920:GEE720928 GOA720920:GOA720928 GXW720920:GXW720928 HHS720920:HHS720928 HRO720920:HRO720928 IBK720920:IBK720928 ILG720920:ILG720928 IVC720920:IVC720928 JEY720920:JEY720928 JOU720920:JOU720928 JYQ720920:JYQ720928 KIM720920:KIM720928 KSI720920:KSI720928 LCE720920:LCE720928 LMA720920:LMA720928 LVW720920:LVW720928 MFS720920:MFS720928 MPO720920:MPO720928 MZK720920:MZK720928 NJG720920:NJG720928 NTC720920:NTC720928 OCY720920:OCY720928 OMU720920:OMU720928 OWQ720920:OWQ720928 PGM720920:PGM720928 PQI720920:PQI720928 QAE720920:QAE720928 QKA720920:QKA720928 QTW720920:QTW720928 RDS720920:RDS720928 RNO720920:RNO720928 RXK720920:RXK720928 SHG720920:SHG720928 SRC720920:SRC720928 TAY720920:TAY720928 TKU720920:TKU720928 TUQ720920:TUQ720928 UEM720920:UEM720928 UOI720920:UOI720928 UYE720920:UYE720928 VIA720920:VIA720928 VRW720920:VRW720928 WBS720920:WBS720928 WLO720920:WLO720928 WVK720920:WVK720928 C786456:C786464 IY786456:IY786464 SU786456:SU786464 ACQ786456:ACQ786464 AMM786456:AMM786464 AWI786456:AWI786464 BGE786456:BGE786464 BQA786456:BQA786464 BZW786456:BZW786464 CJS786456:CJS786464 CTO786456:CTO786464 DDK786456:DDK786464 DNG786456:DNG786464 DXC786456:DXC786464 EGY786456:EGY786464 EQU786456:EQU786464 FAQ786456:FAQ786464 FKM786456:FKM786464 FUI786456:FUI786464 GEE786456:GEE786464 GOA786456:GOA786464 GXW786456:GXW786464 HHS786456:HHS786464 HRO786456:HRO786464 IBK786456:IBK786464 ILG786456:ILG786464 IVC786456:IVC786464 JEY786456:JEY786464 JOU786456:JOU786464 JYQ786456:JYQ786464 KIM786456:KIM786464 KSI786456:KSI786464 LCE786456:LCE786464 LMA786456:LMA786464 LVW786456:LVW786464 MFS786456:MFS786464 MPO786456:MPO786464 MZK786456:MZK786464 NJG786456:NJG786464 NTC786456:NTC786464 OCY786456:OCY786464 OMU786456:OMU786464 OWQ786456:OWQ786464 PGM786456:PGM786464 PQI786456:PQI786464 QAE786456:QAE786464 QKA786456:QKA786464 QTW786456:QTW786464 RDS786456:RDS786464 RNO786456:RNO786464 RXK786456:RXK786464 SHG786456:SHG786464 SRC786456:SRC786464 TAY786456:TAY786464 TKU786456:TKU786464 TUQ786456:TUQ786464 UEM786456:UEM786464 UOI786456:UOI786464 UYE786456:UYE786464 VIA786456:VIA786464 VRW786456:VRW786464 WBS786456:WBS786464 WLO786456:WLO786464 WVK786456:WVK786464 C851992:C852000 IY851992:IY852000 SU851992:SU852000 ACQ851992:ACQ852000 AMM851992:AMM852000 AWI851992:AWI852000 BGE851992:BGE852000 BQA851992:BQA852000 BZW851992:BZW852000 CJS851992:CJS852000 CTO851992:CTO852000 DDK851992:DDK852000 DNG851992:DNG852000 DXC851992:DXC852000 EGY851992:EGY852000 EQU851992:EQU852000 FAQ851992:FAQ852000 FKM851992:FKM852000 FUI851992:FUI852000 GEE851992:GEE852000 GOA851992:GOA852000 GXW851992:GXW852000 HHS851992:HHS852000 HRO851992:HRO852000 IBK851992:IBK852000 ILG851992:ILG852000 IVC851992:IVC852000 JEY851992:JEY852000 JOU851992:JOU852000 JYQ851992:JYQ852000 KIM851992:KIM852000 KSI851992:KSI852000 LCE851992:LCE852000 LMA851992:LMA852000 LVW851992:LVW852000 MFS851992:MFS852000 MPO851992:MPO852000 MZK851992:MZK852000 NJG851992:NJG852000 NTC851992:NTC852000 OCY851992:OCY852000 OMU851992:OMU852000 OWQ851992:OWQ852000 PGM851992:PGM852000 PQI851992:PQI852000 QAE851992:QAE852000 QKA851992:QKA852000 QTW851992:QTW852000 RDS851992:RDS852000 RNO851992:RNO852000 RXK851992:RXK852000 SHG851992:SHG852000 SRC851992:SRC852000 TAY851992:TAY852000 TKU851992:TKU852000 TUQ851992:TUQ852000 UEM851992:UEM852000 UOI851992:UOI852000 UYE851992:UYE852000 VIA851992:VIA852000 VRW851992:VRW852000 WBS851992:WBS852000 WLO851992:WLO852000 WVK851992:WVK852000 C917528:C917536 IY917528:IY917536 SU917528:SU917536 ACQ917528:ACQ917536 AMM917528:AMM917536 AWI917528:AWI917536 BGE917528:BGE917536 BQA917528:BQA917536 BZW917528:BZW917536 CJS917528:CJS917536 CTO917528:CTO917536 DDK917528:DDK917536 DNG917528:DNG917536 DXC917528:DXC917536 EGY917528:EGY917536 EQU917528:EQU917536 FAQ917528:FAQ917536 FKM917528:FKM917536 FUI917528:FUI917536 GEE917528:GEE917536 GOA917528:GOA917536 GXW917528:GXW917536 HHS917528:HHS917536 HRO917528:HRO917536 IBK917528:IBK917536 ILG917528:ILG917536 IVC917528:IVC917536 JEY917528:JEY917536 JOU917528:JOU917536 JYQ917528:JYQ917536 KIM917528:KIM917536 KSI917528:KSI917536 LCE917528:LCE917536 LMA917528:LMA917536 LVW917528:LVW917536 MFS917528:MFS917536 MPO917528:MPO917536 MZK917528:MZK917536 NJG917528:NJG917536 NTC917528:NTC917536 OCY917528:OCY917536 OMU917528:OMU917536 OWQ917528:OWQ917536 PGM917528:PGM917536 PQI917528:PQI917536 QAE917528:QAE917536 QKA917528:QKA917536 QTW917528:QTW917536 RDS917528:RDS917536 RNO917528:RNO917536 RXK917528:RXK917536 SHG917528:SHG917536 SRC917528:SRC917536 TAY917528:TAY917536 TKU917528:TKU917536 TUQ917528:TUQ917536 UEM917528:UEM917536 UOI917528:UOI917536 UYE917528:UYE917536 VIA917528:VIA917536 VRW917528:VRW917536 WBS917528:WBS917536 WLO917528:WLO917536 WVK917528:WVK917536 C983064:C983072 IY983064:IY983072 SU983064:SU983072 ACQ983064:ACQ983072 AMM983064:AMM983072 AWI983064:AWI983072 BGE983064:BGE983072 BQA983064:BQA983072 BZW983064:BZW983072 CJS983064:CJS983072 CTO983064:CTO983072 DDK983064:DDK983072 DNG983064:DNG983072 DXC983064:DXC983072 EGY983064:EGY983072 EQU983064:EQU983072 FAQ983064:FAQ983072 FKM983064:FKM983072 FUI983064:FUI983072 GEE983064:GEE983072 GOA983064:GOA983072 GXW983064:GXW983072 HHS983064:HHS983072 HRO983064:HRO983072 IBK983064:IBK983072 ILG983064:ILG983072 IVC983064:IVC983072 JEY983064:JEY983072 JOU983064:JOU983072 JYQ983064:JYQ983072 KIM983064:KIM983072 KSI983064:KSI983072 LCE983064:LCE983072 LMA983064:LMA983072 LVW983064:LVW983072 MFS983064:MFS983072 MPO983064:MPO983072 MZK983064:MZK983072 NJG983064:NJG983072 NTC983064:NTC983072 OCY983064:OCY983072 OMU983064:OMU983072 OWQ983064:OWQ983072 PGM983064:PGM983072 PQI983064:PQI983072 QAE983064:QAE983072 QKA983064:QKA983072 QTW983064:QTW983072 RDS983064:RDS983072 RNO983064:RNO983072 RXK983064:RXK983072 SHG983064:SHG983072 SRC983064:SRC983072 TAY983064:TAY983072 TKU983064:TKU983072 TUQ983064:TUQ983072 UEM983064:UEM983072 UOI983064:UOI983072 UYE983064:UYE983072 VIA983064:VIA983072 VRW983064:VRW983072 WBS983064:WBS983072 WLO983064:WLO983072 C24:C32" xr:uid="{E13C7635-F9F9-43CB-B9AA-5F0FD438CA8D}">
      <formula1>$A$53:$A$102</formula1>
    </dataValidation>
  </dataValidations>
  <hyperlinks>
    <hyperlink ref="C4:T5" r:id="rId1" display="https://www.nzta.govt.nz/resources/monetised-benefits-and-costs-manual" xr:uid="{869A1610-298F-4732-8495-C7F1E305CDE5}"/>
  </hyperlinks>
  <printOptions horizontalCentered="1"/>
  <pageMargins left="0.74803149606299213" right="0.70866141732283472" top="0.74803149606299213" bottom="0.9055118110236221" header="0.39370078740157483" footer="0.39370078740157483"/>
  <pageSetup paperSize="9" scale="94" orientation="portrait" r:id="rId2"/>
  <headerFooter scaleWithDoc="0" alignWithMargins="0">
    <oddHeader>&amp;L&amp;"+,Regular"&amp;8&amp;F&amp;R&amp;"Cambria,Regular"&amp;8&amp;A
__________________________________________________________________________________________</oddHeader>
    <oddFooter>&amp;L&amp;"Cambria,Regular"&amp;8__________________________________________________________________________________________
The NZ Transport Agency’s Economic evaluation manual 
Effective from Jul 2013</oddFooter>
  </headerFooter>
  <drawing r:id="rId3"/>
  <legacyDrawing r:id="rId4"/>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AA19F9-87D0-47BD-B3C0-80685B29CE59}">
  <sheetPr>
    <pageSetUpPr fitToPage="1"/>
  </sheetPr>
  <dimension ref="A1:AA102"/>
  <sheetViews>
    <sheetView zoomScaleNormal="100" zoomScaleSheetLayoutView="100" workbookViewId="0">
      <selection activeCell="C28" sqref="C28"/>
    </sheetView>
  </sheetViews>
  <sheetFormatPr defaultColWidth="7.69921875" defaultRowHeight="12.6"/>
  <cols>
    <col min="1" max="1" width="2.5" style="134" customWidth="1"/>
    <col min="2" max="2" width="0.796875" style="134" customWidth="1"/>
    <col min="3" max="3" width="8.19921875" style="134" customWidth="1"/>
    <col min="4" max="11" width="3.09765625" style="134" customWidth="1"/>
    <col min="12" max="20" width="4.69921875" style="134" customWidth="1"/>
    <col min="21" max="21" width="3.09765625" style="134" customWidth="1"/>
    <col min="22" max="22" width="9.19921875" style="134" customWidth="1"/>
    <col min="23" max="23" width="26.69921875" style="134" customWidth="1"/>
    <col min="24" max="27" width="13.59765625" style="134" customWidth="1"/>
    <col min="28" max="256" width="7.69921875" style="134"/>
    <col min="257" max="257" width="2.5" style="134" customWidth="1"/>
    <col min="258" max="258" width="0.796875" style="134" customWidth="1"/>
    <col min="259" max="259" width="8.19921875" style="134" customWidth="1"/>
    <col min="260" max="267" width="3.09765625" style="134" customWidth="1"/>
    <col min="268" max="276" width="4.69921875" style="134" customWidth="1"/>
    <col min="277" max="277" width="3.09765625" style="134" customWidth="1"/>
    <col min="278" max="278" width="9.19921875" style="134" customWidth="1"/>
    <col min="279" max="279" width="26.69921875" style="134" customWidth="1"/>
    <col min="280" max="283" width="13.59765625" style="134" customWidth="1"/>
    <col min="284" max="512" width="7.69921875" style="134"/>
    <col min="513" max="513" width="2.5" style="134" customWidth="1"/>
    <col min="514" max="514" width="0.796875" style="134" customWidth="1"/>
    <col min="515" max="515" width="8.19921875" style="134" customWidth="1"/>
    <col min="516" max="523" width="3.09765625" style="134" customWidth="1"/>
    <col min="524" max="532" width="4.69921875" style="134" customWidth="1"/>
    <col min="533" max="533" width="3.09765625" style="134" customWidth="1"/>
    <col min="534" max="534" width="9.19921875" style="134" customWidth="1"/>
    <col min="535" max="535" width="26.69921875" style="134" customWidth="1"/>
    <col min="536" max="539" width="13.59765625" style="134" customWidth="1"/>
    <col min="540" max="768" width="7.69921875" style="134"/>
    <col min="769" max="769" width="2.5" style="134" customWidth="1"/>
    <col min="770" max="770" width="0.796875" style="134" customWidth="1"/>
    <col min="771" max="771" width="8.19921875" style="134" customWidth="1"/>
    <col min="772" max="779" width="3.09765625" style="134" customWidth="1"/>
    <col min="780" max="788" width="4.69921875" style="134" customWidth="1"/>
    <col min="789" max="789" width="3.09765625" style="134" customWidth="1"/>
    <col min="790" max="790" width="9.19921875" style="134" customWidth="1"/>
    <col min="791" max="791" width="26.69921875" style="134" customWidth="1"/>
    <col min="792" max="795" width="13.59765625" style="134" customWidth="1"/>
    <col min="796" max="1024" width="7.69921875" style="134"/>
    <col min="1025" max="1025" width="2.5" style="134" customWidth="1"/>
    <col min="1026" max="1026" width="0.796875" style="134" customWidth="1"/>
    <col min="1027" max="1027" width="8.19921875" style="134" customWidth="1"/>
    <col min="1028" max="1035" width="3.09765625" style="134" customWidth="1"/>
    <col min="1036" max="1044" width="4.69921875" style="134" customWidth="1"/>
    <col min="1045" max="1045" width="3.09765625" style="134" customWidth="1"/>
    <col min="1046" max="1046" width="9.19921875" style="134" customWidth="1"/>
    <col min="1047" max="1047" width="26.69921875" style="134" customWidth="1"/>
    <col min="1048" max="1051" width="13.59765625" style="134" customWidth="1"/>
    <col min="1052" max="1280" width="7.69921875" style="134"/>
    <col min="1281" max="1281" width="2.5" style="134" customWidth="1"/>
    <col min="1282" max="1282" width="0.796875" style="134" customWidth="1"/>
    <col min="1283" max="1283" width="8.19921875" style="134" customWidth="1"/>
    <col min="1284" max="1291" width="3.09765625" style="134" customWidth="1"/>
    <col min="1292" max="1300" width="4.69921875" style="134" customWidth="1"/>
    <col min="1301" max="1301" width="3.09765625" style="134" customWidth="1"/>
    <col min="1302" max="1302" width="9.19921875" style="134" customWidth="1"/>
    <col min="1303" max="1303" width="26.69921875" style="134" customWidth="1"/>
    <col min="1304" max="1307" width="13.59765625" style="134" customWidth="1"/>
    <col min="1308" max="1536" width="7.69921875" style="134"/>
    <col min="1537" max="1537" width="2.5" style="134" customWidth="1"/>
    <col min="1538" max="1538" width="0.796875" style="134" customWidth="1"/>
    <col min="1539" max="1539" width="8.19921875" style="134" customWidth="1"/>
    <col min="1540" max="1547" width="3.09765625" style="134" customWidth="1"/>
    <col min="1548" max="1556" width="4.69921875" style="134" customWidth="1"/>
    <col min="1557" max="1557" width="3.09765625" style="134" customWidth="1"/>
    <col min="1558" max="1558" width="9.19921875" style="134" customWidth="1"/>
    <col min="1559" max="1559" width="26.69921875" style="134" customWidth="1"/>
    <col min="1560" max="1563" width="13.59765625" style="134" customWidth="1"/>
    <col min="1564" max="1792" width="7.69921875" style="134"/>
    <col min="1793" max="1793" width="2.5" style="134" customWidth="1"/>
    <col min="1794" max="1794" width="0.796875" style="134" customWidth="1"/>
    <col min="1795" max="1795" width="8.19921875" style="134" customWidth="1"/>
    <col min="1796" max="1803" width="3.09765625" style="134" customWidth="1"/>
    <col min="1804" max="1812" width="4.69921875" style="134" customWidth="1"/>
    <col min="1813" max="1813" width="3.09765625" style="134" customWidth="1"/>
    <col min="1814" max="1814" width="9.19921875" style="134" customWidth="1"/>
    <col min="1815" max="1815" width="26.69921875" style="134" customWidth="1"/>
    <col min="1816" max="1819" width="13.59765625" style="134" customWidth="1"/>
    <col min="1820" max="2048" width="7.69921875" style="134"/>
    <col min="2049" max="2049" width="2.5" style="134" customWidth="1"/>
    <col min="2050" max="2050" width="0.796875" style="134" customWidth="1"/>
    <col min="2051" max="2051" width="8.19921875" style="134" customWidth="1"/>
    <col min="2052" max="2059" width="3.09765625" style="134" customWidth="1"/>
    <col min="2060" max="2068" width="4.69921875" style="134" customWidth="1"/>
    <col min="2069" max="2069" width="3.09765625" style="134" customWidth="1"/>
    <col min="2070" max="2070" width="9.19921875" style="134" customWidth="1"/>
    <col min="2071" max="2071" width="26.69921875" style="134" customWidth="1"/>
    <col min="2072" max="2075" width="13.59765625" style="134" customWidth="1"/>
    <col min="2076" max="2304" width="7.69921875" style="134"/>
    <col min="2305" max="2305" width="2.5" style="134" customWidth="1"/>
    <col min="2306" max="2306" width="0.796875" style="134" customWidth="1"/>
    <col min="2307" max="2307" width="8.19921875" style="134" customWidth="1"/>
    <col min="2308" max="2315" width="3.09765625" style="134" customWidth="1"/>
    <col min="2316" max="2324" width="4.69921875" style="134" customWidth="1"/>
    <col min="2325" max="2325" width="3.09765625" style="134" customWidth="1"/>
    <col min="2326" max="2326" width="9.19921875" style="134" customWidth="1"/>
    <col min="2327" max="2327" width="26.69921875" style="134" customWidth="1"/>
    <col min="2328" max="2331" width="13.59765625" style="134" customWidth="1"/>
    <col min="2332" max="2560" width="7.69921875" style="134"/>
    <col min="2561" max="2561" width="2.5" style="134" customWidth="1"/>
    <col min="2562" max="2562" width="0.796875" style="134" customWidth="1"/>
    <col min="2563" max="2563" width="8.19921875" style="134" customWidth="1"/>
    <col min="2564" max="2571" width="3.09765625" style="134" customWidth="1"/>
    <col min="2572" max="2580" width="4.69921875" style="134" customWidth="1"/>
    <col min="2581" max="2581" width="3.09765625" style="134" customWidth="1"/>
    <col min="2582" max="2582" width="9.19921875" style="134" customWidth="1"/>
    <col min="2583" max="2583" width="26.69921875" style="134" customWidth="1"/>
    <col min="2584" max="2587" width="13.59765625" style="134" customWidth="1"/>
    <col min="2588" max="2816" width="7.69921875" style="134"/>
    <col min="2817" max="2817" width="2.5" style="134" customWidth="1"/>
    <col min="2818" max="2818" width="0.796875" style="134" customWidth="1"/>
    <col min="2819" max="2819" width="8.19921875" style="134" customWidth="1"/>
    <col min="2820" max="2827" width="3.09765625" style="134" customWidth="1"/>
    <col min="2828" max="2836" width="4.69921875" style="134" customWidth="1"/>
    <col min="2837" max="2837" width="3.09765625" style="134" customWidth="1"/>
    <col min="2838" max="2838" width="9.19921875" style="134" customWidth="1"/>
    <col min="2839" max="2839" width="26.69921875" style="134" customWidth="1"/>
    <col min="2840" max="2843" width="13.59765625" style="134" customWidth="1"/>
    <col min="2844" max="3072" width="7.69921875" style="134"/>
    <col min="3073" max="3073" width="2.5" style="134" customWidth="1"/>
    <col min="3074" max="3074" width="0.796875" style="134" customWidth="1"/>
    <col min="3075" max="3075" width="8.19921875" style="134" customWidth="1"/>
    <col min="3076" max="3083" width="3.09765625" style="134" customWidth="1"/>
    <col min="3084" max="3092" width="4.69921875" style="134" customWidth="1"/>
    <col min="3093" max="3093" width="3.09765625" style="134" customWidth="1"/>
    <col min="3094" max="3094" width="9.19921875" style="134" customWidth="1"/>
    <col min="3095" max="3095" width="26.69921875" style="134" customWidth="1"/>
    <col min="3096" max="3099" width="13.59765625" style="134" customWidth="1"/>
    <col min="3100" max="3328" width="7.69921875" style="134"/>
    <col min="3329" max="3329" width="2.5" style="134" customWidth="1"/>
    <col min="3330" max="3330" width="0.796875" style="134" customWidth="1"/>
    <col min="3331" max="3331" width="8.19921875" style="134" customWidth="1"/>
    <col min="3332" max="3339" width="3.09765625" style="134" customWidth="1"/>
    <col min="3340" max="3348" width="4.69921875" style="134" customWidth="1"/>
    <col min="3349" max="3349" width="3.09765625" style="134" customWidth="1"/>
    <col min="3350" max="3350" width="9.19921875" style="134" customWidth="1"/>
    <col min="3351" max="3351" width="26.69921875" style="134" customWidth="1"/>
    <col min="3352" max="3355" width="13.59765625" style="134" customWidth="1"/>
    <col min="3356" max="3584" width="7.69921875" style="134"/>
    <col min="3585" max="3585" width="2.5" style="134" customWidth="1"/>
    <col min="3586" max="3586" width="0.796875" style="134" customWidth="1"/>
    <col min="3587" max="3587" width="8.19921875" style="134" customWidth="1"/>
    <col min="3588" max="3595" width="3.09765625" style="134" customWidth="1"/>
    <col min="3596" max="3604" width="4.69921875" style="134" customWidth="1"/>
    <col min="3605" max="3605" width="3.09765625" style="134" customWidth="1"/>
    <col min="3606" max="3606" width="9.19921875" style="134" customWidth="1"/>
    <col min="3607" max="3607" width="26.69921875" style="134" customWidth="1"/>
    <col min="3608" max="3611" width="13.59765625" style="134" customWidth="1"/>
    <col min="3612" max="3840" width="7.69921875" style="134"/>
    <col min="3841" max="3841" width="2.5" style="134" customWidth="1"/>
    <col min="3842" max="3842" width="0.796875" style="134" customWidth="1"/>
    <col min="3843" max="3843" width="8.19921875" style="134" customWidth="1"/>
    <col min="3844" max="3851" width="3.09765625" style="134" customWidth="1"/>
    <col min="3852" max="3860" width="4.69921875" style="134" customWidth="1"/>
    <col min="3861" max="3861" width="3.09765625" style="134" customWidth="1"/>
    <col min="3862" max="3862" width="9.19921875" style="134" customWidth="1"/>
    <col min="3863" max="3863" width="26.69921875" style="134" customWidth="1"/>
    <col min="3864" max="3867" width="13.59765625" style="134" customWidth="1"/>
    <col min="3868" max="4096" width="7.69921875" style="134"/>
    <col min="4097" max="4097" width="2.5" style="134" customWidth="1"/>
    <col min="4098" max="4098" width="0.796875" style="134" customWidth="1"/>
    <col min="4099" max="4099" width="8.19921875" style="134" customWidth="1"/>
    <col min="4100" max="4107" width="3.09765625" style="134" customWidth="1"/>
    <col min="4108" max="4116" width="4.69921875" style="134" customWidth="1"/>
    <col min="4117" max="4117" width="3.09765625" style="134" customWidth="1"/>
    <col min="4118" max="4118" width="9.19921875" style="134" customWidth="1"/>
    <col min="4119" max="4119" width="26.69921875" style="134" customWidth="1"/>
    <col min="4120" max="4123" width="13.59765625" style="134" customWidth="1"/>
    <col min="4124" max="4352" width="7.69921875" style="134"/>
    <col min="4353" max="4353" width="2.5" style="134" customWidth="1"/>
    <col min="4354" max="4354" width="0.796875" style="134" customWidth="1"/>
    <col min="4355" max="4355" width="8.19921875" style="134" customWidth="1"/>
    <col min="4356" max="4363" width="3.09765625" style="134" customWidth="1"/>
    <col min="4364" max="4372" width="4.69921875" style="134" customWidth="1"/>
    <col min="4373" max="4373" width="3.09765625" style="134" customWidth="1"/>
    <col min="4374" max="4374" width="9.19921875" style="134" customWidth="1"/>
    <col min="4375" max="4375" width="26.69921875" style="134" customWidth="1"/>
    <col min="4376" max="4379" width="13.59765625" style="134" customWidth="1"/>
    <col min="4380" max="4608" width="7.69921875" style="134"/>
    <col min="4609" max="4609" width="2.5" style="134" customWidth="1"/>
    <col min="4610" max="4610" width="0.796875" style="134" customWidth="1"/>
    <col min="4611" max="4611" width="8.19921875" style="134" customWidth="1"/>
    <col min="4612" max="4619" width="3.09765625" style="134" customWidth="1"/>
    <col min="4620" max="4628" width="4.69921875" style="134" customWidth="1"/>
    <col min="4629" max="4629" width="3.09765625" style="134" customWidth="1"/>
    <col min="4630" max="4630" width="9.19921875" style="134" customWidth="1"/>
    <col min="4631" max="4631" width="26.69921875" style="134" customWidth="1"/>
    <col min="4632" max="4635" width="13.59765625" style="134" customWidth="1"/>
    <col min="4636" max="4864" width="7.69921875" style="134"/>
    <col min="4865" max="4865" width="2.5" style="134" customWidth="1"/>
    <col min="4866" max="4866" width="0.796875" style="134" customWidth="1"/>
    <col min="4867" max="4867" width="8.19921875" style="134" customWidth="1"/>
    <col min="4868" max="4875" width="3.09765625" style="134" customWidth="1"/>
    <col min="4876" max="4884" width="4.69921875" style="134" customWidth="1"/>
    <col min="4885" max="4885" width="3.09765625" style="134" customWidth="1"/>
    <col min="4886" max="4886" width="9.19921875" style="134" customWidth="1"/>
    <col min="4887" max="4887" width="26.69921875" style="134" customWidth="1"/>
    <col min="4888" max="4891" width="13.59765625" style="134" customWidth="1"/>
    <col min="4892" max="5120" width="7.69921875" style="134"/>
    <col min="5121" max="5121" width="2.5" style="134" customWidth="1"/>
    <col min="5122" max="5122" width="0.796875" style="134" customWidth="1"/>
    <col min="5123" max="5123" width="8.19921875" style="134" customWidth="1"/>
    <col min="5124" max="5131" width="3.09765625" style="134" customWidth="1"/>
    <col min="5132" max="5140" width="4.69921875" style="134" customWidth="1"/>
    <col min="5141" max="5141" width="3.09765625" style="134" customWidth="1"/>
    <col min="5142" max="5142" width="9.19921875" style="134" customWidth="1"/>
    <col min="5143" max="5143" width="26.69921875" style="134" customWidth="1"/>
    <col min="5144" max="5147" width="13.59765625" style="134" customWidth="1"/>
    <col min="5148" max="5376" width="7.69921875" style="134"/>
    <col min="5377" max="5377" width="2.5" style="134" customWidth="1"/>
    <col min="5378" max="5378" width="0.796875" style="134" customWidth="1"/>
    <col min="5379" max="5379" width="8.19921875" style="134" customWidth="1"/>
    <col min="5380" max="5387" width="3.09765625" style="134" customWidth="1"/>
    <col min="5388" max="5396" width="4.69921875" style="134" customWidth="1"/>
    <col min="5397" max="5397" width="3.09765625" style="134" customWidth="1"/>
    <col min="5398" max="5398" width="9.19921875" style="134" customWidth="1"/>
    <col min="5399" max="5399" width="26.69921875" style="134" customWidth="1"/>
    <col min="5400" max="5403" width="13.59765625" style="134" customWidth="1"/>
    <col min="5404" max="5632" width="7.69921875" style="134"/>
    <col min="5633" max="5633" width="2.5" style="134" customWidth="1"/>
    <col min="5634" max="5634" width="0.796875" style="134" customWidth="1"/>
    <col min="5635" max="5635" width="8.19921875" style="134" customWidth="1"/>
    <col min="5636" max="5643" width="3.09765625" style="134" customWidth="1"/>
    <col min="5644" max="5652" width="4.69921875" style="134" customWidth="1"/>
    <col min="5653" max="5653" width="3.09765625" style="134" customWidth="1"/>
    <col min="5654" max="5654" width="9.19921875" style="134" customWidth="1"/>
    <col min="5655" max="5655" width="26.69921875" style="134" customWidth="1"/>
    <col min="5656" max="5659" width="13.59765625" style="134" customWidth="1"/>
    <col min="5660" max="5888" width="7.69921875" style="134"/>
    <col min="5889" max="5889" width="2.5" style="134" customWidth="1"/>
    <col min="5890" max="5890" width="0.796875" style="134" customWidth="1"/>
    <col min="5891" max="5891" width="8.19921875" style="134" customWidth="1"/>
    <col min="5892" max="5899" width="3.09765625" style="134" customWidth="1"/>
    <col min="5900" max="5908" width="4.69921875" style="134" customWidth="1"/>
    <col min="5909" max="5909" width="3.09765625" style="134" customWidth="1"/>
    <col min="5910" max="5910" width="9.19921875" style="134" customWidth="1"/>
    <col min="5911" max="5911" width="26.69921875" style="134" customWidth="1"/>
    <col min="5912" max="5915" width="13.59765625" style="134" customWidth="1"/>
    <col min="5916" max="6144" width="7.69921875" style="134"/>
    <col min="6145" max="6145" width="2.5" style="134" customWidth="1"/>
    <col min="6146" max="6146" width="0.796875" style="134" customWidth="1"/>
    <col min="6147" max="6147" width="8.19921875" style="134" customWidth="1"/>
    <col min="6148" max="6155" width="3.09765625" style="134" customWidth="1"/>
    <col min="6156" max="6164" width="4.69921875" style="134" customWidth="1"/>
    <col min="6165" max="6165" width="3.09765625" style="134" customWidth="1"/>
    <col min="6166" max="6166" width="9.19921875" style="134" customWidth="1"/>
    <col min="6167" max="6167" width="26.69921875" style="134" customWidth="1"/>
    <col min="6168" max="6171" width="13.59765625" style="134" customWidth="1"/>
    <col min="6172" max="6400" width="7.69921875" style="134"/>
    <col min="6401" max="6401" width="2.5" style="134" customWidth="1"/>
    <col min="6402" max="6402" width="0.796875" style="134" customWidth="1"/>
    <col min="6403" max="6403" width="8.19921875" style="134" customWidth="1"/>
    <col min="6404" max="6411" width="3.09765625" style="134" customWidth="1"/>
    <col min="6412" max="6420" width="4.69921875" style="134" customWidth="1"/>
    <col min="6421" max="6421" width="3.09765625" style="134" customWidth="1"/>
    <col min="6422" max="6422" width="9.19921875" style="134" customWidth="1"/>
    <col min="6423" max="6423" width="26.69921875" style="134" customWidth="1"/>
    <col min="6424" max="6427" width="13.59765625" style="134" customWidth="1"/>
    <col min="6428" max="6656" width="7.69921875" style="134"/>
    <col min="6657" max="6657" width="2.5" style="134" customWidth="1"/>
    <col min="6658" max="6658" width="0.796875" style="134" customWidth="1"/>
    <col min="6659" max="6659" width="8.19921875" style="134" customWidth="1"/>
    <col min="6660" max="6667" width="3.09765625" style="134" customWidth="1"/>
    <col min="6668" max="6676" width="4.69921875" style="134" customWidth="1"/>
    <col min="6677" max="6677" width="3.09765625" style="134" customWidth="1"/>
    <col min="6678" max="6678" width="9.19921875" style="134" customWidth="1"/>
    <col min="6679" max="6679" width="26.69921875" style="134" customWidth="1"/>
    <col min="6680" max="6683" width="13.59765625" style="134" customWidth="1"/>
    <col min="6684" max="6912" width="7.69921875" style="134"/>
    <col min="6913" max="6913" width="2.5" style="134" customWidth="1"/>
    <col min="6914" max="6914" width="0.796875" style="134" customWidth="1"/>
    <col min="6915" max="6915" width="8.19921875" style="134" customWidth="1"/>
    <col min="6916" max="6923" width="3.09765625" style="134" customWidth="1"/>
    <col min="6924" max="6932" width="4.69921875" style="134" customWidth="1"/>
    <col min="6933" max="6933" width="3.09765625" style="134" customWidth="1"/>
    <col min="6934" max="6934" width="9.19921875" style="134" customWidth="1"/>
    <col min="6935" max="6935" width="26.69921875" style="134" customWidth="1"/>
    <col min="6936" max="6939" width="13.59765625" style="134" customWidth="1"/>
    <col min="6940" max="7168" width="7.69921875" style="134"/>
    <col min="7169" max="7169" width="2.5" style="134" customWidth="1"/>
    <col min="7170" max="7170" width="0.796875" style="134" customWidth="1"/>
    <col min="7171" max="7171" width="8.19921875" style="134" customWidth="1"/>
    <col min="7172" max="7179" width="3.09765625" style="134" customWidth="1"/>
    <col min="7180" max="7188" width="4.69921875" style="134" customWidth="1"/>
    <col min="7189" max="7189" width="3.09765625" style="134" customWidth="1"/>
    <col min="7190" max="7190" width="9.19921875" style="134" customWidth="1"/>
    <col min="7191" max="7191" width="26.69921875" style="134" customWidth="1"/>
    <col min="7192" max="7195" width="13.59765625" style="134" customWidth="1"/>
    <col min="7196" max="7424" width="7.69921875" style="134"/>
    <col min="7425" max="7425" width="2.5" style="134" customWidth="1"/>
    <col min="7426" max="7426" width="0.796875" style="134" customWidth="1"/>
    <col min="7427" max="7427" width="8.19921875" style="134" customWidth="1"/>
    <col min="7428" max="7435" width="3.09765625" style="134" customWidth="1"/>
    <col min="7436" max="7444" width="4.69921875" style="134" customWidth="1"/>
    <col min="7445" max="7445" width="3.09765625" style="134" customWidth="1"/>
    <col min="7446" max="7446" width="9.19921875" style="134" customWidth="1"/>
    <col min="7447" max="7447" width="26.69921875" style="134" customWidth="1"/>
    <col min="7448" max="7451" width="13.59765625" style="134" customWidth="1"/>
    <col min="7452" max="7680" width="7.69921875" style="134"/>
    <col min="7681" max="7681" width="2.5" style="134" customWidth="1"/>
    <col min="7682" max="7682" width="0.796875" style="134" customWidth="1"/>
    <col min="7683" max="7683" width="8.19921875" style="134" customWidth="1"/>
    <col min="7684" max="7691" width="3.09765625" style="134" customWidth="1"/>
    <col min="7692" max="7700" width="4.69921875" style="134" customWidth="1"/>
    <col min="7701" max="7701" width="3.09765625" style="134" customWidth="1"/>
    <col min="7702" max="7702" width="9.19921875" style="134" customWidth="1"/>
    <col min="7703" max="7703" width="26.69921875" style="134" customWidth="1"/>
    <col min="7704" max="7707" width="13.59765625" style="134" customWidth="1"/>
    <col min="7708" max="7936" width="7.69921875" style="134"/>
    <col min="7937" max="7937" width="2.5" style="134" customWidth="1"/>
    <col min="7938" max="7938" width="0.796875" style="134" customWidth="1"/>
    <col min="7939" max="7939" width="8.19921875" style="134" customWidth="1"/>
    <col min="7940" max="7947" width="3.09765625" style="134" customWidth="1"/>
    <col min="7948" max="7956" width="4.69921875" style="134" customWidth="1"/>
    <col min="7957" max="7957" width="3.09765625" style="134" customWidth="1"/>
    <col min="7958" max="7958" width="9.19921875" style="134" customWidth="1"/>
    <col min="7959" max="7959" width="26.69921875" style="134" customWidth="1"/>
    <col min="7960" max="7963" width="13.59765625" style="134" customWidth="1"/>
    <col min="7964" max="8192" width="7.69921875" style="134"/>
    <col min="8193" max="8193" width="2.5" style="134" customWidth="1"/>
    <col min="8194" max="8194" width="0.796875" style="134" customWidth="1"/>
    <col min="8195" max="8195" width="8.19921875" style="134" customWidth="1"/>
    <col min="8196" max="8203" width="3.09765625" style="134" customWidth="1"/>
    <col min="8204" max="8212" width="4.69921875" style="134" customWidth="1"/>
    <col min="8213" max="8213" width="3.09765625" style="134" customWidth="1"/>
    <col min="8214" max="8214" width="9.19921875" style="134" customWidth="1"/>
    <col min="8215" max="8215" width="26.69921875" style="134" customWidth="1"/>
    <col min="8216" max="8219" width="13.59765625" style="134" customWidth="1"/>
    <col min="8220" max="8448" width="7.69921875" style="134"/>
    <col min="8449" max="8449" width="2.5" style="134" customWidth="1"/>
    <col min="8450" max="8450" width="0.796875" style="134" customWidth="1"/>
    <col min="8451" max="8451" width="8.19921875" style="134" customWidth="1"/>
    <col min="8452" max="8459" width="3.09765625" style="134" customWidth="1"/>
    <col min="8460" max="8468" width="4.69921875" style="134" customWidth="1"/>
    <col min="8469" max="8469" width="3.09765625" style="134" customWidth="1"/>
    <col min="8470" max="8470" width="9.19921875" style="134" customWidth="1"/>
    <col min="8471" max="8471" width="26.69921875" style="134" customWidth="1"/>
    <col min="8472" max="8475" width="13.59765625" style="134" customWidth="1"/>
    <col min="8476" max="8704" width="7.69921875" style="134"/>
    <col min="8705" max="8705" width="2.5" style="134" customWidth="1"/>
    <col min="8706" max="8706" width="0.796875" style="134" customWidth="1"/>
    <col min="8707" max="8707" width="8.19921875" style="134" customWidth="1"/>
    <col min="8708" max="8715" width="3.09765625" style="134" customWidth="1"/>
    <col min="8716" max="8724" width="4.69921875" style="134" customWidth="1"/>
    <col min="8725" max="8725" width="3.09765625" style="134" customWidth="1"/>
    <col min="8726" max="8726" width="9.19921875" style="134" customWidth="1"/>
    <col min="8727" max="8727" width="26.69921875" style="134" customWidth="1"/>
    <col min="8728" max="8731" width="13.59765625" style="134" customWidth="1"/>
    <col min="8732" max="8960" width="7.69921875" style="134"/>
    <col min="8961" max="8961" width="2.5" style="134" customWidth="1"/>
    <col min="8962" max="8962" width="0.796875" style="134" customWidth="1"/>
    <col min="8963" max="8963" width="8.19921875" style="134" customWidth="1"/>
    <col min="8964" max="8971" width="3.09765625" style="134" customWidth="1"/>
    <col min="8972" max="8980" width="4.69921875" style="134" customWidth="1"/>
    <col min="8981" max="8981" width="3.09765625" style="134" customWidth="1"/>
    <col min="8982" max="8982" width="9.19921875" style="134" customWidth="1"/>
    <col min="8983" max="8983" width="26.69921875" style="134" customWidth="1"/>
    <col min="8984" max="8987" width="13.59765625" style="134" customWidth="1"/>
    <col min="8988" max="9216" width="7.69921875" style="134"/>
    <col min="9217" max="9217" width="2.5" style="134" customWidth="1"/>
    <col min="9218" max="9218" width="0.796875" style="134" customWidth="1"/>
    <col min="9219" max="9219" width="8.19921875" style="134" customWidth="1"/>
    <col min="9220" max="9227" width="3.09765625" style="134" customWidth="1"/>
    <col min="9228" max="9236" width="4.69921875" style="134" customWidth="1"/>
    <col min="9237" max="9237" width="3.09765625" style="134" customWidth="1"/>
    <col min="9238" max="9238" width="9.19921875" style="134" customWidth="1"/>
    <col min="9239" max="9239" width="26.69921875" style="134" customWidth="1"/>
    <col min="9240" max="9243" width="13.59765625" style="134" customWidth="1"/>
    <col min="9244" max="9472" width="7.69921875" style="134"/>
    <col min="9473" max="9473" width="2.5" style="134" customWidth="1"/>
    <col min="9474" max="9474" width="0.796875" style="134" customWidth="1"/>
    <col min="9475" max="9475" width="8.19921875" style="134" customWidth="1"/>
    <col min="9476" max="9483" width="3.09765625" style="134" customWidth="1"/>
    <col min="9484" max="9492" width="4.69921875" style="134" customWidth="1"/>
    <col min="9493" max="9493" width="3.09765625" style="134" customWidth="1"/>
    <col min="9494" max="9494" width="9.19921875" style="134" customWidth="1"/>
    <col min="9495" max="9495" width="26.69921875" style="134" customWidth="1"/>
    <col min="9496" max="9499" width="13.59765625" style="134" customWidth="1"/>
    <col min="9500" max="9728" width="7.69921875" style="134"/>
    <col min="9729" max="9729" width="2.5" style="134" customWidth="1"/>
    <col min="9730" max="9730" width="0.796875" style="134" customWidth="1"/>
    <col min="9731" max="9731" width="8.19921875" style="134" customWidth="1"/>
    <col min="9732" max="9739" width="3.09765625" style="134" customWidth="1"/>
    <col min="9740" max="9748" width="4.69921875" style="134" customWidth="1"/>
    <col min="9749" max="9749" width="3.09765625" style="134" customWidth="1"/>
    <col min="9750" max="9750" width="9.19921875" style="134" customWidth="1"/>
    <col min="9751" max="9751" width="26.69921875" style="134" customWidth="1"/>
    <col min="9752" max="9755" width="13.59765625" style="134" customWidth="1"/>
    <col min="9756" max="9984" width="7.69921875" style="134"/>
    <col min="9985" max="9985" width="2.5" style="134" customWidth="1"/>
    <col min="9986" max="9986" width="0.796875" style="134" customWidth="1"/>
    <col min="9987" max="9987" width="8.19921875" style="134" customWidth="1"/>
    <col min="9988" max="9995" width="3.09765625" style="134" customWidth="1"/>
    <col min="9996" max="10004" width="4.69921875" style="134" customWidth="1"/>
    <col min="10005" max="10005" width="3.09765625" style="134" customWidth="1"/>
    <col min="10006" max="10006" width="9.19921875" style="134" customWidth="1"/>
    <col min="10007" max="10007" width="26.69921875" style="134" customWidth="1"/>
    <col min="10008" max="10011" width="13.59765625" style="134" customWidth="1"/>
    <col min="10012" max="10240" width="7.69921875" style="134"/>
    <col min="10241" max="10241" width="2.5" style="134" customWidth="1"/>
    <col min="10242" max="10242" width="0.796875" style="134" customWidth="1"/>
    <col min="10243" max="10243" width="8.19921875" style="134" customWidth="1"/>
    <col min="10244" max="10251" width="3.09765625" style="134" customWidth="1"/>
    <col min="10252" max="10260" width="4.69921875" style="134" customWidth="1"/>
    <col min="10261" max="10261" width="3.09765625" style="134" customWidth="1"/>
    <col min="10262" max="10262" width="9.19921875" style="134" customWidth="1"/>
    <col min="10263" max="10263" width="26.69921875" style="134" customWidth="1"/>
    <col min="10264" max="10267" width="13.59765625" style="134" customWidth="1"/>
    <col min="10268" max="10496" width="7.69921875" style="134"/>
    <col min="10497" max="10497" width="2.5" style="134" customWidth="1"/>
    <col min="10498" max="10498" width="0.796875" style="134" customWidth="1"/>
    <col min="10499" max="10499" width="8.19921875" style="134" customWidth="1"/>
    <col min="10500" max="10507" width="3.09765625" style="134" customWidth="1"/>
    <col min="10508" max="10516" width="4.69921875" style="134" customWidth="1"/>
    <col min="10517" max="10517" width="3.09765625" style="134" customWidth="1"/>
    <col min="10518" max="10518" width="9.19921875" style="134" customWidth="1"/>
    <col min="10519" max="10519" width="26.69921875" style="134" customWidth="1"/>
    <col min="10520" max="10523" width="13.59765625" style="134" customWidth="1"/>
    <col min="10524" max="10752" width="7.69921875" style="134"/>
    <col min="10753" max="10753" width="2.5" style="134" customWidth="1"/>
    <col min="10754" max="10754" width="0.796875" style="134" customWidth="1"/>
    <col min="10755" max="10755" width="8.19921875" style="134" customWidth="1"/>
    <col min="10756" max="10763" width="3.09765625" style="134" customWidth="1"/>
    <col min="10764" max="10772" width="4.69921875" style="134" customWidth="1"/>
    <col min="10773" max="10773" width="3.09765625" style="134" customWidth="1"/>
    <col min="10774" max="10774" width="9.19921875" style="134" customWidth="1"/>
    <col min="10775" max="10775" width="26.69921875" style="134" customWidth="1"/>
    <col min="10776" max="10779" width="13.59765625" style="134" customWidth="1"/>
    <col min="10780" max="11008" width="7.69921875" style="134"/>
    <col min="11009" max="11009" width="2.5" style="134" customWidth="1"/>
    <col min="11010" max="11010" width="0.796875" style="134" customWidth="1"/>
    <col min="11011" max="11011" width="8.19921875" style="134" customWidth="1"/>
    <col min="11012" max="11019" width="3.09765625" style="134" customWidth="1"/>
    <col min="11020" max="11028" width="4.69921875" style="134" customWidth="1"/>
    <col min="11029" max="11029" width="3.09765625" style="134" customWidth="1"/>
    <col min="11030" max="11030" width="9.19921875" style="134" customWidth="1"/>
    <col min="11031" max="11031" width="26.69921875" style="134" customWidth="1"/>
    <col min="11032" max="11035" width="13.59765625" style="134" customWidth="1"/>
    <col min="11036" max="11264" width="7.69921875" style="134"/>
    <col min="11265" max="11265" width="2.5" style="134" customWidth="1"/>
    <col min="11266" max="11266" width="0.796875" style="134" customWidth="1"/>
    <col min="11267" max="11267" width="8.19921875" style="134" customWidth="1"/>
    <col min="11268" max="11275" width="3.09765625" style="134" customWidth="1"/>
    <col min="11276" max="11284" width="4.69921875" style="134" customWidth="1"/>
    <col min="11285" max="11285" width="3.09765625" style="134" customWidth="1"/>
    <col min="11286" max="11286" width="9.19921875" style="134" customWidth="1"/>
    <col min="11287" max="11287" width="26.69921875" style="134" customWidth="1"/>
    <col min="11288" max="11291" width="13.59765625" style="134" customWidth="1"/>
    <col min="11292" max="11520" width="7.69921875" style="134"/>
    <col min="11521" max="11521" width="2.5" style="134" customWidth="1"/>
    <col min="11522" max="11522" width="0.796875" style="134" customWidth="1"/>
    <col min="11523" max="11523" width="8.19921875" style="134" customWidth="1"/>
    <col min="11524" max="11531" width="3.09765625" style="134" customWidth="1"/>
    <col min="11532" max="11540" width="4.69921875" style="134" customWidth="1"/>
    <col min="11541" max="11541" width="3.09765625" style="134" customWidth="1"/>
    <col min="11542" max="11542" width="9.19921875" style="134" customWidth="1"/>
    <col min="11543" max="11543" width="26.69921875" style="134" customWidth="1"/>
    <col min="11544" max="11547" width="13.59765625" style="134" customWidth="1"/>
    <col min="11548" max="11776" width="7.69921875" style="134"/>
    <col min="11777" max="11777" width="2.5" style="134" customWidth="1"/>
    <col min="11778" max="11778" width="0.796875" style="134" customWidth="1"/>
    <col min="11779" max="11779" width="8.19921875" style="134" customWidth="1"/>
    <col min="11780" max="11787" width="3.09765625" style="134" customWidth="1"/>
    <col min="11788" max="11796" width="4.69921875" style="134" customWidth="1"/>
    <col min="11797" max="11797" width="3.09765625" style="134" customWidth="1"/>
    <col min="11798" max="11798" width="9.19921875" style="134" customWidth="1"/>
    <col min="11799" max="11799" width="26.69921875" style="134" customWidth="1"/>
    <col min="11800" max="11803" width="13.59765625" style="134" customWidth="1"/>
    <col min="11804" max="12032" width="7.69921875" style="134"/>
    <col min="12033" max="12033" width="2.5" style="134" customWidth="1"/>
    <col min="12034" max="12034" width="0.796875" style="134" customWidth="1"/>
    <col min="12035" max="12035" width="8.19921875" style="134" customWidth="1"/>
    <col min="12036" max="12043" width="3.09765625" style="134" customWidth="1"/>
    <col min="12044" max="12052" width="4.69921875" style="134" customWidth="1"/>
    <col min="12053" max="12053" width="3.09765625" style="134" customWidth="1"/>
    <col min="12054" max="12054" width="9.19921875" style="134" customWidth="1"/>
    <col min="12055" max="12055" width="26.69921875" style="134" customWidth="1"/>
    <col min="12056" max="12059" width="13.59765625" style="134" customWidth="1"/>
    <col min="12060" max="12288" width="7.69921875" style="134"/>
    <col min="12289" max="12289" width="2.5" style="134" customWidth="1"/>
    <col min="12290" max="12290" width="0.796875" style="134" customWidth="1"/>
    <col min="12291" max="12291" width="8.19921875" style="134" customWidth="1"/>
    <col min="12292" max="12299" width="3.09765625" style="134" customWidth="1"/>
    <col min="12300" max="12308" width="4.69921875" style="134" customWidth="1"/>
    <col min="12309" max="12309" width="3.09765625" style="134" customWidth="1"/>
    <col min="12310" max="12310" width="9.19921875" style="134" customWidth="1"/>
    <col min="12311" max="12311" width="26.69921875" style="134" customWidth="1"/>
    <col min="12312" max="12315" width="13.59765625" style="134" customWidth="1"/>
    <col min="12316" max="12544" width="7.69921875" style="134"/>
    <col min="12545" max="12545" width="2.5" style="134" customWidth="1"/>
    <col min="12546" max="12546" width="0.796875" style="134" customWidth="1"/>
    <col min="12547" max="12547" width="8.19921875" style="134" customWidth="1"/>
    <col min="12548" max="12555" width="3.09765625" style="134" customWidth="1"/>
    <col min="12556" max="12564" width="4.69921875" style="134" customWidth="1"/>
    <col min="12565" max="12565" width="3.09765625" style="134" customWidth="1"/>
    <col min="12566" max="12566" width="9.19921875" style="134" customWidth="1"/>
    <col min="12567" max="12567" width="26.69921875" style="134" customWidth="1"/>
    <col min="12568" max="12571" width="13.59765625" style="134" customWidth="1"/>
    <col min="12572" max="12800" width="7.69921875" style="134"/>
    <col min="12801" max="12801" width="2.5" style="134" customWidth="1"/>
    <col min="12802" max="12802" width="0.796875" style="134" customWidth="1"/>
    <col min="12803" max="12803" width="8.19921875" style="134" customWidth="1"/>
    <col min="12804" max="12811" width="3.09765625" style="134" customWidth="1"/>
    <col min="12812" max="12820" width="4.69921875" style="134" customWidth="1"/>
    <col min="12821" max="12821" width="3.09765625" style="134" customWidth="1"/>
    <col min="12822" max="12822" width="9.19921875" style="134" customWidth="1"/>
    <col min="12823" max="12823" width="26.69921875" style="134" customWidth="1"/>
    <col min="12824" max="12827" width="13.59765625" style="134" customWidth="1"/>
    <col min="12828" max="13056" width="7.69921875" style="134"/>
    <col min="13057" max="13057" width="2.5" style="134" customWidth="1"/>
    <col min="13058" max="13058" width="0.796875" style="134" customWidth="1"/>
    <col min="13059" max="13059" width="8.19921875" style="134" customWidth="1"/>
    <col min="13060" max="13067" width="3.09765625" style="134" customWidth="1"/>
    <col min="13068" max="13076" width="4.69921875" style="134" customWidth="1"/>
    <col min="13077" max="13077" width="3.09765625" style="134" customWidth="1"/>
    <col min="13078" max="13078" width="9.19921875" style="134" customWidth="1"/>
    <col min="13079" max="13079" width="26.69921875" style="134" customWidth="1"/>
    <col min="13080" max="13083" width="13.59765625" style="134" customWidth="1"/>
    <col min="13084" max="13312" width="7.69921875" style="134"/>
    <col min="13313" max="13313" width="2.5" style="134" customWidth="1"/>
    <col min="13314" max="13314" width="0.796875" style="134" customWidth="1"/>
    <col min="13315" max="13315" width="8.19921875" style="134" customWidth="1"/>
    <col min="13316" max="13323" width="3.09765625" style="134" customWidth="1"/>
    <col min="13324" max="13332" width="4.69921875" style="134" customWidth="1"/>
    <col min="13333" max="13333" width="3.09765625" style="134" customWidth="1"/>
    <col min="13334" max="13334" width="9.19921875" style="134" customWidth="1"/>
    <col min="13335" max="13335" width="26.69921875" style="134" customWidth="1"/>
    <col min="13336" max="13339" width="13.59765625" style="134" customWidth="1"/>
    <col min="13340" max="13568" width="7.69921875" style="134"/>
    <col min="13569" max="13569" width="2.5" style="134" customWidth="1"/>
    <col min="13570" max="13570" width="0.796875" style="134" customWidth="1"/>
    <col min="13571" max="13571" width="8.19921875" style="134" customWidth="1"/>
    <col min="13572" max="13579" width="3.09765625" style="134" customWidth="1"/>
    <col min="13580" max="13588" width="4.69921875" style="134" customWidth="1"/>
    <col min="13589" max="13589" width="3.09765625" style="134" customWidth="1"/>
    <col min="13590" max="13590" width="9.19921875" style="134" customWidth="1"/>
    <col min="13591" max="13591" width="26.69921875" style="134" customWidth="1"/>
    <col min="13592" max="13595" width="13.59765625" style="134" customWidth="1"/>
    <col min="13596" max="13824" width="7.69921875" style="134"/>
    <col min="13825" max="13825" width="2.5" style="134" customWidth="1"/>
    <col min="13826" max="13826" width="0.796875" style="134" customWidth="1"/>
    <col min="13827" max="13827" width="8.19921875" style="134" customWidth="1"/>
    <col min="13828" max="13835" width="3.09765625" style="134" customWidth="1"/>
    <col min="13836" max="13844" width="4.69921875" style="134" customWidth="1"/>
    <col min="13845" max="13845" width="3.09765625" style="134" customWidth="1"/>
    <col min="13846" max="13846" width="9.19921875" style="134" customWidth="1"/>
    <col min="13847" max="13847" width="26.69921875" style="134" customWidth="1"/>
    <col min="13848" max="13851" width="13.59765625" style="134" customWidth="1"/>
    <col min="13852" max="14080" width="7.69921875" style="134"/>
    <col min="14081" max="14081" width="2.5" style="134" customWidth="1"/>
    <col min="14082" max="14082" width="0.796875" style="134" customWidth="1"/>
    <col min="14083" max="14083" width="8.19921875" style="134" customWidth="1"/>
    <col min="14084" max="14091" width="3.09765625" style="134" customWidth="1"/>
    <col min="14092" max="14100" width="4.69921875" style="134" customWidth="1"/>
    <col min="14101" max="14101" width="3.09765625" style="134" customWidth="1"/>
    <col min="14102" max="14102" width="9.19921875" style="134" customWidth="1"/>
    <col min="14103" max="14103" width="26.69921875" style="134" customWidth="1"/>
    <col min="14104" max="14107" width="13.59765625" style="134" customWidth="1"/>
    <col min="14108" max="14336" width="7.69921875" style="134"/>
    <col min="14337" max="14337" width="2.5" style="134" customWidth="1"/>
    <col min="14338" max="14338" width="0.796875" style="134" customWidth="1"/>
    <col min="14339" max="14339" width="8.19921875" style="134" customWidth="1"/>
    <col min="14340" max="14347" width="3.09765625" style="134" customWidth="1"/>
    <col min="14348" max="14356" width="4.69921875" style="134" customWidth="1"/>
    <col min="14357" max="14357" width="3.09765625" style="134" customWidth="1"/>
    <col min="14358" max="14358" width="9.19921875" style="134" customWidth="1"/>
    <col min="14359" max="14359" width="26.69921875" style="134" customWidth="1"/>
    <col min="14360" max="14363" width="13.59765625" style="134" customWidth="1"/>
    <col min="14364" max="14592" width="7.69921875" style="134"/>
    <col min="14593" max="14593" width="2.5" style="134" customWidth="1"/>
    <col min="14594" max="14594" width="0.796875" style="134" customWidth="1"/>
    <col min="14595" max="14595" width="8.19921875" style="134" customWidth="1"/>
    <col min="14596" max="14603" width="3.09765625" style="134" customWidth="1"/>
    <col min="14604" max="14612" width="4.69921875" style="134" customWidth="1"/>
    <col min="14613" max="14613" width="3.09765625" style="134" customWidth="1"/>
    <col min="14614" max="14614" width="9.19921875" style="134" customWidth="1"/>
    <col min="14615" max="14615" width="26.69921875" style="134" customWidth="1"/>
    <col min="14616" max="14619" width="13.59765625" style="134" customWidth="1"/>
    <col min="14620" max="14848" width="7.69921875" style="134"/>
    <col min="14849" max="14849" width="2.5" style="134" customWidth="1"/>
    <col min="14850" max="14850" width="0.796875" style="134" customWidth="1"/>
    <col min="14851" max="14851" width="8.19921875" style="134" customWidth="1"/>
    <col min="14852" max="14859" width="3.09765625" style="134" customWidth="1"/>
    <col min="14860" max="14868" width="4.69921875" style="134" customWidth="1"/>
    <col min="14869" max="14869" width="3.09765625" style="134" customWidth="1"/>
    <col min="14870" max="14870" width="9.19921875" style="134" customWidth="1"/>
    <col min="14871" max="14871" width="26.69921875" style="134" customWidth="1"/>
    <col min="14872" max="14875" width="13.59765625" style="134" customWidth="1"/>
    <col min="14876" max="15104" width="7.69921875" style="134"/>
    <col min="15105" max="15105" width="2.5" style="134" customWidth="1"/>
    <col min="15106" max="15106" width="0.796875" style="134" customWidth="1"/>
    <col min="15107" max="15107" width="8.19921875" style="134" customWidth="1"/>
    <col min="15108" max="15115" width="3.09765625" style="134" customWidth="1"/>
    <col min="15116" max="15124" width="4.69921875" style="134" customWidth="1"/>
    <col min="15125" max="15125" width="3.09765625" style="134" customWidth="1"/>
    <col min="15126" max="15126" width="9.19921875" style="134" customWidth="1"/>
    <col min="15127" max="15127" width="26.69921875" style="134" customWidth="1"/>
    <col min="15128" max="15131" width="13.59765625" style="134" customWidth="1"/>
    <col min="15132" max="15360" width="7.69921875" style="134"/>
    <col min="15361" max="15361" width="2.5" style="134" customWidth="1"/>
    <col min="15362" max="15362" width="0.796875" style="134" customWidth="1"/>
    <col min="15363" max="15363" width="8.19921875" style="134" customWidth="1"/>
    <col min="15364" max="15371" width="3.09765625" style="134" customWidth="1"/>
    <col min="15372" max="15380" width="4.69921875" style="134" customWidth="1"/>
    <col min="15381" max="15381" width="3.09765625" style="134" customWidth="1"/>
    <col min="15382" max="15382" width="9.19921875" style="134" customWidth="1"/>
    <col min="15383" max="15383" width="26.69921875" style="134" customWidth="1"/>
    <col min="15384" max="15387" width="13.59765625" style="134" customWidth="1"/>
    <col min="15388" max="15616" width="7.69921875" style="134"/>
    <col min="15617" max="15617" width="2.5" style="134" customWidth="1"/>
    <col min="15618" max="15618" width="0.796875" style="134" customWidth="1"/>
    <col min="15619" max="15619" width="8.19921875" style="134" customWidth="1"/>
    <col min="15620" max="15627" width="3.09765625" style="134" customWidth="1"/>
    <col min="15628" max="15636" width="4.69921875" style="134" customWidth="1"/>
    <col min="15637" max="15637" width="3.09765625" style="134" customWidth="1"/>
    <col min="15638" max="15638" width="9.19921875" style="134" customWidth="1"/>
    <col min="15639" max="15639" width="26.69921875" style="134" customWidth="1"/>
    <col min="15640" max="15643" width="13.59765625" style="134" customWidth="1"/>
    <col min="15644" max="15872" width="7.69921875" style="134"/>
    <col min="15873" max="15873" width="2.5" style="134" customWidth="1"/>
    <col min="15874" max="15874" width="0.796875" style="134" customWidth="1"/>
    <col min="15875" max="15875" width="8.19921875" style="134" customWidth="1"/>
    <col min="15876" max="15883" width="3.09765625" style="134" customWidth="1"/>
    <col min="15884" max="15892" width="4.69921875" style="134" customWidth="1"/>
    <col min="15893" max="15893" width="3.09765625" style="134" customWidth="1"/>
    <col min="15894" max="15894" width="9.19921875" style="134" customWidth="1"/>
    <col min="15895" max="15895" width="26.69921875" style="134" customWidth="1"/>
    <col min="15896" max="15899" width="13.59765625" style="134" customWidth="1"/>
    <col min="15900" max="16128" width="7.69921875" style="134"/>
    <col min="16129" max="16129" width="2.5" style="134" customWidth="1"/>
    <col min="16130" max="16130" width="0.796875" style="134" customWidth="1"/>
    <col min="16131" max="16131" width="8.19921875" style="134" customWidth="1"/>
    <col min="16132" max="16139" width="3.09765625" style="134" customWidth="1"/>
    <col min="16140" max="16148" width="4.69921875" style="134" customWidth="1"/>
    <col min="16149" max="16149" width="3.09765625" style="134" customWidth="1"/>
    <col min="16150" max="16150" width="9.19921875" style="134" customWidth="1"/>
    <col min="16151" max="16151" width="26.69921875" style="134" customWidth="1"/>
    <col min="16152" max="16155" width="13.59765625" style="134" customWidth="1"/>
    <col min="16156" max="16384" width="7.69921875" style="134"/>
  </cols>
  <sheetData>
    <row r="1" spans="1:26" ht="15" customHeight="1">
      <c r="W1" s="135" t="s">
        <v>367</v>
      </c>
    </row>
    <row r="2" spans="1:26" ht="15" customHeight="1">
      <c r="A2" s="136" t="s">
        <v>420</v>
      </c>
      <c r="B2" s="140"/>
      <c r="C2" s="135"/>
      <c r="D2" s="135"/>
      <c r="E2" s="135"/>
      <c r="F2" s="135"/>
      <c r="G2" s="135"/>
      <c r="H2" s="135"/>
      <c r="I2" s="135"/>
      <c r="J2" s="135"/>
      <c r="K2" s="135"/>
      <c r="L2" s="135"/>
      <c r="M2" s="135"/>
      <c r="N2" s="135"/>
      <c r="O2" s="135"/>
      <c r="P2" s="135"/>
      <c r="Q2" s="135"/>
      <c r="R2" s="137" t="str">
        <f>'SP2-1'!L2</f>
        <v>Spreadsheet released: 14-Apr-2023</v>
      </c>
      <c r="S2" s="135"/>
      <c r="T2" s="135"/>
      <c r="U2" s="135"/>
      <c r="W2" s="138" t="s">
        <v>369</v>
      </c>
      <c r="X2" s="135"/>
      <c r="Y2" s="135"/>
      <c r="Z2" s="135"/>
    </row>
    <row r="3" spans="1:26" s="141" customFormat="1" ht="15" customHeight="1">
      <c r="A3" s="140" t="s">
        <v>456</v>
      </c>
      <c r="B3" s="140"/>
      <c r="C3" s="135"/>
      <c r="D3" s="135"/>
      <c r="E3" s="135"/>
      <c r="F3" s="135"/>
      <c r="G3" s="135"/>
      <c r="H3" s="135"/>
      <c r="I3" s="135"/>
      <c r="J3" s="135"/>
      <c r="K3" s="135"/>
      <c r="L3" s="135"/>
      <c r="M3" s="135"/>
      <c r="N3" s="135"/>
      <c r="O3" s="135"/>
      <c r="P3" s="135"/>
      <c r="Q3" s="135"/>
      <c r="R3" s="135"/>
      <c r="S3" s="135"/>
      <c r="T3" s="135"/>
      <c r="U3" s="135"/>
      <c r="X3" s="135"/>
      <c r="Y3" s="135"/>
      <c r="Z3" s="135"/>
    </row>
    <row r="4" spans="1:26" s="139" customFormat="1" ht="15" customHeight="1">
      <c r="A4" s="149"/>
      <c r="B4" s="161"/>
      <c r="C4" s="434" t="s">
        <v>457</v>
      </c>
      <c r="D4" s="435"/>
      <c r="E4" s="435"/>
      <c r="F4" s="435"/>
      <c r="G4" s="435"/>
      <c r="H4" s="435"/>
      <c r="I4" s="435"/>
      <c r="J4" s="435"/>
      <c r="K4" s="435"/>
      <c r="L4" s="435"/>
      <c r="M4" s="435"/>
      <c r="N4" s="435"/>
      <c r="O4" s="435"/>
      <c r="P4" s="435"/>
      <c r="Q4" s="435"/>
      <c r="R4" s="435"/>
      <c r="S4" s="435"/>
      <c r="T4" s="436"/>
      <c r="U4" s="142"/>
      <c r="V4" s="142"/>
      <c r="W4" s="271"/>
      <c r="X4" s="142"/>
      <c r="Y4" s="142"/>
      <c r="Z4" s="142"/>
    </row>
    <row r="5" spans="1:26" s="139" customFormat="1" ht="50.1" customHeight="1">
      <c r="A5" s="149"/>
      <c r="B5" s="161"/>
      <c r="C5" s="437"/>
      <c r="D5" s="438"/>
      <c r="E5" s="438"/>
      <c r="F5" s="438"/>
      <c r="G5" s="438"/>
      <c r="H5" s="438"/>
      <c r="I5" s="438"/>
      <c r="J5" s="438"/>
      <c r="K5" s="438"/>
      <c r="L5" s="438"/>
      <c r="M5" s="438"/>
      <c r="N5" s="438"/>
      <c r="O5" s="438"/>
      <c r="P5" s="438"/>
      <c r="Q5" s="438"/>
      <c r="R5" s="438"/>
      <c r="S5" s="438"/>
      <c r="T5" s="439"/>
      <c r="U5" s="142"/>
      <c r="V5" s="142"/>
      <c r="W5" s="142"/>
      <c r="X5" s="142"/>
      <c r="Y5" s="142"/>
      <c r="Z5" s="142"/>
    </row>
    <row r="6" spans="1:26" s="141" customFormat="1" ht="11.25" customHeight="1">
      <c r="A6" s="143"/>
      <c r="B6" s="143"/>
      <c r="C6" s="135"/>
      <c r="D6" s="135"/>
      <c r="E6" s="135"/>
      <c r="F6" s="135"/>
      <c r="G6" s="135"/>
      <c r="H6" s="135"/>
      <c r="I6" s="135"/>
      <c r="J6" s="135"/>
      <c r="K6" s="135"/>
      <c r="L6" s="135"/>
      <c r="M6" s="135"/>
      <c r="N6" s="135"/>
      <c r="O6" s="135"/>
      <c r="P6" s="135"/>
      <c r="Q6" s="135"/>
      <c r="R6" s="135"/>
      <c r="S6" s="135"/>
      <c r="T6" s="135"/>
      <c r="U6" s="135"/>
      <c r="V6" s="135"/>
      <c r="W6" s="135"/>
      <c r="X6" s="135"/>
      <c r="Y6" s="135"/>
      <c r="Z6" s="135"/>
    </row>
    <row r="7" spans="1:26" s="141" customFormat="1" ht="4.5" customHeight="1">
      <c r="A7" s="222"/>
      <c r="B7" s="222"/>
      <c r="C7" s="209"/>
      <c r="D7" s="209"/>
      <c r="E7" s="209"/>
      <c r="F7" s="209"/>
      <c r="G7" s="209"/>
      <c r="H7" s="209"/>
      <c r="I7" s="209"/>
      <c r="J7" s="209"/>
      <c r="K7" s="209"/>
      <c r="L7" s="209"/>
      <c r="M7" s="209"/>
      <c r="N7" s="209"/>
      <c r="O7" s="209"/>
      <c r="P7" s="209"/>
      <c r="Q7" s="209"/>
      <c r="R7" s="209"/>
      <c r="S7" s="209"/>
      <c r="T7" s="209"/>
      <c r="U7" s="209"/>
      <c r="V7" s="135"/>
      <c r="W7" s="135"/>
      <c r="X7" s="135"/>
      <c r="Y7" s="135"/>
      <c r="Z7" s="135"/>
    </row>
    <row r="8" spans="1:26" s="162" customFormat="1" ht="20.25" customHeight="1">
      <c r="A8" s="207">
        <v>1</v>
      </c>
      <c r="B8" s="207"/>
      <c r="C8" s="351" t="s">
        <v>458</v>
      </c>
      <c r="D8" s="351"/>
      <c r="E8" s="351"/>
      <c r="F8" s="351"/>
      <c r="G8" s="351"/>
      <c r="H8" s="351"/>
      <c r="I8" s="351"/>
      <c r="J8" s="351"/>
      <c r="K8" s="351"/>
      <c r="L8" s="209"/>
      <c r="M8" s="209"/>
      <c r="N8" s="209"/>
      <c r="O8" s="209"/>
      <c r="P8" s="209"/>
      <c r="Q8" s="209"/>
      <c r="R8" s="440"/>
      <c r="S8" s="440"/>
      <c r="T8" s="440"/>
      <c r="U8" s="209"/>
      <c r="V8" s="135"/>
      <c r="W8" s="135"/>
      <c r="X8" s="135"/>
      <c r="Y8" s="135"/>
      <c r="Z8" s="135"/>
    </row>
    <row r="9" spans="1:26" s="164" customFormat="1" ht="3.75" customHeight="1">
      <c r="A9" s="221"/>
      <c r="B9" s="221"/>
      <c r="C9" s="213"/>
      <c r="D9" s="213"/>
      <c r="E9" s="213"/>
      <c r="F9" s="213"/>
      <c r="G9" s="213"/>
      <c r="H9" s="213"/>
      <c r="I9" s="213"/>
      <c r="J9" s="213"/>
      <c r="K9" s="213"/>
      <c r="L9" s="213"/>
      <c r="M9" s="213"/>
      <c r="N9" s="213"/>
      <c r="O9" s="213"/>
      <c r="P9" s="213"/>
      <c r="Q9" s="213"/>
      <c r="R9" s="213"/>
      <c r="S9" s="213"/>
      <c r="T9" s="213"/>
      <c r="U9" s="213"/>
      <c r="V9" s="163"/>
      <c r="W9" s="163"/>
      <c r="X9" s="163"/>
      <c r="Y9" s="163"/>
      <c r="Z9" s="163"/>
    </row>
    <row r="10" spans="1:26" s="162" customFormat="1" ht="20.25" customHeight="1">
      <c r="A10" s="207">
        <v>2</v>
      </c>
      <c r="B10" s="207"/>
      <c r="C10" s="380" t="s">
        <v>459</v>
      </c>
      <c r="D10" s="380"/>
      <c r="E10" s="380"/>
      <c r="F10" s="380"/>
      <c r="G10" s="380"/>
      <c r="H10" s="380"/>
      <c r="I10" s="380"/>
      <c r="J10" s="380"/>
      <c r="K10" s="380"/>
      <c r="L10" s="380"/>
      <c r="M10" s="380"/>
      <c r="N10" s="380"/>
      <c r="O10" s="380"/>
      <c r="P10" s="380"/>
      <c r="Q10" s="209"/>
      <c r="R10" s="209"/>
      <c r="S10" s="209"/>
      <c r="T10" s="209"/>
      <c r="U10" s="209"/>
      <c r="V10" s="135"/>
      <c r="W10" s="135"/>
      <c r="X10" s="135"/>
      <c r="Y10" s="135"/>
      <c r="Z10" s="135"/>
    </row>
    <row r="11" spans="1:26" s="162" customFormat="1" ht="20.25" customHeight="1">
      <c r="A11" s="222"/>
      <c r="B11" s="222"/>
      <c r="C11" s="209"/>
      <c r="D11" s="209"/>
      <c r="E11" s="209"/>
      <c r="F11" s="209"/>
      <c r="G11" s="209"/>
      <c r="H11" s="210"/>
      <c r="I11" s="209"/>
      <c r="J11" s="209"/>
      <c r="K11" s="210" t="s">
        <v>256</v>
      </c>
      <c r="L11" s="429"/>
      <c r="M11" s="429"/>
      <c r="N11" s="429"/>
      <c r="O11" s="209" t="s">
        <v>460</v>
      </c>
      <c r="P11" s="209">
        <f>Tables!K4</f>
        <v>0.96150000000000002</v>
      </c>
      <c r="Q11" s="210" t="s">
        <v>431</v>
      </c>
      <c r="R11" s="430">
        <f>L11*P11</f>
        <v>0</v>
      </c>
      <c r="S11" s="430"/>
      <c r="T11" s="430"/>
      <c r="U11" s="208" t="s">
        <v>461</v>
      </c>
      <c r="V11" s="135"/>
      <c r="W11" s="135"/>
      <c r="X11" s="135"/>
      <c r="Y11" s="135"/>
      <c r="Z11" s="135"/>
    </row>
    <row r="12" spans="1:26" s="164" customFormat="1" ht="3.75" customHeight="1">
      <c r="A12" s="221"/>
      <c r="B12" s="221"/>
      <c r="C12" s="213"/>
      <c r="D12" s="213"/>
      <c r="E12" s="213"/>
      <c r="F12" s="213"/>
      <c r="G12" s="213"/>
      <c r="H12" s="214"/>
      <c r="I12" s="213"/>
      <c r="J12" s="213"/>
      <c r="K12" s="214"/>
      <c r="L12" s="213"/>
      <c r="M12" s="213"/>
      <c r="N12" s="213"/>
      <c r="O12" s="213"/>
      <c r="P12" s="213"/>
      <c r="Q12" s="214"/>
      <c r="R12" s="214"/>
      <c r="S12" s="214"/>
      <c r="T12" s="214"/>
      <c r="U12" s="232"/>
      <c r="V12" s="163"/>
      <c r="W12" s="163"/>
      <c r="X12" s="163"/>
      <c r="Y12" s="163"/>
      <c r="Z12" s="163"/>
    </row>
    <row r="13" spans="1:26" s="162" customFormat="1" ht="3.75" customHeight="1">
      <c r="A13" s="222"/>
      <c r="B13" s="222"/>
      <c r="C13" s="209"/>
      <c r="D13" s="209"/>
      <c r="E13" s="209"/>
      <c r="F13" s="209"/>
      <c r="G13" s="209"/>
      <c r="H13" s="210"/>
      <c r="I13" s="209"/>
      <c r="J13" s="209"/>
      <c r="K13" s="210"/>
      <c r="L13" s="210"/>
      <c r="M13" s="210"/>
      <c r="N13" s="210"/>
      <c r="O13" s="210"/>
      <c r="P13" s="210"/>
      <c r="Q13" s="210"/>
      <c r="R13" s="210"/>
      <c r="S13" s="210"/>
      <c r="T13" s="210"/>
      <c r="U13" s="208"/>
      <c r="V13" s="135"/>
      <c r="W13" s="135"/>
      <c r="X13" s="135"/>
      <c r="Y13" s="135"/>
      <c r="Z13" s="135"/>
    </row>
    <row r="14" spans="1:26" s="162" customFormat="1" ht="20.25" customHeight="1">
      <c r="A14" s="207">
        <v>3</v>
      </c>
      <c r="B14" s="207"/>
      <c r="C14" s="351" t="s">
        <v>462</v>
      </c>
      <c r="D14" s="351"/>
      <c r="E14" s="351"/>
      <c r="F14" s="351"/>
      <c r="G14" s="351"/>
      <c r="H14" s="351"/>
      <c r="I14" s="351"/>
      <c r="J14" s="209"/>
      <c r="K14" s="209"/>
      <c r="L14" s="209"/>
      <c r="M14" s="209"/>
      <c r="N14" s="209"/>
      <c r="O14" s="209"/>
      <c r="P14" s="209"/>
      <c r="Q14" s="233" t="s">
        <v>463</v>
      </c>
      <c r="R14" s="429"/>
      <c r="S14" s="429"/>
      <c r="T14" s="429"/>
      <c r="U14" s="208" t="s">
        <v>464</v>
      </c>
      <c r="V14" s="135"/>
      <c r="W14" s="135"/>
      <c r="X14" s="135"/>
      <c r="Y14" s="135"/>
      <c r="Z14" s="135"/>
    </row>
    <row r="15" spans="1:26" s="164" customFormat="1" ht="3.75" customHeight="1">
      <c r="A15" s="212"/>
      <c r="B15" s="212"/>
      <c r="C15" s="213"/>
      <c r="D15" s="213"/>
      <c r="E15" s="213"/>
      <c r="F15" s="213"/>
      <c r="G15" s="213"/>
      <c r="H15" s="213"/>
      <c r="I15" s="213"/>
      <c r="J15" s="213"/>
      <c r="K15" s="213"/>
      <c r="L15" s="213"/>
      <c r="M15" s="213"/>
      <c r="N15" s="213"/>
      <c r="O15" s="213"/>
      <c r="P15" s="213"/>
      <c r="Q15" s="213"/>
      <c r="R15" s="213"/>
      <c r="S15" s="213"/>
      <c r="T15" s="213"/>
      <c r="U15" s="232"/>
      <c r="V15" s="163"/>
      <c r="W15" s="163"/>
      <c r="X15" s="163"/>
      <c r="Y15" s="163"/>
      <c r="Z15" s="163"/>
    </row>
    <row r="16" spans="1:26" s="162" customFormat="1" ht="20.25" customHeight="1">
      <c r="A16" s="207">
        <v>4</v>
      </c>
      <c r="B16" s="207"/>
      <c r="C16" s="380" t="s">
        <v>465</v>
      </c>
      <c r="D16" s="380"/>
      <c r="E16" s="380"/>
      <c r="F16" s="380"/>
      <c r="G16" s="380"/>
      <c r="H16" s="380"/>
      <c r="I16" s="380"/>
      <c r="J16" s="380"/>
      <c r="K16" s="380"/>
      <c r="L16" s="380"/>
      <c r="M16" s="380"/>
      <c r="N16" s="380"/>
      <c r="O16" s="380"/>
      <c r="P16" s="209"/>
      <c r="Q16" s="209"/>
      <c r="R16" s="209"/>
      <c r="S16" s="209"/>
      <c r="T16" s="209"/>
      <c r="U16" s="208"/>
      <c r="V16" s="135"/>
      <c r="W16" s="135"/>
      <c r="X16" s="135"/>
      <c r="Y16" s="140"/>
      <c r="Z16" s="135"/>
    </row>
    <row r="17" spans="1:27" s="162" customFormat="1" ht="20.25" customHeight="1">
      <c r="A17" s="222"/>
      <c r="B17" s="222"/>
      <c r="C17" s="209"/>
      <c r="D17" s="209"/>
      <c r="E17" s="209"/>
      <c r="F17" s="209"/>
      <c r="G17" s="210" t="s">
        <v>466</v>
      </c>
      <c r="H17" s="210">
        <f>'SP2-1'!I$28</f>
        <v>0</v>
      </c>
      <c r="I17" s="209"/>
      <c r="J17" s="209"/>
      <c r="K17" s="210" t="s">
        <v>490</v>
      </c>
      <c r="L17" s="429"/>
      <c r="M17" s="429"/>
      <c r="N17" s="429"/>
      <c r="O17" s="209" t="s">
        <v>460</v>
      </c>
      <c r="P17" s="231">
        <f>Tables!K3-Tables!K2</f>
        <v>-0.98064352657801512</v>
      </c>
      <c r="Q17" s="210" t="s">
        <v>431</v>
      </c>
      <c r="R17" s="443">
        <f>L17*P17</f>
        <v>0</v>
      </c>
      <c r="S17" s="443"/>
      <c r="T17" s="443"/>
      <c r="U17" s="208" t="s">
        <v>468</v>
      </c>
      <c r="V17" s="135"/>
      <c r="W17" s="390" t="s">
        <v>673</v>
      </c>
      <c r="X17" s="390"/>
      <c r="Y17" s="390"/>
      <c r="Z17" s="390"/>
      <c r="AA17" s="390"/>
    </row>
    <row r="18" spans="1:27" s="164" customFormat="1" ht="3.75" customHeight="1">
      <c r="A18" s="221"/>
      <c r="B18" s="221"/>
      <c r="C18" s="213"/>
      <c r="D18" s="213"/>
      <c r="E18" s="213"/>
      <c r="F18" s="213"/>
      <c r="G18" s="213"/>
      <c r="H18" s="214"/>
      <c r="I18" s="213"/>
      <c r="J18" s="213"/>
      <c r="K18" s="214"/>
      <c r="L18" s="214"/>
      <c r="M18" s="214"/>
      <c r="N18" s="214"/>
      <c r="O18" s="214"/>
      <c r="P18" s="214"/>
      <c r="Q18" s="214"/>
      <c r="R18" s="214"/>
      <c r="S18" s="214"/>
      <c r="T18" s="214"/>
      <c r="U18" s="232"/>
      <c r="V18" s="163"/>
      <c r="W18" s="163"/>
      <c r="X18" s="163"/>
      <c r="Y18" s="163"/>
      <c r="Z18" s="163"/>
    </row>
    <row r="19" spans="1:27" s="162" customFormat="1" ht="3.75" customHeight="1">
      <c r="A19" s="222"/>
      <c r="B19" s="222"/>
      <c r="C19" s="209"/>
      <c r="D19" s="209"/>
      <c r="E19" s="209"/>
      <c r="F19" s="209"/>
      <c r="G19" s="209"/>
      <c r="H19" s="210"/>
      <c r="I19" s="209"/>
      <c r="J19" s="209"/>
      <c r="K19" s="210"/>
      <c r="L19" s="210"/>
      <c r="M19" s="210"/>
      <c r="N19" s="210"/>
      <c r="O19" s="210"/>
      <c r="P19" s="210"/>
      <c r="Q19" s="210"/>
      <c r="R19" s="210"/>
      <c r="S19" s="210"/>
      <c r="T19" s="210"/>
      <c r="U19" s="208"/>
      <c r="V19" s="135"/>
      <c r="W19" s="135"/>
      <c r="X19" s="135"/>
      <c r="Y19" s="135"/>
      <c r="Z19" s="135"/>
    </row>
    <row r="20" spans="1:27" s="162" customFormat="1" ht="20.25" customHeight="1">
      <c r="A20" s="207">
        <v>5</v>
      </c>
      <c r="B20" s="207"/>
      <c r="C20" s="351" t="s">
        <v>469</v>
      </c>
      <c r="D20" s="351"/>
      <c r="E20" s="351"/>
      <c r="F20" s="351"/>
      <c r="G20" s="351"/>
      <c r="H20" s="351"/>
      <c r="I20" s="351"/>
      <c r="J20" s="209"/>
      <c r="K20" s="209"/>
      <c r="L20" s="209"/>
      <c r="M20" s="209"/>
      <c r="N20" s="209"/>
      <c r="O20" s="209"/>
      <c r="P20" s="209"/>
      <c r="Q20" s="209"/>
      <c r="R20" s="209"/>
      <c r="S20" s="209"/>
      <c r="T20" s="209"/>
      <c r="U20" s="209"/>
      <c r="V20" s="135"/>
      <c r="W20" s="135"/>
      <c r="X20" s="135"/>
      <c r="Y20" s="135"/>
      <c r="Z20" s="135"/>
    </row>
    <row r="21" spans="1:27" s="162" customFormat="1" ht="20.25" customHeight="1">
      <c r="A21" s="222"/>
      <c r="B21" s="222"/>
      <c r="C21" s="209" t="s">
        <v>470</v>
      </c>
      <c r="D21" s="209"/>
      <c r="E21" s="209"/>
      <c r="F21" s="209"/>
      <c r="G21" s="209"/>
      <c r="H21" s="209"/>
      <c r="I21" s="209"/>
      <c r="J21" s="209"/>
      <c r="K21" s="209"/>
      <c r="L21" s="209"/>
      <c r="M21" s="209"/>
      <c r="N21" s="209"/>
      <c r="O21" s="209"/>
      <c r="P21" s="209"/>
      <c r="Q21" s="210" t="s">
        <v>471</v>
      </c>
      <c r="R21" s="431">
        <f>'SP2-2'!I26</f>
        <v>0</v>
      </c>
      <c r="S21" s="431"/>
      <c r="T21" s="431"/>
      <c r="U21" s="209"/>
      <c r="V21" s="135"/>
      <c r="W21" s="135"/>
      <c r="X21" s="135"/>
      <c r="Y21" s="135"/>
      <c r="Z21" s="135"/>
    </row>
    <row r="22" spans="1:27" s="162" customFormat="1" ht="3" customHeight="1">
      <c r="A22" s="222"/>
      <c r="B22" s="222"/>
      <c r="C22" s="209"/>
      <c r="D22" s="209"/>
      <c r="E22" s="209"/>
      <c r="F22" s="209"/>
      <c r="G22" s="209"/>
      <c r="H22" s="209"/>
      <c r="I22" s="209"/>
      <c r="J22" s="209"/>
      <c r="K22" s="209"/>
      <c r="L22" s="209"/>
      <c r="M22" s="209"/>
      <c r="N22" s="209"/>
      <c r="O22" s="209"/>
      <c r="P22" s="209"/>
      <c r="Q22" s="209"/>
      <c r="R22" s="209"/>
      <c r="S22" s="209"/>
      <c r="T22" s="209"/>
      <c r="U22" s="209"/>
      <c r="V22" s="135"/>
      <c r="W22" s="135"/>
      <c r="X22" s="135"/>
      <c r="Y22" s="135"/>
      <c r="Z22" s="135"/>
    </row>
    <row r="23" spans="1:27" s="162" customFormat="1" ht="20.25" customHeight="1">
      <c r="A23" s="222"/>
      <c r="B23" s="222"/>
      <c r="C23" s="165" t="s">
        <v>472</v>
      </c>
      <c r="D23" s="432" t="s">
        <v>473</v>
      </c>
      <c r="E23" s="432"/>
      <c r="F23" s="432"/>
      <c r="G23" s="432"/>
      <c r="H23" s="432"/>
      <c r="I23" s="432"/>
      <c r="J23" s="432"/>
      <c r="K23" s="432"/>
      <c r="L23" s="432" t="s">
        <v>474</v>
      </c>
      <c r="M23" s="432"/>
      <c r="N23" s="432"/>
      <c r="O23" s="432" t="s">
        <v>475</v>
      </c>
      <c r="P23" s="432"/>
      <c r="Q23" s="432"/>
      <c r="R23" s="432" t="s">
        <v>270</v>
      </c>
      <c r="S23" s="432"/>
      <c r="T23" s="433"/>
      <c r="U23" s="209"/>
      <c r="V23" s="135"/>
      <c r="W23" s="135"/>
      <c r="X23" s="135"/>
      <c r="Y23" s="135"/>
      <c r="Z23" s="135"/>
    </row>
    <row r="24" spans="1:27" s="162" customFormat="1" ht="20.25" customHeight="1">
      <c r="A24" s="222"/>
      <c r="B24" s="222"/>
      <c r="C24" s="234"/>
      <c r="D24" s="418"/>
      <c r="E24" s="418"/>
      <c r="F24" s="418"/>
      <c r="G24" s="418"/>
      <c r="H24" s="418"/>
      <c r="I24" s="418"/>
      <c r="J24" s="418"/>
      <c r="K24" s="418"/>
      <c r="L24" s="419"/>
      <c r="M24" s="419"/>
      <c r="N24" s="419"/>
      <c r="O24" s="420" t="str">
        <f>Tables!T6</f>
        <v/>
      </c>
      <c r="P24" s="420"/>
      <c r="Q24" s="420"/>
      <c r="R24" s="421" t="str">
        <f t="shared" ref="R24:R32" si="0">IF(O24="","",L24*O24)</f>
        <v/>
      </c>
      <c r="S24" s="421"/>
      <c r="T24" s="421"/>
      <c r="U24" s="209"/>
      <c r="V24" s="148"/>
      <c r="W24" s="390" t="s">
        <v>674</v>
      </c>
      <c r="X24" s="390"/>
      <c r="Y24" s="390"/>
      <c r="Z24" s="390"/>
      <c r="AA24" s="390"/>
    </row>
    <row r="25" spans="1:27" s="162" customFormat="1" ht="20.25" customHeight="1">
      <c r="A25" s="222"/>
      <c r="B25" s="222"/>
      <c r="C25" s="234"/>
      <c r="D25" s="418"/>
      <c r="E25" s="418"/>
      <c r="F25" s="418"/>
      <c r="G25" s="418"/>
      <c r="H25" s="418"/>
      <c r="I25" s="418"/>
      <c r="J25" s="418"/>
      <c r="K25" s="418"/>
      <c r="L25" s="419"/>
      <c r="M25" s="419"/>
      <c r="N25" s="419"/>
      <c r="O25" s="420" t="str">
        <f>Tables!T7</f>
        <v/>
      </c>
      <c r="P25" s="420"/>
      <c r="Q25" s="420"/>
      <c r="R25" s="421" t="str">
        <f t="shared" si="0"/>
        <v/>
      </c>
      <c r="S25" s="421"/>
      <c r="T25" s="421"/>
      <c r="U25" s="209"/>
      <c r="V25" s="135"/>
      <c r="W25" s="390"/>
      <c r="X25" s="390"/>
      <c r="Y25" s="390"/>
      <c r="Z25" s="390"/>
      <c r="AA25" s="390"/>
    </row>
    <row r="26" spans="1:27" s="162" customFormat="1" ht="20.25" customHeight="1">
      <c r="A26" s="222"/>
      <c r="B26" s="222"/>
      <c r="C26" s="267"/>
      <c r="D26" s="418"/>
      <c r="E26" s="418"/>
      <c r="F26" s="418"/>
      <c r="G26" s="418"/>
      <c r="H26" s="418"/>
      <c r="I26" s="418"/>
      <c r="J26" s="418"/>
      <c r="K26" s="418"/>
      <c r="L26" s="419"/>
      <c r="M26" s="419"/>
      <c r="N26" s="419"/>
      <c r="O26" s="420" t="str">
        <f>Tables!T8</f>
        <v/>
      </c>
      <c r="P26" s="420"/>
      <c r="Q26" s="420"/>
      <c r="R26" s="421" t="str">
        <f t="shared" si="0"/>
        <v/>
      </c>
      <c r="S26" s="421"/>
      <c r="T26" s="421"/>
      <c r="U26" s="209"/>
      <c r="V26" s="135"/>
      <c r="W26" s="390"/>
      <c r="X26" s="390"/>
      <c r="Y26" s="390"/>
      <c r="Z26" s="390"/>
      <c r="AA26" s="390"/>
    </row>
    <row r="27" spans="1:27" s="162" customFormat="1" ht="20.25" customHeight="1">
      <c r="A27" s="222"/>
      <c r="B27" s="222"/>
      <c r="C27" s="267"/>
      <c r="D27" s="418"/>
      <c r="E27" s="418"/>
      <c r="F27" s="418"/>
      <c r="G27" s="418"/>
      <c r="H27" s="418"/>
      <c r="I27" s="418"/>
      <c r="J27" s="418"/>
      <c r="K27" s="418"/>
      <c r="L27" s="419"/>
      <c r="M27" s="419"/>
      <c r="N27" s="419"/>
      <c r="O27" s="420" t="str">
        <f>Tables!T9</f>
        <v/>
      </c>
      <c r="P27" s="420"/>
      <c r="Q27" s="420"/>
      <c r="R27" s="421" t="str">
        <f>IF(O27="","",L27*O27)</f>
        <v/>
      </c>
      <c r="S27" s="421"/>
      <c r="T27" s="421"/>
      <c r="U27" s="209"/>
      <c r="V27" s="135"/>
      <c r="W27" s="390"/>
      <c r="X27" s="390"/>
      <c r="Y27" s="390"/>
      <c r="Z27" s="390"/>
      <c r="AA27" s="390"/>
    </row>
    <row r="28" spans="1:27" s="162" customFormat="1" ht="20.25" customHeight="1">
      <c r="A28" s="222"/>
      <c r="B28" s="222"/>
      <c r="C28" s="267"/>
      <c r="D28" s="418"/>
      <c r="E28" s="418"/>
      <c r="F28" s="418"/>
      <c r="G28" s="418"/>
      <c r="H28" s="418"/>
      <c r="I28" s="418"/>
      <c r="J28" s="418"/>
      <c r="K28" s="418"/>
      <c r="L28" s="419"/>
      <c r="M28" s="419"/>
      <c r="N28" s="419"/>
      <c r="O28" s="420" t="str">
        <f>Tables!T10</f>
        <v/>
      </c>
      <c r="P28" s="420"/>
      <c r="Q28" s="420"/>
      <c r="R28" s="421" t="str">
        <f>IF(O28="","",L28*O28)</f>
        <v/>
      </c>
      <c r="S28" s="421"/>
      <c r="T28" s="421"/>
      <c r="U28" s="209"/>
      <c r="V28" s="135"/>
      <c r="W28" s="390"/>
      <c r="X28" s="390"/>
      <c r="Y28" s="390"/>
      <c r="Z28" s="390"/>
      <c r="AA28" s="390"/>
    </row>
    <row r="29" spans="1:27" s="162" customFormat="1" ht="20.25" customHeight="1">
      <c r="A29" s="222"/>
      <c r="B29" s="222"/>
      <c r="C29" s="267"/>
      <c r="D29" s="418"/>
      <c r="E29" s="418"/>
      <c r="F29" s="418"/>
      <c r="G29" s="418"/>
      <c r="H29" s="418"/>
      <c r="I29" s="418"/>
      <c r="J29" s="418"/>
      <c r="K29" s="418"/>
      <c r="L29" s="419"/>
      <c r="M29" s="419"/>
      <c r="N29" s="419"/>
      <c r="O29" s="420" t="str">
        <f>Tables!T11</f>
        <v/>
      </c>
      <c r="P29" s="420"/>
      <c r="Q29" s="420"/>
      <c r="R29" s="421" t="str">
        <f t="shared" si="0"/>
        <v/>
      </c>
      <c r="S29" s="421"/>
      <c r="T29" s="421"/>
      <c r="U29" s="209"/>
      <c r="V29" s="135"/>
      <c r="W29" s="390"/>
      <c r="X29" s="390"/>
      <c r="Y29" s="390"/>
      <c r="Z29" s="390"/>
      <c r="AA29" s="390"/>
    </row>
    <row r="30" spans="1:27" s="162" customFormat="1" ht="20.25" customHeight="1">
      <c r="A30" s="222"/>
      <c r="B30" s="222"/>
      <c r="C30" s="267"/>
      <c r="D30" s="418"/>
      <c r="E30" s="418"/>
      <c r="F30" s="418"/>
      <c r="G30" s="418"/>
      <c r="H30" s="418"/>
      <c r="I30" s="418"/>
      <c r="J30" s="418"/>
      <c r="K30" s="418"/>
      <c r="L30" s="419"/>
      <c r="M30" s="419"/>
      <c r="N30" s="419"/>
      <c r="O30" s="420" t="str">
        <f>Tables!T12</f>
        <v/>
      </c>
      <c r="P30" s="420"/>
      <c r="Q30" s="420"/>
      <c r="R30" s="421" t="str">
        <f t="shared" si="0"/>
        <v/>
      </c>
      <c r="S30" s="421"/>
      <c r="T30" s="421"/>
      <c r="U30" s="209"/>
      <c r="V30" s="135"/>
      <c r="W30" s="390"/>
      <c r="X30" s="390"/>
      <c r="Y30" s="390"/>
      <c r="Z30" s="390"/>
      <c r="AA30" s="390"/>
    </row>
    <row r="31" spans="1:27" s="162" customFormat="1" ht="20.25" customHeight="1">
      <c r="A31" s="222"/>
      <c r="B31" s="222"/>
      <c r="C31" s="267"/>
      <c r="D31" s="418"/>
      <c r="E31" s="418"/>
      <c r="F31" s="418"/>
      <c r="G31" s="418"/>
      <c r="H31" s="418"/>
      <c r="I31" s="418"/>
      <c r="J31" s="418"/>
      <c r="K31" s="418"/>
      <c r="L31" s="419"/>
      <c r="M31" s="419"/>
      <c r="N31" s="419"/>
      <c r="O31" s="420" t="str">
        <f>Tables!T13</f>
        <v/>
      </c>
      <c r="P31" s="420"/>
      <c r="Q31" s="420"/>
      <c r="R31" s="421" t="str">
        <f t="shared" si="0"/>
        <v/>
      </c>
      <c r="S31" s="421"/>
      <c r="T31" s="421"/>
      <c r="U31" s="209"/>
      <c r="V31" s="135"/>
      <c r="W31" s="390"/>
      <c r="X31" s="390"/>
      <c r="Y31" s="390"/>
      <c r="Z31" s="390"/>
      <c r="AA31" s="390"/>
    </row>
    <row r="32" spans="1:27" s="162" customFormat="1" ht="20.25" customHeight="1">
      <c r="A32" s="222"/>
      <c r="B32" s="222"/>
      <c r="C32" s="267"/>
      <c r="D32" s="418"/>
      <c r="E32" s="418"/>
      <c r="F32" s="418"/>
      <c r="G32" s="418"/>
      <c r="H32" s="418"/>
      <c r="I32" s="418"/>
      <c r="J32" s="418"/>
      <c r="K32" s="418"/>
      <c r="L32" s="419"/>
      <c r="M32" s="419"/>
      <c r="N32" s="419"/>
      <c r="O32" s="420" t="str">
        <f>Tables!T14</f>
        <v/>
      </c>
      <c r="P32" s="420"/>
      <c r="Q32" s="420"/>
      <c r="R32" s="421" t="str">
        <f t="shared" si="0"/>
        <v/>
      </c>
      <c r="S32" s="421"/>
      <c r="T32" s="421"/>
      <c r="U32" s="209"/>
      <c r="V32" s="135"/>
      <c r="W32" s="390"/>
      <c r="X32" s="390"/>
      <c r="Y32" s="390"/>
      <c r="Z32" s="390"/>
      <c r="AA32" s="390"/>
    </row>
    <row r="33" spans="1:27" s="162" customFormat="1" ht="20.25" customHeight="1">
      <c r="A33" s="222"/>
      <c r="B33" s="222"/>
      <c r="C33" s="209"/>
      <c r="D33" s="209"/>
      <c r="E33" s="209"/>
      <c r="F33" s="209"/>
      <c r="G33" s="209"/>
      <c r="H33" s="209"/>
      <c r="I33" s="209"/>
      <c r="J33" s="209"/>
      <c r="K33" s="209"/>
      <c r="L33" s="209"/>
      <c r="M33" s="209"/>
      <c r="N33" s="209"/>
      <c r="O33" s="209"/>
      <c r="P33" s="209"/>
      <c r="Q33" s="210" t="s">
        <v>476</v>
      </c>
      <c r="R33" s="422">
        <f>SUM(R24:T32)</f>
        <v>0</v>
      </c>
      <c r="S33" s="422"/>
      <c r="T33" s="422"/>
      <c r="U33" s="208" t="s">
        <v>477</v>
      </c>
      <c r="V33" s="135"/>
      <c r="W33" s="135"/>
      <c r="X33" s="135"/>
      <c r="Y33" s="135"/>
      <c r="Z33" s="135"/>
    </row>
    <row r="34" spans="1:27" s="164" customFormat="1" ht="3.75" customHeight="1">
      <c r="A34" s="221"/>
      <c r="B34" s="221"/>
      <c r="C34" s="213"/>
      <c r="D34" s="213"/>
      <c r="E34" s="213"/>
      <c r="F34" s="213"/>
      <c r="G34" s="213"/>
      <c r="H34" s="213"/>
      <c r="I34" s="213"/>
      <c r="J34" s="213"/>
      <c r="K34" s="213"/>
      <c r="L34" s="213"/>
      <c r="M34" s="213"/>
      <c r="N34" s="213"/>
      <c r="O34" s="213"/>
      <c r="P34" s="213"/>
      <c r="Q34" s="213"/>
      <c r="R34" s="213"/>
      <c r="S34" s="213"/>
      <c r="T34" s="213"/>
      <c r="U34" s="213"/>
      <c r="V34" s="163"/>
      <c r="W34" s="135"/>
      <c r="X34" s="135"/>
      <c r="Y34" s="135"/>
      <c r="Z34" s="135"/>
      <c r="AA34" s="162"/>
    </row>
    <row r="35" spans="1:27" s="162" customFormat="1" ht="20.25" customHeight="1">
      <c r="A35" s="207">
        <v>6</v>
      </c>
      <c r="B35" s="207"/>
      <c r="C35" s="380" t="s">
        <v>478</v>
      </c>
      <c r="D35" s="380"/>
      <c r="E35" s="380"/>
      <c r="F35" s="380"/>
      <c r="G35" s="380"/>
      <c r="H35" s="380"/>
      <c r="I35" s="380"/>
      <c r="J35" s="380"/>
      <c r="K35" s="380"/>
      <c r="L35" s="380"/>
      <c r="M35" s="380"/>
      <c r="N35" s="380"/>
      <c r="O35" s="209"/>
      <c r="P35" s="209"/>
      <c r="Q35" s="209"/>
      <c r="R35" s="209"/>
      <c r="S35" s="209"/>
      <c r="T35" s="209"/>
      <c r="U35" s="209"/>
      <c r="V35" s="135"/>
      <c r="W35" s="423" t="s">
        <v>479</v>
      </c>
      <c r="X35" s="424"/>
      <c r="Y35" s="424"/>
      <c r="Z35" s="424"/>
      <c r="AA35" s="425"/>
    </row>
    <row r="36" spans="1:27" s="162" customFormat="1" ht="20.25" customHeight="1">
      <c r="A36" s="222"/>
      <c r="B36" s="222"/>
      <c r="C36" s="209"/>
      <c r="D36" s="209"/>
      <c r="E36" s="209"/>
      <c r="F36" s="209"/>
      <c r="G36" s="210"/>
      <c r="H36" s="210"/>
      <c r="I36" s="209"/>
      <c r="J36" s="209"/>
      <c r="K36" s="210" t="s">
        <v>256</v>
      </c>
      <c r="L36" s="429"/>
      <c r="M36" s="429"/>
      <c r="N36" s="429"/>
      <c r="O36" s="209" t="s">
        <v>460</v>
      </c>
      <c r="P36" s="231">
        <f>Tables!K3</f>
        <v>0</v>
      </c>
      <c r="Q36" s="210" t="s">
        <v>431</v>
      </c>
      <c r="R36" s="430">
        <f>L36*P36</f>
        <v>0</v>
      </c>
      <c r="S36" s="430"/>
      <c r="T36" s="430"/>
      <c r="U36" s="208" t="s">
        <v>480</v>
      </c>
      <c r="V36" s="135"/>
      <c r="W36" s="426"/>
      <c r="X36" s="427"/>
      <c r="Y36" s="427"/>
      <c r="Z36" s="427"/>
      <c r="AA36" s="428"/>
    </row>
    <row r="37" spans="1:27" s="164" customFormat="1" ht="3.75" customHeight="1">
      <c r="A37" s="221"/>
      <c r="B37" s="221"/>
      <c r="C37" s="213"/>
      <c r="D37" s="213"/>
      <c r="E37" s="213"/>
      <c r="F37" s="213"/>
      <c r="G37" s="214"/>
      <c r="H37" s="214"/>
      <c r="I37" s="213"/>
      <c r="J37" s="213"/>
      <c r="K37" s="213"/>
      <c r="L37" s="229"/>
      <c r="M37" s="229"/>
      <c r="N37" s="229"/>
      <c r="O37" s="213"/>
      <c r="P37" s="213"/>
      <c r="Q37" s="213"/>
      <c r="R37" s="213"/>
      <c r="S37" s="213"/>
      <c r="T37" s="213"/>
      <c r="U37" s="213"/>
      <c r="V37" s="163"/>
      <c r="W37" s="135"/>
      <c r="X37" s="135"/>
      <c r="Y37" s="135"/>
      <c r="Z37" s="135"/>
      <c r="AA37" s="162"/>
    </row>
    <row r="38" spans="1:27" s="162" customFormat="1" ht="3.75" customHeight="1">
      <c r="A38" s="222"/>
      <c r="B38" s="222"/>
      <c r="C38" s="209"/>
      <c r="D38" s="209"/>
      <c r="E38" s="209"/>
      <c r="F38" s="209"/>
      <c r="G38" s="210"/>
      <c r="H38" s="210"/>
      <c r="I38" s="209"/>
      <c r="J38" s="209"/>
      <c r="K38" s="209"/>
      <c r="L38" s="230"/>
      <c r="M38" s="230"/>
      <c r="N38" s="230"/>
      <c r="O38" s="209"/>
      <c r="P38" s="209"/>
      <c r="Q38" s="209"/>
      <c r="R38" s="209"/>
      <c r="S38" s="209"/>
      <c r="T38" s="209"/>
      <c r="U38" s="209"/>
      <c r="V38" s="135"/>
      <c r="W38" s="135"/>
      <c r="X38" s="135"/>
      <c r="Y38" s="135"/>
      <c r="Z38" s="135"/>
    </row>
    <row r="39" spans="1:27" s="162" customFormat="1" ht="20.25" customHeight="1">
      <c r="A39" s="207">
        <v>7</v>
      </c>
      <c r="B39" s="207"/>
      <c r="C39" s="351" t="s">
        <v>481</v>
      </c>
      <c r="D39" s="351"/>
      <c r="E39" s="351"/>
      <c r="F39" s="351"/>
      <c r="G39" s="351"/>
      <c r="H39" s="209"/>
      <c r="I39" s="209"/>
      <c r="J39" s="209"/>
      <c r="K39" s="209"/>
      <c r="L39" s="209"/>
      <c r="M39" s="209"/>
      <c r="N39" s="209"/>
      <c r="O39" s="209"/>
      <c r="P39" s="209"/>
      <c r="Q39" s="209"/>
      <c r="R39" s="209"/>
      <c r="S39" s="209"/>
      <c r="T39" s="209"/>
      <c r="U39" s="209"/>
      <c r="V39" s="135"/>
      <c r="W39" s="135"/>
      <c r="X39" s="135"/>
      <c r="Y39" s="135"/>
      <c r="Z39" s="135"/>
    </row>
    <row r="40" spans="1:27" s="162" customFormat="1" ht="20.25" customHeight="1">
      <c r="A40" s="222"/>
      <c r="B40" s="222"/>
      <c r="C40" s="209"/>
      <c r="D40" s="209"/>
      <c r="E40" s="209"/>
      <c r="F40" s="209"/>
      <c r="G40" s="209"/>
      <c r="H40" s="209"/>
      <c r="I40" s="209"/>
      <c r="J40" s="209"/>
      <c r="K40" s="209"/>
      <c r="L40" s="209"/>
      <c r="M40" s="209"/>
      <c r="N40" s="209"/>
      <c r="O40" s="209"/>
      <c r="P40" s="209"/>
      <c r="Q40" s="209"/>
      <c r="R40" s="209"/>
      <c r="S40" s="209"/>
      <c r="T40" s="209"/>
      <c r="U40" s="209"/>
      <c r="V40" s="135"/>
      <c r="W40" s="135"/>
      <c r="X40" s="135"/>
      <c r="Y40" s="135"/>
      <c r="Z40" s="135"/>
    </row>
    <row r="41" spans="1:27" s="162" customFormat="1" ht="20.25" customHeight="1">
      <c r="A41" s="222"/>
      <c r="B41" s="222"/>
      <c r="C41" s="209"/>
      <c r="D41" s="209"/>
      <c r="E41" s="209"/>
      <c r="F41" s="209"/>
      <c r="G41" s="209"/>
      <c r="H41" s="209"/>
      <c r="I41" s="209"/>
      <c r="J41" s="209"/>
      <c r="K41" s="209"/>
      <c r="L41" s="228"/>
      <c r="M41" s="209"/>
      <c r="N41" s="209"/>
      <c r="O41" s="209"/>
      <c r="P41" s="209"/>
      <c r="Q41" s="210" t="s">
        <v>483</v>
      </c>
      <c r="R41" s="430">
        <f>R11+R14+R17+R33+R36</f>
        <v>0</v>
      </c>
      <c r="S41" s="430"/>
      <c r="T41" s="430"/>
      <c r="U41" s="207" t="str">
        <f>IF('SP2-2'!Z43=1,"A","B")</f>
        <v>B</v>
      </c>
      <c r="V41" s="135"/>
      <c r="W41" s="417" t="str">
        <f>IF(U41="A","Transfer total to A on worksheet 1. This option has the least cost among the options, therefore, is Do minimum.","If this is the preferred option, transfer total to B on worksheet 1.")&amp;" If this option is to close the bridge, then transfer (e) to worksheet 1 instead."</f>
        <v>If this is the preferred option, transfer total to B on worksheet 1. If this option is to close the bridge, then transfer (e) to worksheet 1 instead.</v>
      </c>
      <c r="X41" s="417"/>
      <c r="Y41" s="417"/>
      <c r="Z41" s="417"/>
      <c r="AA41" s="417"/>
    </row>
    <row r="42" spans="1:27" s="162" customFormat="1" ht="20.25" customHeight="1">
      <c r="A42" s="222"/>
      <c r="B42" s="209"/>
      <c r="C42" s="209"/>
      <c r="D42" s="209"/>
      <c r="E42" s="209"/>
      <c r="F42" s="209"/>
      <c r="G42" s="209"/>
      <c r="H42" s="209"/>
      <c r="I42" s="209"/>
      <c r="J42" s="209"/>
      <c r="K42" s="209"/>
      <c r="L42" s="209"/>
      <c r="M42" s="209"/>
      <c r="N42" s="209"/>
      <c r="O42" s="209"/>
      <c r="P42" s="209"/>
      <c r="Q42" s="209"/>
      <c r="R42" s="209"/>
      <c r="S42" s="209"/>
      <c r="T42" s="209"/>
      <c r="U42" s="209"/>
      <c r="V42" s="135"/>
      <c r="W42" s="417"/>
      <c r="X42" s="417"/>
      <c r="Y42" s="417"/>
      <c r="Z42" s="417"/>
      <c r="AA42" s="417"/>
    </row>
    <row r="43" spans="1:27" s="162" customFormat="1" ht="20.25" customHeight="1">
      <c r="A43" s="222"/>
      <c r="B43" s="222"/>
      <c r="C43" s="227"/>
      <c r="D43" s="227"/>
      <c r="E43" s="227"/>
      <c r="F43" s="227"/>
      <c r="G43" s="227"/>
      <c r="H43" s="227"/>
      <c r="I43" s="227"/>
      <c r="J43" s="227"/>
      <c r="K43" s="227"/>
      <c r="L43" s="227"/>
      <c r="M43" s="227"/>
      <c r="N43" s="227"/>
      <c r="O43" s="227"/>
      <c r="P43" s="227"/>
      <c r="Q43" s="227"/>
      <c r="R43" s="227"/>
      <c r="S43" s="227"/>
      <c r="T43" s="227"/>
      <c r="U43" s="209"/>
      <c r="V43" s="135"/>
      <c r="W43" s="135"/>
      <c r="X43" s="135"/>
      <c r="Y43" s="135"/>
      <c r="Z43" s="135"/>
    </row>
    <row r="44" spans="1:27" s="162" customFormat="1" ht="15.75" customHeight="1">
      <c r="A44" s="143"/>
      <c r="B44" s="143"/>
      <c r="C44" s="135"/>
      <c r="D44" s="135"/>
      <c r="E44" s="135"/>
      <c r="F44" s="135"/>
      <c r="G44" s="135"/>
      <c r="H44" s="135"/>
      <c r="I44" s="135"/>
      <c r="J44" s="135"/>
      <c r="K44" s="135"/>
      <c r="L44" s="135"/>
      <c r="M44" s="135"/>
      <c r="N44" s="135"/>
      <c r="O44" s="135"/>
      <c r="P44" s="135"/>
      <c r="Q44" s="135"/>
      <c r="R44" s="135"/>
      <c r="S44" s="135"/>
      <c r="T44" s="135"/>
      <c r="U44" s="135"/>
      <c r="V44" s="135"/>
      <c r="W44" s="135"/>
      <c r="X44" s="135"/>
      <c r="Y44" s="135"/>
      <c r="Z44" s="135"/>
    </row>
    <row r="45" spans="1:27" s="162" customFormat="1" ht="15.75" customHeight="1">
      <c r="A45" s="135"/>
      <c r="B45" s="135"/>
      <c r="C45" s="135"/>
      <c r="D45" s="135"/>
      <c r="E45" s="135"/>
      <c r="F45" s="135"/>
      <c r="G45" s="135"/>
      <c r="H45" s="135"/>
      <c r="I45" s="135"/>
      <c r="J45" s="135"/>
      <c r="K45" s="135"/>
      <c r="L45" s="135"/>
      <c r="M45" s="135"/>
      <c r="N45" s="135"/>
      <c r="O45" s="135"/>
      <c r="P45" s="135"/>
      <c r="Q45" s="135"/>
      <c r="R45" s="135"/>
      <c r="S45" s="135"/>
      <c r="T45" s="135"/>
      <c r="U45" s="135"/>
      <c r="V45" s="135"/>
      <c r="W45" s="135"/>
      <c r="X45" s="135"/>
      <c r="Y45" s="135"/>
      <c r="Z45" s="135"/>
    </row>
    <row r="46" spans="1:27" s="162" customFormat="1" ht="15.75" customHeight="1">
      <c r="A46" s="135"/>
      <c r="B46" s="135"/>
      <c r="C46" s="135"/>
      <c r="D46" s="135"/>
      <c r="E46" s="135"/>
      <c r="F46" s="135"/>
      <c r="G46" s="135"/>
      <c r="H46" s="135"/>
      <c r="I46" s="135"/>
      <c r="J46" s="135"/>
      <c r="K46" s="135"/>
      <c r="L46" s="135"/>
      <c r="M46" s="135"/>
      <c r="N46" s="135"/>
      <c r="O46" s="135"/>
      <c r="P46" s="135"/>
      <c r="Q46" s="135"/>
      <c r="R46" s="135"/>
      <c r="S46" s="135"/>
      <c r="T46" s="135"/>
      <c r="U46" s="135"/>
      <c r="V46" s="135"/>
      <c r="W46" s="135"/>
      <c r="X46" s="135"/>
      <c r="Y46" s="135"/>
      <c r="Z46" s="135"/>
    </row>
    <row r="47" spans="1:27" s="162" customFormat="1" ht="15.75" customHeight="1">
      <c r="A47" s="135"/>
      <c r="B47" s="135"/>
      <c r="C47" s="135"/>
      <c r="D47" s="135"/>
      <c r="E47" s="135"/>
      <c r="F47" s="135"/>
      <c r="G47" s="135"/>
      <c r="H47" s="135"/>
      <c r="I47" s="135"/>
      <c r="J47" s="135"/>
      <c r="K47" s="135"/>
      <c r="L47" s="135"/>
      <c r="M47" s="135"/>
      <c r="N47" s="135"/>
      <c r="O47" s="135"/>
      <c r="P47" s="135"/>
      <c r="Q47" s="135"/>
      <c r="R47" s="166"/>
      <c r="S47" s="166"/>
      <c r="T47" s="166"/>
      <c r="U47" s="135"/>
      <c r="V47" s="135"/>
      <c r="W47" s="135"/>
      <c r="X47" s="135"/>
      <c r="Y47" s="135"/>
      <c r="Z47" s="135"/>
    </row>
    <row r="48" spans="1:27" s="162" customFormat="1" ht="15.75" customHeight="1">
      <c r="A48" s="135"/>
      <c r="B48" s="135"/>
      <c r="C48" s="135"/>
      <c r="D48" s="135"/>
      <c r="E48" s="135"/>
      <c r="F48" s="135"/>
      <c r="G48" s="135"/>
      <c r="H48" s="135"/>
      <c r="I48" s="135"/>
      <c r="J48" s="135"/>
      <c r="K48" s="135"/>
      <c r="L48" s="135"/>
      <c r="M48" s="135"/>
      <c r="N48" s="135"/>
      <c r="O48" s="135"/>
      <c r="P48" s="135"/>
      <c r="Q48" s="135"/>
      <c r="R48" s="166"/>
      <c r="S48" s="166"/>
      <c r="T48" s="166"/>
      <c r="U48" s="135"/>
      <c r="V48" s="135"/>
      <c r="W48" s="135"/>
      <c r="X48" s="135"/>
      <c r="Y48" s="135"/>
      <c r="Z48" s="135"/>
    </row>
    <row r="49" spans="1:26" s="141" customFormat="1" ht="15.75" customHeight="1">
      <c r="A49" s="143"/>
      <c r="B49" s="143"/>
      <c r="C49" s="135"/>
      <c r="D49" s="135"/>
      <c r="E49" s="135"/>
      <c r="F49" s="135"/>
      <c r="G49" s="135"/>
      <c r="H49" s="135"/>
      <c r="I49" s="135"/>
      <c r="J49" s="135"/>
      <c r="K49" s="135"/>
      <c r="L49" s="135"/>
      <c r="M49" s="135"/>
      <c r="N49" s="135"/>
      <c r="O49" s="135"/>
      <c r="P49" s="135"/>
      <c r="Q49" s="135"/>
      <c r="R49" s="135"/>
      <c r="S49" s="135"/>
      <c r="T49" s="135"/>
      <c r="U49" s="135"/>
      <c r="V49" s="135"/>
      <c r="W49" s="135"/>
      <c r="X49" s="135"/>
      <c r="Y49" s="135"/>
      <c r="Z49" s="135"/>
    </row>
    <row r="50" spans="1:26">
      <c r="A50" s="135"/>
      <c r="B50" s="135"/>
      <c r="C50" s="135"/>
      <c r="D50" s="135"/>
      <c r="E50" s="135"/>
      <c r="F50" s="135"/>
      <c r="G50" s="135"/>
      <c r="H50" s="135"/>
      <c r="I50" s="135"/>
      <c r="J50" s="135"/>
      <c r="K50" s="135"/>
      <c r="L50" s="135"/>
      <c r="M50" s="135"/>
      <c r="N50" s="135"/>
      <c r="O50" s="135"/>
      <c r="P50" s="135"/>
      <c r="Q50" s="135"/>
      <c r="R50" s="135"/>
      <c r="S50" s="135"/>
      <c r="T50" s="135"/>
      <c r="U50" s="135"/>
      <c r="V50" s="135"/>
      <c r="W50" s="135"/>
      <c r="X50" s="135"/>
      <c r="Y50" s="135"/>
      <c r="Z50" s="135"/>
    </row>
    <row r="51" spans="1:26">
      <c r="A51" s="135"/>
      <c r="B51" s="135"/>
      <c r="C51" s="135"/>
      <c r="D51" s="135"/>
      <c r="E51" s="135"/>
      <c r="F51" s="135"/>
      <c r="G51" s="135"/>
      <c r="H51" s="135"/>
      <c r="I51" s="135"/>
      <c r="J51" s="135"/>
      <c r="K51" s="135"/>
      <c r="L51" s="135"/>
      <c r="M51" s="135"/>
      <c r="N51" s="135"/>
      <c r="O51" s="135"/>
      <c r="P51" s="135"/>
      <c r="Q51" s="135"/>
      <c r="R51" s="135"/>
      <c r="S51" s="135"/>
      <c r="T51" s="135"/>
      <c r="U51" s="135"/>
      <c r="V51" s="135"/>
      <c r="W51" s="135"/>
      <c r="X51" s="135"/>
      <c r="Y51" s="135"/>
      <c r="Z51" s="135"/>
    </row>
    <row r="52" spans="1:26" hidden="1">
      <c r="A52" s="135"/>
      <c r="B52" s="135"/>
      <c r="C52" s="135"/>
      <c r="D52" s="135"/>
      <c r="E52" s="135"/>
      <c r="F52" s="135"/>
      <c r="G52" s="135"/>
      <c r="H52" s="135"/>
      <c r="I52" s="135"/>
      <c r="J52" s="135"/>
      <c r="K52" s="135"/>
      <c r="L52" s="135"/>
      <c r="M52" s="135"/>
      <c r="N52" s="135"/>
      <c r="O52" s="135"/>
      <c r="P52" s="135"/>
      <c r="Q52" s="135"/>
      <c r="R52" s="135"/>
      <c r="S52" s="135"/>
      <c r="T52" s="135"/>
      <c r="U52" s="135"/>
      <c r="V52" s="135"/>
      <c r="W52" s="135"/>
      <c r="X52" s="135"/>
      <c r="Y52" s="135"/>
      <c r="Z52" s="135"/>
    </row>
    <row r="53" spans="1:26" hidden="1">
      <c r="A53" s="135">
        <v>0</v>
      </c>
      <c r="B53" s="135"/>
      <c r="C53" s="135"/>
      <c r="D53" s="135"/>
      <c r="E53" s="135"/>
      <c r="F53" s="135"/>
      <c r="G53" s="135"/>
      <c r="H53" s="135"/>
      <c r="I53" s="135"/>
      <c r="J53" s="135"/>
      <c r="K53" s="135"/>
      <c r="L53" s="135"/>
      <c r="M53" s="135"/>
      <c r="N53" s="135"/>
      <c r="O53" s="135"/>
      <c r="P53" s="135"/>
      <c r="Q53" s="135"/>
      <c r="R53" s="135"/>
      <c r="S53" s="135"/>
      <c r="T53" s="135"/>
      <c r="U53" s="135"/>
      <c r="V53" s="135"/>
      <c r="W53" s="135"/>
      <c r="X53" s="135"/>
      <c r="Y53" s="135"/>
      <c r="Z53" s="135"/>
    </row>
    <row r="54" spans="1:26" hidden="1">
      <c r="A54" s="135">
        <v>1</v>
      </c>
      <c r="B54" s="135"/>
      <c r="C54" s="135"/>
      <c r="D54" s="135"/>
      <c r="E54" s="135"/>
      <c r="F54" s="135"/>
      <c r="G54" s="135"/>
      <c r="H54" s="135"/>
      <c r="I54" s="135"/>
      <c r="J54" s="135"/>
      <c r="K54" s="135"/>
      <c r="L54" s="135"/>
      <c r="M54" s="135"/>
      <c r="N54" s="135"/>
      <c r="O54" s="135"/>
      <c r="P54" s="135"/>
      <c r="Q54" s="135"/>
      <c r="R54" s="135"/>
      <c r="S54" s="135"/>
      <c r="T54" s="135"/>
      <c r="U54" s="135"/>
      <c r="V54" s="135"/>
      <c r="W54" s="135"/>
      <c r="X54" s="135"/>
      <c r="Y54" s="135"/>
      <c r="Z54" s="135"/>
    </row>
    <row r="55" spans="1:26" hidden="1">
      <c r="A55" s="135">
        <v>2</v>
      </c>
      <c r="B55" s="135"/>
      <c r="C55" s="135"/>
      <c r="D55" s="135"/>
      <c r="E55" s="135"/>
      <c r="F55" s="135"/>
      <c r="G55" s="135"/>
      <c r="H55" s="135"/>
      <c r="I55" s="135"/>
      <c r="J55" s="135"/>
      <c r="K55" s="135"/>
      <c r="L55" s="135"/>
      <c r="M55" s="135"/>
      <c r="N55" s="135"/>
      <c r="O55" s="135"/>
      <c r="P55" s="135"/>
      <c r="Q55" s="135"/>
      <c r="R55" s="135"/>
      <c r="S55" s="135"/>
      <c r="T55" s="135"/>
      <c r="U55" s="135"/>
      <c r="V55" s="135"/>
      <c r="W55" s="135"/>
      <c r="X55" s="135"/>
      <c r="Y55" s="135"/>
      <c r="Z55" s="135"/>
    </row>
    <row r="56" spans="1:26" hidden="1">
      <c r="A56" s="135">
        <v>3</v>
      </c>
      <c r="B56" s="135"/>
      <c r="C56" s="135"/>
      <c r="D56" s="135"/>
      <c r="E56" s="135"/>
      <c r="F56" s="135"/>
      <c r="G56" s="135"/>
      <c r="H56" s="135"/>
      <c r="I56" s="135"/>
      <c r="J56" s="135"/>
      <c r="K56" s="135"/>
      <c r="L56" s="135"/>
      <c r="M56" s="135"/>
      <c r="N56" s="135"/>
      <c r="O56" s="135"/>
      <c r="P56" s="135"/>
      <c r="Q56" s="135"/>
      <c r="R56" s="135"/>
      <c r="S56" s="135"/>
      <c r="T56" s="135"/>
      <c r="U56" s="135"/>
      <c r="V56" s="135"/>
      <c r="W56" s="135"/>
      <c r="X56" s="135"/>
      <c r="Y56" s="135"/>
      <c r="Z56" s="135"/>
    </row>
    <row r="57" spans="1:26" hidden="1">
      <c r="A57" s="135">
        <v>4</v>
      </c>
      <c r="B57" s="135"/>
      <c r="C57" s="135"/>
      <c r="D57" s="135"/>
      <c r="E57" s="135"/>
      <c r="F57" s="135"/>
      <c r="G57" s="135"/>
      <c r="H57" s="135"/>
      <c r="I57" s="135"/>
      <c r="J57" s="135"/>
      <c r="K57" s="135"/>
      <c r="L57" s="135"/>
      <c r="M57" s="135"/>
      <c r="N57" s="135"/>
      <c r="O57" s="135"/>
      <c r="P57" s="135"/>
      <c r="Q57" s="135"/>
      <c r="R57" s="135"/>
      <c r="S57" s="135"/>
      <c r="T57" s="135"/>
      <c r="U57" s="135"/>
      <c r="V57" s="135"/>
      <c r="W57" s="135"/>
      <c r="X57" s="135"/>
      <c r="Y57" s="135"/>
      <c r="Z57" s="135"/>
    </row>
    <row r="58" spans="1:26" hidden="1">
      <c r="A58" s="135">
        <v>5</v>
      </c>
      <c r="B58" s="135"/>
      <c r="C58" s="135"/>
      <c r="D58" s="135"/>
      <c r="E58" s="135"/>
      <c r="F58" s="135"/>
      <c r="G58" s="135"/>
      <c r="H58" s="135"/>
      <c r="I58" s="135"/>
      <c r="J58" s="135"/>
      <c r="K58" s="135"/>
      <c r="L58" s="135"/>
      <c r="M58" s="135"/>
      <c r="N58" s="135"/>
      <c r="O58" s="135"/>
      <c r="P58" s="135"/>
      <c r="Q58" s="135"/>
      <c r="R58" s="135"/>
      <c r="S58" s="135"/>
      <c r="T58" s="135"/>
      <c r="U58" s="135"/>
      <c r="V58" s="135"/>
      <c r="W58" s="135"/>
      <c r="X58" s="135"/>
      <c r="Y58" s="135"/>
      <c r="Z58" s="135"/>
    </row>
    <row r="59" spans="1:26" hidden="1">
      <c r="A59" s="135">
        <v>6</v>
      </c>
      <c r="B59" s="135"/>
      <c r="C59" s="135"/>
      <c r="D59" s="135"/>
      <c r="E59" s="135"/>
      <c r="F59" s="135"/>
      <c r="G59" s="135"/>
      <c r="H59" s="135"/>
      <c r="I59" s="135"/>
      <c r="J59" s="135"/>
      <c r="K59" s="135"/>
      <c r="L59" s="135"/>
      <c r="M59" s="135"/>
      <c r="N59" s="135"/>
      <c r="O59" s="135"/>
      <c r="P59" s="135"/>
      <c r="Q59" s="135"/>
      <c r="R59" s="135"/>
      <c r="S59" s="135"/>
      <c r="T59" s="135"/>
      <c r="U59" s="135"/>
      <c r="V59" s="135"/>
      <c r="W59" s="135"/>
      <c r="X59" s="135"/>
      <c r="Y59" s="135"/>
      <c r="Z59" s="135"/>
    </row>
    <row r="60" spans="1:26" hidden="1">
      <c r="A60" s="135">
        <v>7</v>
      </c>
      <c r="B60" s="135"/>
      <c r="C60" s="135"/>
      <c r="D60" s="135"/>
      <c r="E60" s="135"/>
      <c r="F60" s="135"/>
      <c r="G60" s="135"/>
      <c r="H60" s="135"/>
      <c r="I60" s="135"/>
      <c r="J60" s="135"/>
      <c r="K60" s="135"/>
      <c r="L60" s="135"/>
      <c r="M60" s="135"/>
      <c r="N60" s="135"/>
      <c r="O60" s="135"/>
      <c r="P60" s="135"/>
      <c r="Q60" s="135"/>
      <c r="R60" s="135"/>
      <c r="S60" s="135"/>
      <c r="T60" s="135"/>
      <c r="U60" s="135"/>
      <c r="V60" s="135"/>
      <c r="W60" s="135"/>
      <c r="X60" s="135"/>
      <c r="Y60" s="135"/>
      <c r="Z60" s="135"/>
    </row>
    <row r="61" spans="1:26" hidden="1">
      <c r="A61" s="135">
        <v>8</v>
      </c>
      <c r="B61" s="135"/>
      <c r="C61" s="135"/>
      <c r="D61" s="135"/>
      <c r="E61" s="135"/>
      <c r="F61" s="135"/>
      <c r="G61" s="135"/>
      <c r="H61" s="135"/>
      <c r="I61" s="135"/>
      <c r="J61" s="135"/>
      <c r="K61" s="135"/>
      <c r="L61" s="135"/>
      <c r="M61" s="135"/>
      <c r="N61" s="135"/>
      <c r="O61" s="135"/>
      <c r="P61" s="135"/>
      <c r="Q61" s="135"/>
      <c r="R61" s="135"/>
      <c r="S61" s="135"/>
      <c r="T61" s="135"/>
      <c r="U61" s="135"/>
      <c r="V61" s="135"/>
      <c r="W61" s="135"/>
      <c r="X61" s="135"/>
      <c r="Y61" s="135"/>
      <c r="Z61" s="135"/>
    </row>
    <row r="62" spans="1:26" hidden="1">
      <c r="A62" s="135">
        <v>9</v>
      </c>
      <c r="B62" s="135"/>
      <c r="C62" s="135"/>
      <c r="D62" s="135"/>
      <c r="E62" s="135"/>
      <c r="F62" s="135"/>
      <c r="G62" s="135"/>
      <c r="H62" s="135"/>
      <c r="I62" s="135"/>
      <c r="J62" s="135"/>
      <c r="K62" s="135"/>
      <c r="L62" s="135"/>
      <c r="M62" s="135"/>
      <c r="N62" s="135"/>
      <c r="O62" s="135"/>
      <c r="P62" s="135"/>
      <c r="Q62" s="135"/>
      <c r="R62" s="135"/>
      <c r="S62" s="135"/>
      <c r="T62" s="135"/>
      <c r="U62" s="135"/>
      <c r="V62" s="135"/>
      <c r="W62" s="135"/>
      <c r="X62" s="135"/>
      <c r="Y62" s="135"/>
      <c r="Z62" s="135"/>
    </row>
    <row r="63" spans="1:26" hidden="1">
      <c r="A63" s="135">
        <v>10</v>
      </c>
      <c r="B63" s="135"/>
      <c r="C63" s="135"/>
      <c r="D63" s="135"/>
      <c r="E63" s="135"/>
      <c r="F63" s="135"/>
      <c r="G63" s="135"/>
      <c r="H63" s="135"/>
      <c r="I63" s="135"/>
      <c r="J63" s="135"/>
      <c r="K63" s="135"/>
      <c r="L63" s="135"/>
      <c r="M63" s="135"/>
      <c r="N63" s="135"/>
      <c r="O63" s="135"/>
      <c r="P63" s="135"/>
      <c r="Q63" s="135"/>
      <c r="R63" s="135"/>
      <c r="S63" s="135"/>
      <c r="T63" s="135"/>
      <c r="U63" s="135"/>
      <c r="V63" s="135"/>
      <c r="W63" s="135"/>
      <c r="X63" s="135"/>
      <c r="Y63" s="135"/>
      <c r="Z63" s="135"/>
    </row>
    <row r="64" spans="1:26" hidden="1">
      <c r="A64" s="135">
        <v>11</v>
      </c>
      <c r="B64" s="135"/>
      <c r="C64" s="135"/>
      <c r="D64" s="135"/>
      <c r="E64" s="135"/>
      <c r="F64" s="135"/>
      <c r="G64" s="135"/>
      <c r="H64" s="135"/>
      <c r="I64" s="135"/>
      <c r="J64" s="135"/>
      <c r="K64" s="135"/>
      <c r="L64" s="135"/>
      <c r="M64" s="135"/>
      <c r="N64" s="135"/>
      <c r="O64" s="135"/>
      <c r="P64" s="135"/>
      <c r="Q64" s="135"/>
      <c r="R64" s="135"/>
      <c r="S64" s="135"/>
      <c r="T64" s="135"/>
      <c r="U64" s="135"/>
      <c r="V64" s="135"/>
      <c r="W64" s="135"/>
      <c r="X64" s="135"/>
      <c r="Y64" s="135"/>
      <c r="Z64" s="135"/>
    </row>
    <row r="65" spans="1:26" hidden="1">
      <c r="A65" s="135">
        <v>12</v>
      </c>
      <c r="B65" s="135"/>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row>
    <row r="66" spans="1:26" hidden="1">
      <c r="A66" s="135">
        <v>13</v>
      </c>
      <c r="B66" s="135"/>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row>
    <row r="67" spans="1:26" hidden="1">
      <c r="A67" s="135">
        <v>14</v>
      </c>
      <c r="B67" s="135"/>
      <c r="C67" s="135"/>
      <c r="D67" s="135"/>
      <c r="E67" s="135"/>
      <c r="F67" s="135"/>
      <c r="G67" s="135"/>
      <c r="H67" s="135"/>
      <c r="I67" s="135"/>
      <c r="J67" s="135"/>
      <c r="K67" s="135"/>
      <c r="L67" s="135"/>
      <c r="M67" s="135"/>
      <c r="N67" s="135"/>
      <c r="O67" s="135"/>
      <c r="P67" s="135"/>
      <c r="Q67" s="135"/>
      <c r="R67" s="135"/>
      <c r="S67" s="135"/>
      <c r="T67" s="135"/>
      <c r="U67" s="135"/>
      <c r="V67" s="135"/>
      <c r="W67" s="135"/>
      <c r="X67" s="135"/>
      <c r="Y67" s="135"/>
      <c r="Z67" s="135"/>
    </row>
    <row r="68" spans="1:26" hidden="1">
      <c r="A68" s="135">
        <v>15</v>
      </c>
      <c r="B68" s="135"/>
      <c r="C68" s="135"/>
      <c r="D68" s="135"/>
      <c r="E68" s="135"/>
      <c r="F68" s="135"/>
      <c r="G68" s="135"/>
      <c r="H68" s="135"/>
      <c r="I68" s="135"/>
      <c r="J68" s="135"/>
      <c r="K68" s="135"/>
      <c r="L68" s="135"/>
      <c r="M68" s="135"/>
      <c r="N68" s="135"/>
      <c r="O68" s="135"/>
      <c r="P68" s="135"/>
      <c r="Q68" s="135"/>
      <c r="R68" s="135"/>
      <c r="S68" s="135"/>
      <c r="T68" s="135"/>
      <c r="U68" s="135"/>
      <c r="V68" s="135"/>
      <c r="W68" s="135"/>
      <c r="X68" s="135"/>
      <c r="Y68" s="135"/>
      <c r="Z68" s="135"/>
    </row>
    <row r="69" spans="1:26" hidden="1">
      <c r="A69" s="135">
        <v>16</v>
      </c>
      <c r="B69" s="135"/>
      <c r="C69" s="135"/>
      <c r="D69" s="135"/>
      <c r="E69" s="167" t="s">
        <v>484</v>
      </c>
      <c r="F69" s="135"/>
      <c r="G69" s="135"/>
      <c r="H69" s="135"/>
      <c r="I69" s="135"/>
      <c r="J69" s="135"/>
      <c r="K69" s="135"/>
      <c r="L69" s="135"/>
      <c r="M69" s="135"/>
      <c r="N69" s="135"/>
      <c r="O69" s="135"/>
      <c r="P69" s="135"/>
      <c r="Q69" s="135"/>
      <c r="R69" s="135"/>
      <c r="S69" s="135"/>
      <c r="T69" s="135"/>
      <c r="U69" s="135"/>
      <c r="V69" s="135"/>
      <c r="W69" s="135"/>
      <c r="X69" s="135"/>
      <c r="Y69" s="135"/>
      <c r="Z69" s="135"/>
    </row>
    <row r="70" spans="1:26" hidden="1">
      <c r="A70" s="135">
        <v>17</v>
      </c>
      <c r="B70" s="135"/>
      <c r="C70" s="135"/>
      <c r="D70" s="135"/>
      <c r="E70" s="167" t="s">
        <v>485</v>
      </c>
      <c r="F70" s="135"/>
      <c r="G70" s="135"/>
      <c r="H70" s="135"/>
      <c r="I70" s="135"/>
      <c r="J70" s="135"/>
      <c r="K70" s="135"/>
      <c r="L70" s="135"/>
      <c r="M70" s="135"/>
      <c r="N70" s="135"/>
      <c r="O70" s="135"/>
      <c r="P70" s="135"/>
      <c r="Q70" s="135"/>
      <c r="R70" s="135"/>
      <c r="S70" s="135"/>
      <c r="T70" s="135"/>
      <c r="U70" s="135"/>
      <c r="V70" s="135"/>
      <c r="W70" s="135"/>
      <c r="X70" s="135"/>
      <c r="Y70" s="135"/>
      <c r="Z70" s="135"/>
    </row>
    <row r="71" spans="1:26" hidden="1">
      <c r="A71" s="135">
        <v>18</v>
      </c>
      <c r="B71" s="135"/>
      <c r="C71" s="135"/>
      <c r="D71" s="135"/>
      <c r="E71" s="167" t="s">
        <v>486</v>
      </c>
      <c r="F71" s="135"/>
      <c r="G71" s="135"/>
      <c r="H71" s="135"/>
      <c r="I71" s="135"/>
      <c r="J71" s="135"/>
      <c r="K71" s="135"/>
      <c r="L71" s="135"/>
      <c r="M71" s="135"/>
      <c r="N71" s="135"/>
      <c r="O71" s="135"/>
      <c r="P71" s="135"/>
      <c r="Q71" s="135"/>
      <c r="R71" s="135"/>
      <c r="S71" s="135"/>
      <c r="T71" s="135"/>
      <c r="U71" s="135"/>
      <c r="V71" s="135"/>
      <c r="W71" s="135"/>
      <c r="X71" s="135"/>
      <c r="Y71" s="135"/>
      <c r="Z71" s="135"/>
    </row>
    <row r="72" spans="1:26" hidden="1">
      <c r="A72" s="135">
        <v>19</v>
      </c>
      <c r="B72" s="135"/>
      <c r="C72" s="135"/>
      <c r="D72" s="135"/>
      <c r="E72" s="167" t="s">
        <v>487</v>
      </c>
      <c r="F72" s="135"/>
      <c r="G72" s="135"/>
      <c r="H72" s="135"/>
      <c r="I72" s="135"/>
      <c r="J72" s="135"/>
      <c r="K72" s="135"/>
      <c r="L72" s="135"/>
      <c r="M72" s="135"/>
      <c r="N72" s="135"/>
      <c r="O72" s="135"/>
      <c r="P72" s="135"/>
      <c r="Q72" s="135"/>
      <c r="R72" s="135"/>
      <c r="S72" s="135"/>
      <c r="T72" s="135"/>
      <c r="U72" s="135"/>
      <c r="V72" s="135"/>
      <c r="W72" s="135"/>
      <c r="X72" s="135"/>
      <c r="Y72" s="135"/>
      <c r="Z72" s="135"/>
    </row>
    <row r="73" spans="1:26" hidden="1">
      <c r="A73" s="135">
        <v>20</v>
      </c>
      <c r="B73" s="135"/>
      <c r="C73" s="135"/>
      <c r="D73" s="135"/>
      <c r="E73" s="167" t="s">
        <v>488</v>
      </c>
      <c r="F73" s="135"/>
      <c r="G73" s="135"/>
      <c r="H73" s="135"/>
      <c r="I73" s="135"/>
      <c r="J73" s="135"/>
      <c r="K73" s="135"/>
      <c r="L73" s="135"/>
      <c r="M73" s="135"/>
      <c r="N73" s="135"/>
      <c r="O73" s="135"/>
      <c r="P73" s="135"/>
      <c r="Q73" s="135"/>
      <c r="R73" s="135"/>
      <c r="S73" s="135"/>
      <c r="T73" s="135"/>
      <c r="U73" s="135"/>
      <c r="V73" s="135"/>
      <c r="W73" s="135"/>
      <c r="X73" s="135"/>
      <c r="Y73" s="135"/>
      <c r="Z73" s="135"/>
    </row>
    <row r="74" spans="1:26" hidden="1">
      <c r="A74" s="135">
        <v>21</v>
      </c>
      <c r="B74" s="135"/>
      <c r="C74" s="135"/>
      <c r="D74" s="135"/>
      <c r="E74" s="167" t="s">
        <v>489</v>
      </c>
      <c r="F74" s="135"/>
      <c r="G74" s="135"/>
      <c r="H74" s="135"/>
      <c r="I74" s="135"/>
      <c r="J74" s="135"/>
      <c r="K74" s="135"/>
      <c r="L74" s="135"/>
      <c r="M74" s="135"/>
      <c r="N74" s="135"/>
      <c r="O74" s="135"/>
      <c r="P74" s="135"/>
      <c r="Q74" s="135"/>
      <c r="R74" s="135"/>
      <c r="S74" s="135"/>
      <c r="T74" s="135"/>
      <c r="U74" s="135"/>
      <c r="V74" s="135"/>
      <c r="W74" s="135"/>
      <c r="X74" s="135"/>
      <c r="Y74" s="135"/>
      <c r="Z74" s="135"/>
    </row>
    <row r="75" spans="1:26" hidden="1">
      <c r="A75" s="135">
        <v>22</v>
      </c>
      <c r="B75" s="135"/>
      <c r="C75" s="135"/>
      <c r="D75" s="135"/>
      <c r="E75" s="135"/>
      <c r="F75" s="135"/>
      <c r="G75" s="135"/>
      <c r="H75" s="135"/>
      <c r="I75" s="135"/>
      <c r="J75" s="135"/>
      <c r="K75" s="135"/>
      <c r="L75" s="135"/>
      <c r="M75" s="135"/>
      <c r="N75" s="135"/>
      <c r="O75" s="135"/>
      <c r="P75" s="135"/>
      <c r="Q75" s="135"/>
      <c r="R75" s="135"/>
      <c r="S75" s="135"/>
      <c r="T75" s="135"/>
      <c r="U75" s="135"/>
      <c r="V75" s="135"/>
      <c r="W75" s="135"/>
      <c r="X75" s="135"/>
      <c r="Y75" s="135"/>
      <c r="Z75" s="135"/>
    </row>
    <row r="76" spans="1:26" hidden="1">
      <c r="A76" s="135">
        <v>23</v>
      </c>
      <c r="B76" s="135"/>
      <c r="C76" s="135"/>
      <c r="D76" s="135"/>
      <c r="E76" s="135"/>
      <c r="F76" s="135"/>
      <c r="G76" s="135"/>
      <c r="H76" s="135"/>
      <c r="I76" s="135"/>
      <c r="J76" s="135"/>
      <c r="K76" s="135"/>
      <c r="L76" s="135"/>
      <c r="M76" s="135"/>
      <c r="N76" s="135"/>
      <c r="O76" s="135"/>
      <c r="P76" s="135"/>
      <c r="Q76" s="135"/>
      <c r="R76" s="135"/>
      <c r="S76" s="135"/>
      <c r="T76" s="135"/>
      <c r="U76" s="135"/>
      <c r="V76" s="135"/>
      <c r="W76" s="135"/>
      <c r="X76" s="135"/>
      <c r="Y76" s="135"/>
      <c r="Z76" s="135"/>
    </row>
    <row r="77" spans="1:26" hidden="1">
      <c r="A77" s="135">
        <v>24</v>
      </c>
      <c r="B77" s="135"/>
      <c r="C77" s="135"/>
      <c r="D77" s="135"/>
      <c r="E77" s="135"/>
      <c r="F77" s="135"/>
      <c r="G77" s="135"/>
      <c r="H77" s="135"/>
      <c r="I77" s="135"/>
      <c r="J77" s="135"/>
      <c r="K77" s="135"/>
      <c r="L77" s="135"/>
      <c r="M77" s="135"/>
      <c r="N77" s="135"/>
      <c r="O77" s="135"/>
      <c r="P77" s="135"/>
      <c r="Q77" s="135"/>
      <c r="R77" s="135"/>
      <c r="S77" s="135"/>
      <c r="T77" s="135"/>
      <c r="U77" s="135"/>
      <c r="V77" s="135"/>
      <c r="W77" s="135"/>
      <c r="X77" s="135"/>
      <c r="Y77" s="135"/>
      <c r="Z77" s="135"/>
    </row>
    <row r="78" spans="1:26" hidden="1">
      <c r="A78" s="135">
        <v>25</v>
      </c>
      <c r="B78" s="135"/>
      <c r="C78" s="135"/>
      <c r="D78" s="135"/>
      <c r="E78" s="135"/>
      <c r="F78" s="135"/>
      <c r="G78" s="135"/>
      <c r="H78" s="135"/>
      <c r="I78" s="135"/>
      <c r="J78" s="135"/>
      <c r="K78" s="135"/>
      <c r="L78" s="135"/>
      <c r="M78" s="135"/>
      <c r="N78" s="135"/>
      <c r="O78" s="135"/>
      <c r="P78" s="135"/>
      <c r="Q78" s="135"/>
      <c r="R78" s="135"/>
      <c r="S78" s="135"/>
      <c r="T78" s="135"/>
      <c r="U78" s="135"/>
      <c r="V78" s="135"/>
      <c r="W78" s="135"/>
      <c r="X78" s="135"/>
      <c r="Y78" s="135"/>
      <c r="Z78" s="135"/>
    </row>
    <row r="79" spans="1:26" hidden="1">
      <c r="A79" s="135">
        <v>26</v>
      </c>
      <c r="B79" s="135"/>
      <c r="C79" s="135"/>
      <c r="D79" s="135"/>
      <c r="E79" s="135"/>
      <c r="F79" s="135"/>
      <c r="G79" s="135"/>
      <c r="H79" s="135"/>
      <c r="I79" s="135"/>
      <c r="J79" s="135"/>
      <c r="K79" s="135"/>
      <c r="L79" s="135"/>
      <c r="M79" s="135"/>
      <c r="N79" s="135"/>
      <c r="O79" s="135"/>
      <c r="P79" s="135"/>
      <c r="Q79" s="135"/>
      <c r="R79" s="135"/>
      <c r="S79" s="135"/>
      <c r="T79" s="135"/>
      <c r="U79" s="135"/>
      <c r="V79" s="135"/>
      <c r="W79" s="135"/>
      <c r="X79" s="135"/>
      <c r="Y79" s="135"/>
      <c r="Z79" s="135"/>
    </row>
    <row r="80" spans="1:26" hidden="1">
      <c r="A80" s="135">
        <v>27</v>
      </c>
      <c r="B80" s="135"/>
      <c r="C80" s="135"/>
      <c r="D80" s="135"/>
      <c r="E80" s="135"/>
      <c r="F80" s="135"/>
      <c r="G80" s="135"/>
      <c r="H80" s="135"/>
      <c r="I80" s="135"/>
      <c r="J80" s="135"/>
      <c r="K80" s="135"/>
      <c r="L80" s="135"/>
      <c r="M80" s="135"/>
      <c r="N80" s="135"/>
      <c r="O80" s="135"/>
      <c r="P80" s="135"/>
      <c r="Q80" s="135"/>
      <c r="R80" s="135"/>
      <c r="S80" s="135"/>
      <c r="T80" s="135"/>
      <c r="U80" s="135"/>
      <c r="V80" s="135"/>
      <c r="W80" s="135"/>
      <c r="X80" s="135"/>
      <c r="Y80" s="135"/>
      <c r="Z80" s="135"/>
    </row>
    <row r="81" spans="1:26" hidden="1">
      <c r="A81" s="135">
        <v>28</v>
      </c>
      <c r="B81" s="135"/>
      <c r="C81" s="135"/>
      <c r="D81" s="135"/>
      <c r="E81" s="135"/>
      <c r="F81" s="135"/>
      <c r="G81" s="135"/>
      <c r="H81" s="135"/>
      <c r="I81" s="135"/>
      <c r="J81" s="135"/>
      <c r="K81" s="135"/>
      <c r="L81" s="135"/>
      <c r="M81" s="135"/>
      <c r="N81" s="135"/>
      <c r="O81" s="135"/>
      <c r="P81" s="135"/>
      <c r="Q81" s="135"/>
      <c r="R81" s="135"/>
      <c r="S81" s="135"/>
      <c r="T81" s="135"/>
      <c r="U81" s="135"/>
      <c r="V81" s="135"/>
      <c r="W81" s="135"/>
      <c r="X81" s="135"/>
      <c r="Y81" s="135"/>
      <c r="Z81" s="135"/>
    </row>
    <row r="82" spans="1:26" hidden="1">
      <c r="A82" s="135">
        <v>29</v>
      </c>
      <c r="B82" s="135"/>
      <c r="C82" s="135"/>
      <c r="D82" s="135"/>
      <c r="E82" s="135"/>
      <c r="F82" s="135"/>
      <c r="G82" s="135"/>
      <c r="H82" s="135"/>
      <c r="I82" s="135"/>
      <c r="J82" s="135"/>
      <c r="K82" s="135"/>
      <c r="L82" s="135"/>
      <c r="M82" s="135"/>
      <c r="N82" s="135"/>
      <c r="O82" s="135"/>
      <c r="P82" s="135"/>
      <c r="Q82" s="135"/>
      <c r="R82" s="135"/>
      <c r="S82" s="135"/>
      <c r="T82" s="135"/>
      <c r="U82" s="135"/>
      <c r="V82" s="135"/>
      <c r="W82" s="135"/>
      <c r="X82" s="135"/>
      <c r="Y82" s="135"/>
      <c r="Z82" s="135"/>
    </row>
    <row r="83" spans="1:26" hidden="1">
      <c r="A83" s="135">
        <v>30</v>
      </c>
      <c r="B83" s="135"/>
      <c r="C83" s="135"/>
      <c r="D83" s="135"/>
      <c r="E83" s="135"/>
      <c r="F83" s="135"/>
      <c r="G83" s="135"/>
      <c r="H83" s="135"/>
      <c r="I83" s="135"/>
      <c r="J83" s="135"/>
      <c r="K83" s="135"/>
      <c r="L83" s="135"/>
      <c r="M83" s="135"/>
      <c r="N83" s="135"/>
      <c r="O83" s="135"/>
      <c r="P83" s="135"/>
      <c r="Q83" s="135"/>
      <c r="R83" s="135"/>
      <c r="S83" s="135"/>
      <c r="T83" s="135"/>
      <c r="U83" s="135"/>
      <c r="V83" s="135"/>
      <c r="W83" s="135"/>
      <c r="X83" s="135"/>
      <c r="Y83" s="135"/>
      <c r="Z83" s="135"/>
    </row>
    <row r="84" spans="1:26" hidden="1">
      <c r="A84" s="135">
        <v>31</v>
      </c>
      <c r="B84" s="135"/>
      <c r="C84" s="135"/>
      <c r="D84" s="135"/>
      <c r="E84" s="135"/>
      <c r="F84" s="135"/>
      <c r="G84" s="135"/>
      <c r="H84" s="135"/>
      <c r="I84" s="135"/>
      <c r="J84" s="135"/>
      <c r="K84" s="135"/>
      <c r="L84" s="135"/>
      <c r="M84" s="135"/>
      <c r="N84" s="135"/>
      <c r="O84" s="135"/>
      <c r="P84" s="135"/>
      <c r="Q84" s="135"/>
      <c r="R84" s="135"/>
      <c r="S84" s="135"/>
      <c r="T84" s="135"/>
      <c r="U84" s="135"/>
      <c r="V84" s="135"/>
      <c r="W84" s="135"/>
      <c r="X84" s="135"/>
      <c r="Y84" s="135"/>
      <c r="Z84" s="135"/>
    </row>
    <row r="85" spans="1:26" hidden="1">
      <c r="A85" s="135">
        <v>32</v>
      </c>
      <c r="B85" s="135"/>
      <c r="C85" s="135"/>
      <c r="D85" s="135"/>
      <c r="E85" s="135"/>
      <c r="F85" s="135"/>
      <c r="G85" s="135"/>
      <c r="H85" s="135"/>
      <c r="I85" s="135"/>
      <c r="J85" s="135"/>
      <c r="K85" s="135"/>
      <c r="L85" s="135"/>
      <c r="M85" s="135"/>
      <c r="N85" s="135"/>
      <c r="O85" s="135"/>
      <c r="P85" s="135"/>
      <c r="Q85" s="135"/>
      <c r="R85" s="135"/>
      <c r="S85" s="135"/>
      <c r="T85" s="135"/>
      <c r="U85" s="135"/>
      <c r="V85" s="135"/>
      <c r="W85" s="135"/>
      <c r="X85" s="135"/>
      <c r="Y85" s="135"/>
      <c r="Z85" s="135"/>
    </row>
    <row r="86" spans="1:26" hidden="1">
      <c r="A86" s="135">
        <v>33</v>
      </c>
    </row>
    <row r="87" spans="1:26" hidden="1">
      <c r="A87" s="135">
        <v>34</v>
      </c>
    </row>
    <row r="88" spans="1:26" hidden="1">
      <c r="A88" s="135">
        <v>35</v>
      </c>
    </row>
    <row r="89" spans="1:26" hidden="1">
      <c r="A89" s="135">
        <v>36</v>
      </c>
    </row>
    <row r="90" spans="1:26" hidden="1">
      <c r="A90" s="135">
        <v>37</v>
      </c>
    </row>
    <row r="91" spans="1:26" hidden="1">
      <c r="A91" s="135">
        <v>38</v>
      </c>
    </row>
    <row r="92" spans="1:26" hidden="1">
      <c r="A92" s="135">
        <v>39</v>
      </c>
    </row>
    <row r="93" spans="1:26" hidden="1">
      <c r="A93" s="135">
        <v>40</v>
      </c>
    </row>
    <row r="94" spans="1:26" hidden="1">
      <c r="A94" s="135">
        <v>41</v>
      </c>
    </row>
    <row r="95" spans="1:26" hidden="1">
      <c r="A95" s="135">
        <v>42</v>
      </c>
    </row>
    <row r="96" spans="1:26" hidden="1">
      <c r="A96" s="135">
        <v>43</v>
      </c>
    </row>
    <row r="97" spans="1:1" hidden="1">
      <c r="A97" s="135">
        <v>44</v>
      </c>
    </row>
    <row r="98" spans="1:1" hidden="1">
      <c r="A98" s="135">
        <v>45</v>
      </c>
    </row>
    <row r="99" spans="1:1" hidden="1">
      <c r="A99" s="135">
        <v>46</v>
      </c>
    </row>
    <row r="100" spans="1:1" hidden="1">
      <c r="A100" s="135">
        <v>47</v>
      </c>
    </row>
    <row r="101" spans="1:1" hidden="1">
      <c r="A101" s="135">
        <v>48</v>
      </c>
    </row>
    <row r="102" spans="1:1" hidden="1">
      <c r="A102" s="135">
        <v>49</v>
      </c>
    </row>
  </sheetData>
  <sheetProtection algorithmName="SHA-512" hashValue="iAYyFEjPXq4/XWXHu1ESM4NiFr1WBYWuxKQaMdJUt19JX6aKaXcVZzuPziPX0hqXmWjoWw7x4rBxytWMZ9yrgA==" saltValue="Nz0qF9lprug7FDJFRbS+cg==" spinCount="100000" sheet="1" selectLockedCells="1"/>
  <protectedRanges>
    <protectedRange sqref="L11:M12 H11:H13 L13:P13 U36 U33 Q17 Q36 J11:K13 R12:T13 P10:R10 Q11:Q13 R11 U10:U19 S10:T11 N10:O12 D11:E13" name="Range1_2"/>
    <protectedRange sqref="U25:U28" name="Range3_2"/>
    <protectedRange sqref="G33:P33 U30:U32" name="Range5_5"/>
    <protectedRange sqref="L40" name="Range7_2"/>
    <protectedRange sqref="L43" name="Range9_2"/>
    <protectedRange sqref="Q33" name="Range5_4_2"/>
    <protectedRange sqref="R24:T32" name="Range5_1_2"/>
    <protectedRange sqref="O24:Q32" name="Range5_2_2"/>
    <protectedRange sqref="L10:M10 D10:I10" name="Range1"/>
  </protectedRanges>
  <mergeCells count="63">
    <mergeCell ref="W17:AA17"/>
    <mergeCell ref="C4:T5"/>
    <mergeCell ref="C8:K8"/>
    <mergeCell ref="R8:T8"/>
    <mergeCell ref="C10:P10"/>
    <mergeCell ref="L11:N11"/>
    <mergeCell ref="R11:T11"/>
    <mergeCell ref="C14:I14"/>
    <mergeCell ref="R14:T14"/>
    <mergeCell ref="C16:O16"/>
    <mergeCell ref="L17:N17"/>
    <mergeCell ref="R17:T17"/>
    <mergeCell ref="C20:I20"/>
    <mergeCell ref="R21:T21"/>
    <mergeCell ref="D23:K23"/>
    <mergeCell ref="L23:N23"/>
    <mergeCell ref="O23:Q23"/>
    <mergeCell ref="R23:T23"/>
    <mergeCell ref="D24:K24"/>
    <mergeCell ref="L24:N24"/>
    <mergeCell ref="O24:Q24"/>
    <mergeCell ref="R24:T24"/>
    <mergeCell ref="W24:AA32"/>
    <mergeCell ref="D25:K25"/>
    <mergeCell ref="L25:N25"/>
    <mergeCell ref="O25:Q25"/>
    <mergeCell ref="R25:T25"/>
    <mergeCell ref="D26:K26"/>
    <mergeCell ref="L26:N26"/>
    <mergeCell ref="O26:Q26"/>
    <mergeCell ref="R26:T26"/>
    <mergeCell ref="D27:K27"/>
    <mergeCell ref="L27:N27"/>
    <mergeCell ref="O27:Q27"/>
    <mergeCell ref="R27:T27"/>
    <mergeCell ref="D28:K28"/>
    <mergeCell ref="L28:N28"/>
    <mergeCell ref="O28:Q28"/>
    <mergeCell ref="R28:T28"/>
    <mergeCell ref="D29:K29"/>
    <mergeCell ref="L29:N29"/>
    <mergeCell ref="O29:Q29"/>
    <mergeCell ref="R29:T29"/>
    <mergeCell ref="D30:K30"/>
    <mergeCell ref="L30:N30"/>
    <mergeCell ref="O30:Q30"/>
    <mergeCell ref="R30:T30"/>
    <mergeCell ref="D31:K31"/>
    <mergeCell ref="L31:N31"/>
    <mergeCell ref="O31:Q31"/>
    <mergeCell ref="R31:T31"/>
    <mergeCell ref="D32:K32"/>
    <mergeCell ref="L32:N32"/>
    <mergeCell ref="O32:Q32"/>
    <mergeCell ref="R32:T32"/>
    <mergeCell ref="R41:T41"/>
    <mergeCell ref="W41:AA42"/>
    <mergeCell ref="C35:N35"/>
    <mergeCell ref="R33:T33"/>
    <mergeCell ref="W35:AA36"/>
    <mergeCell ref="L36:N36"/>
    <mergeCell ref="R36:T36"/>
    <mergeCell ref="C39:G39"/>
  </mergeCells>
  <dataValidations count="2">
    <dataValidation type="list" allowBlank="1" showErrorMessage="1" errorTitle="Incorrect input" error="Please select the year by pushing the drop-down arrow and clicking the correct year" prompt="Select the year" sqref="WVK983064:WVK983072 IY24:IY32 SU24:SU32 ACQ24:ACQ32 AMM24:AMM32 AWI24:AWI32 BGE24:BGE32 BQA24:BQA32 BZW24:BZW32 CJS24:CJS32 CTO24:CTO32 DDK24:DDK32 DNG24:DNG32 DXC24:DXC32 EGY24:EGY32 EQU24:EQU32 FAQ24:FAQ32 FKM24:FKM32 FUI24:FUI32 GEE24:GEE32 GOA24:GOA32 GXW24:GXW32 HHS24:HHS32 HRO24:HRO32 IBK24:IBK32 ILG24:ILG32 IVC24:IVC32 JEY24:JEY32 JOU24:JOU32 JYQ24:JYQ32 KIM24:KIM32 KSI24:KSI32 LCE24:LCE32 LMA24:LMA32 LVW24:LVW32 MFS24:MFS32 MPO24:MPO32 MZK24:MZK32 NJG24:NJG32 NTC24:NTC32 OCY24:OCY32 OMU24:OMU32 OWQ24:OWQ32 PGM24:PGM32 PQI24:PQI32 QAE24:QAE32 QKA24:QKA32 QTW24:QTW32 RDS24:RDS32 RNO24:RNO32 RXK24:RXK32 SHG24:SHG32 SRC24:SRC32 TAY24:TAY32 TKU24:TKU32 TUQ24:TUQ32 UEM24:UEM32 UOI24:UOI32 UYE24:UYE32 VIA24:VIA32 VRW24:VRW32 WBS24:WBS32 WLO24:WLO32 WVK24:WVK32 C65560:C65568 IY65560:IY65568 SU65560:SU65568 ACQ65560:ACQ65568 AMM65560:AMM65568 AWI65560:AWI65568 BGE65560:BGE65568 BQA65560:BQA65568 BZW65560:BZW65568 CJS65560:CJS65568 CTO65560:CTO65568 DDK65560:DDK65568 DNG65560:DNG65568 DXC65560:DXC65568 EGY65560:EGY65568 EQU65560:EQU65568 FAQ65560:FAQ65568 FKM65560:FKM65568 FUI65560:FUI65568 GEE65560:GEE65568 GOA65560:GOA65568 GXW65560:GXW65568 HHS65560:HHS65568 HRO65560:HRO65568 IBK65560:IBK65568 ILG65560:ILG65568 IVC65560:IVC65568 JEY65560:JEY65568 JOU65560:JOU65568 JYQ65560:JYQ65568 KIM65560:KIM65568 KSI65560:KSI65568 LCE65560:LCE65568 LMA65560:LMA65568 LVW65560:LVW65568 MFS65560:MFS65568 MPO65560:MPO65568 MZK65560:MZK65568 NJG65560:NJG65568 NTC65560:NTC65568 OCY65560:OCY65568 OMU65560:OMU65568 OWQ65560:OWQ65568 PGM65560:PGM65568 PQI65560:PQI65568 QAE65560:QAE65568 QKA65560:QKA65568 QTW65560:QTW65568 RDS65560:RDS65568 RNO65560:RNO65568 RXK65560:RXK65568 SHG65560:SHG65568 SRC65560:SRC65568 TAY65560:TAY65568 TKU65560:TKU65568 TUQ65560:TUQ65568 UEM65560:UEM65568 UOI65560:UOI65568 UYE65560:UYE65568 VIA65560:VIA65568 VRW65560:VRW65568 WBS65560:WBS65568 WLO65560:WLO65568 WVK65560:WVK65568 C131096:C131104 IY131096:IY131104 SU131096:SU131104 ACQ131096:ACQ131104 AMM131096:AMM131104 AWI131096:AWI131104 BGE131096:BGE131104 BQA131096:BQA131104 BZW131096:BZW131104 CJS131096:CJS131104 CTO131096:CTO131104 DDK131096:DDK131104 DNG131096:DNG131104 DXC131096:DXC131104 EGY131096:EGY131104 EQU131096:EQU131104 FAQ131096:FAQ131104 FKM131096:FKM131104 FUI131096:FUI131104 GEE131096:GEE131104 GOA131096:GOA131104 GXW131096:GXW131104 HHS131096:HHS131104 HRO131096:HRO131104 IBK131096:IBK131104 ILG131096:ILG131104 IVC131096:IVC131104 JEY131096:JEY131104 JOU131096:JOU131104 JYQ131096:JYQ131104 KIM131096:KIM131104 KSI131096:KSI131104 LCE131096:LCE131104 LMA131096:LMA131104 LVW131096:LVW131104 MFS131096:MFS131104 MPO131096:MPO131104 MZK131096:MZK131104 NJG131096:NJG131104 NTC131096:NTC131104 OCY131096:OCY131104 OMU131096:OMU131104 OWQ131096:OWQ131104 PGM131096:PGM131104 PQI131096:PQI131104 QAE131096:QAE131104 QKA131096:QKA131104 QTW131096:QTW131104 RDS131096:RDS131104 RNO131096:RNO131104 RXK131096:RXK131104 SHG131096:SHG131104 SRC131096:SRC131104 TAY131096:TAY131104 TKU131096:TKU131104 TUQ131096:TUQ131104 UEM131096:UEM131104 UOI131096:UOI131104 UYE131096:UYE131104 VIA131096:VIA131104 VRW131096:VRW131104 WBS131096:WBS131104 WLO131096:WLO131104 WVK131096:WVK131104 C196632:C196640 IY196632:IY196640 SU196632:SU196640 ACQ196632:ACQ196640 AMM196632:AMM196640 AWI196632:AWI196640 BGE196632:BGE196640 BQA196632:BQA196640 BZW196632:BZW196640 CJS196632:CJS196640 CTO196632:CTO196640 DDK196632:DDK196640 DNG196632:DNG196640 DXC196632:DXC196640 EGY196632:EGY196640 EQU196632:EQU196640 FAQ196632:FAQ196640 FKM196632:FKM196640 FUI196632:FUI196640 GEE196632:GEE196640 GOA196632:GOA196640 GXW196632:GXW196640 HHS196632:HHS196640 HRO196632:HRO196640 IBK196632:IBK196640 ILG196632:ILG196640 IVC196632:IVC196640 JEY196632:JEY196640 JOU196632:JOU196640 JYQ196632:JYQ196640 KIM196632:KIM196640 KSI196632:KSI196640 LCE196632:LCE196640 LMA196632:LMA196640 LVW196632:LVW196640 MFS196632:MFS196640 MPO196632:MPO196640 MZK196632:MZK196640 NJG196632:NJG196640 NTC196632:NTC196640 OCY196632:OCY196640 OMU196632:OMU196640 OWQ196632:OWQ196640 PGM196632:PGM196640 PQI196632:PQI196640 QAE196632:QAE196640 QKA196632:QKA196640 QTW196632:QTW196640 RDS196632:RDS196640 RNO196632:RNO196640 RXK196632:RXK196640 SHG196632:SHG196640 SRC196632:SRC196640 TAY196632:TAY196640 TKU196632:TKU196640 TUQ196632:TUQ196640 UEM196632:UEM196640 UOI196632:UOI196640 UYE196632:UYE196640 VIA196632:VIA196640 VRW196632:VRW196640 WBS196632:WBS196640 WLO196632:WLO196640 WVK196632:WVK196640 C262168:C262176 IY262168:IY262176 SU262168:SU262176 ACQ262168:ACQ262176 AMM262168:AMM262176 AWI262168:AWI262176 BGE262168:BGE262176 BQA262168:BQA262176 BZW262168:BZW262176 CJS262168:CJS262176 CTO262168:CTO262176 DDK262168:DDK262176 DNG262168:DNG262176 DXC262168:DXC262176 EGY262168:EGY262176 EQU262168:EQU262176 FAQ262168:FAQ262176 FKM262168:FKM262176 FUI262168:FUI262176 GEE262168:GEE262176 GOA262168:GOA262176 GXW262168:GXW262176 HHS262168:HHS262176 HRO262168:HRO262176 IBK262168:IBK262176 ILG262168:ILG262176 IVC262168:IVC262176 JEY262168:JEY262176 JOU262168:JOU262176 JYQ262168:JYQ262176 KIM262168:KIM262176 KSI262168:KSI262176 LCE262168:LCE262176 LMA262168:LMA262176 LVW262168:LVW262176 MFS262168:MFS262176 MPO262168:MPO262176 MZK262168:MZK262176 NJG262168:NJG262176 NTC262168:NTC262176 OCY262168:OCY262176 OMU262168:OMU262176 OWQ262168:OWQ262176 PGM262168:PGM262176 PQI262168:PQI262176 QAE262168:QAE262176 QKA262168:QKA262176 QTW262168:QTW262176 RDS262168:RDS262176 RNO262168:RNO262176 RXK262168:RXK262176 SHG262168:SHG262176 SRC262168:SRC262176 TAY262168:TAY262176 TKU262168:TKU262176 TUQ262168:TUQ262176 UEM262168:UEM262176 UOI262168:UOI262176 UYE262168:UYE262176 VIA262168:VIA262176 VRW262168:VRW262176 WBS262168:WBS262176 WLO262168:WLO262176 WVK262168:WVK262176 C327704:C327712 IY327704:IY327712 SU327704:SU327712 ACQ327704:ACQ327712 AMM327704:AMM327712 AWI327704:AWI327712 BGE327704:BGE327712 BQA327704:BQA327712 BZW327704:BZW327712 CJS327704:CJS327712 CTO327704:CTO327712 DDK327704:DDK327712 DNG327704:DNG327712 DXC327704:DXC327712 EGY327704:EGY327712 EQU327704:EQU327712 FAQ327704:FAQ327712 FKM327704:FKM327712 FUI327704:FUI327712 GEE327704:GEE327712 GOA327704:GOA327712 GXW327704:GXW327712 HHS327704:HHS327712 HRO327704:HRO327712 IBK327704:IBK327712 ILG327704:ILG327712 IVC327704:IVC327712 JEY327704:JEY327712 JOU327704:JOU327712 JYQ327704:JYQ327712 KIM327704:KIM327712 KSI327704:KSI327712 LCE327704:LCE327712 LMA327704:LMA327712 LVW327704:LVW327712 MFS327704:MFS327712 MPO327704:MPO327712 MZK327704:MZK327712 NJG327704:NJG327712 NTC327704:NTC327712 OCY327704:OCY327712 OMU327704:OMU327712 OWQ327704:OWQ327712 PGM327704:PGM327712 PQI327704:PQI327712 QAE327704:QAE327712 QKA327704:QKA327712 QTW327704:QTW327712 RDS327704:RDS327712 RNO327704:RNO327712 RXK327704:RXK327712 SHG327704:SHG327712 SRC327704:SRC327712 TAY327704:TAY327712 TKU327704:TKU327712 TUQ327704:TUQ327712 UEM327704:UEM327712 UOI327704:UOI327712 UYE327704:UYE327712 VIA327704:VIA327712 VRW327704:VRW327712 WBS327704:WBS327712 WLO327704:WLO327712 WVK327704:WVK327712 C393240:C393248 IY393240:IY393248 SU393240:SU393248 ACQ393240:ACQ393248 AMM393240:AMM393248 AWI393240:AWI393248 BGE393240:BGE393248 BQA393240:BQA393248 BZW393240:BZW393248 CJS393240:CJS393248 CTO393240:CTO393248 DDK393240:DDK393248 DNG393240:DNG393248 DXC393240:DXC393248 EGY393240:EGY393248 EQU393240:EQU393248 FAQ393240:FAQ393248 FKM393240:FKM393248 FUI393240:FUI393248 GEE393240:GEE393248 GOA393240:GOA393248 GXW393240:GXW393248 HHS393240:HHS393248 HRO393240:HRO393248 IBK393240:IBK393248 ILG393240:ILG393248 IVC393240:IVC393248 JEY393240:JEY393248 JOU393240:JOU393248 JYQ393240:JYQ393248 KIM393240:KIM393248 KSI393240:KSI393248 LCE393240:LCE393248 LMA393240:LMA393248 LVW393240:LVW393248 MFS393240:MFS393248 MPO393240:MPO393248 MZK393240:MZK393248 NJG393240:NJG393248 NTC393240:NTC393248 OCY393240:OCY393248 OMU393240:OMU393248 OWQ393240:OWQ393248 PGM393240:PGM393248 PQI393240:PQI393248 QAE393240:QAE393248 QKA393240:QKA393248 QTW393240:QTW393248 RDS393240:RDS393248 RNO393240:RNO393248 RXK393240:RXK393248 SHG393240:SHG393248 SRC393240:SRC393248 TAY393240:TAY393248 TKU393240:TKU393248 TUQ393240:TUQ393248 UEM393240:UEM393248 UOI393240:UOI393248 UYE393240:UYE393248 VIA393240:VIA393248 VRW393240:VRW393248 WBS393240:WBS393248 WLO393240:WLO393248 WVK393240:WVK393248 C458776:C458784 IY458776:IY458784 SU458776:SU458784 ACQ458776:ACQ458784 AMM458776:AMM458784 AWI458776:AWI458784 BGE458776:BGE458784 BQA458776:BQA458784 BZW458776:BZW458784 CJS458776:CJS458784 CTO458776:CTO458784 DDK458776:DDK458784 DNG458776:DNG458784 DXC458776:DXC458784 EGY458776:EGY458784 EQU458776:EQU458784 FAQ458776:FAQ458784 FKM458776:FKM458784 FUI458776:FUI458784 GEE458776:GEE458784 GOA458776:GOA458784 GXW458776:GXW458784 HHS458776:HHS458784 HRO458776:HRO458784 IBK458776:IBK458784 ILG458776:ILG458784 IVC458776:IVC458784 JEY458776:JEY458784 JOU458776:JOU458784 JYQ458776:JYQ458784 KIM458776:KIM458784 KSI458776:KSI458784 LCE458776:LCE458784 LMA458776:LMA458784 LVW458776:LVW458784 MFS458776:MFS458784 MPO458776:MPO458784 MZK458776:MZK458784 NJG458776:NJG458784 NTC458776:NTC458784 OCY458776:OCY458784 OMU458776:OMU458784 OWQ458776:OWQ458784 PGM458776:PGM458784 PQI458776:PQI458784 QAE458776:QAE458784 QKA458776:QKA458784 QTW458776:QTW458784 RDS458776:RDS458784 RNO458776:RNO458784 RXK458776:RXK458784 SHG458776:SHG458784 SRC458776:SRC458784 TAY458776:TAY458784 TKU458776:TKU458784 TUQ458776:TUQ458784 UEM458776:UEM458784 UOI458776:UOI458784 UYE458776:UYE458784 VIA458776:VIA458784 VRW458776:VRW458784 WBS458776:WBS458784 WLO458776:WLO458784 WVK458776:WVK458784 C524312:C524320 IY524312:IY524320 SU524312:SU524320 ACQ524312:ACQ524320 AMM524312:AMM524320 AWI524312:AWI524320 BGE524312:BGE524320 BQA524312:BQA524320 BZW524312:BZW524320 CJS524312:CJS524320 CTO524312:CTO524320 DDK524312:DDK524320 DNG524312:DNG524320 DXC524312:DXC524320 EGY524312:EGY524320 EQU524312:EQU524320 FAQ524312:FAQ524320 FKM524312:FKM524320 FUI524312:FUI524320 GEE524312:GEE524320 GOA524312:GOA524320 GXW524312:GXW524320 HHS524312:HHS524320 HRO524312:HRO524320 IBK524312:IBK524320 ILG524312:ILG524320 IVC524312:IVC524320 JEY524312:JEY524320 JOU524312:JOU524320 JYQ524312:JYQ524320 KIM524312:KIM524320 KSI524312:KSI524320 LCE524312:LCE524320 LMA524312:LMA524320 LVW524312:LVW524320 MFS524312:MFS524320 MPO524312:MPO524320 MZK524312:MZK524320 NJG524312:NJG524320 NTC524312:NTC524320 OCY524312:OCY524320 OMU524312:OMU524320 OWQ524312:OWQ524320 PGM524312:PGM524320 PQI524312:PQI524320 QAE524312:QAE524320 QKA524312:QKA524320 QTW524312:QTW524320 RDS524312:RDS524320 RNO524312:RNO524320 RXK524312:RXK524320 SHG524312:SHG524320 SRC524312:SRC524320 TAY524312:TAY524320 TKU524312:TKU524320 TUQ524312:TUQ524320 UEM524312:UEM524320 UOI524312:UOI524320 UYE524312:UYE524320 VIA524312:VIA524320 VRW524312:VRW524320 WBS524312:WBS524320 WLO524312:WLO524320 WVK524312:WVK524320 C589848:C589856 IY589848:IY589856 SU589848:SU589856 ACQ589848:ACQ589856 AMM589848:AMM589856 AWI589848:AWI589856 BGE589848:BGE589856 BQA589848:BQA589856 BZW589848:BZW589856 CJS589848:CJS589856 CTO589848:CTO589856 DDK589848:DDK589856 DNG589848:DNG589856 DXC589848:DXC589856 EGY589848:EGY589856 EQU589848:EQU589856 FAQ589848:FAQ589856 FKM589848:FKM589856 FUI589848:FUI589856 GEE589848:GEE589856 GOA589848:GOA589856 GXW589848:GXW589856 HHS589848:HHS589856 HRO589848:HRO589856 IBK589848:IBK589856 ILG589848:ILG589856 IVC589848:IVC589856 JEY589848:JEY589856 JOU589848:JOU589856 JYQ589848:JYQ589856 KIM589848:KIM589856 KSI589848:KSI589856 LCE589848:LCE589856 LMA589848:LMA589856 LVW589848:LVW589856 MFS589848:MFS589856 MPO589848:MPO589856 MZK589848:MZK589856 NJG589848:NJG589856 NTC589848:NTC589856 OCY589848:OCY589856 OMU589848:OMU589856 OWQ589848:OWQ589856 PGM589848:PGM589856 PQI589848:PQI589856 QAE589848:QAE589856 QKA589848:QKA589856 QTW589848:QTW589856 RDS589848:RDS589856 RNO589848:RNO589856 RXK589848:RXK589856 SHG589848:SHG589856 SRC589848:SRC589856 TAY589848:TAY589856 TKU589848:TKU589856 TUQ589848:TUQ589856 UEM589848:UEM589856 UOI589848:UOI589856 UYE589848:UYE589856 VIA589848:VIA589856 VRW589848:VRW589856 WBS589848:WBS589856 WLO589848:WLO589856 WVK589848:WVK589856 C655384:C655392 IY655384:IY655392 SU655384:SU655392 ACQ655384:ACQ655392 AMM655384:AMM655392 AWI655384:AWI655392 BGE655384:BGE655392 BQA655384:BQA655392 BZW655384:BZW655392 CJS655384:CJS655392 CTO655384:CTO655392 DDK655384:DDK655392 DNG655384:DNG655392 DXC655384:DXC655392 EGY655384:EGY655392 EQU655384:EQU655392 FAQ655384:FAQ655392 FKM655384:FKM655392 FUI655384:FUI655392 GEE655384:GEE655392 GOA655384:GOA655392 GXW655384:GXW655392 HHS655384:HHS655392 HRO655384:HRO655392 IBK655384:IBK655392 ILG655384:ILG655392 IVC655384:IVC655392 JEY655384:JEY655392 JOU655384:JOU655392 JYQ655384:JYQ655392 KIM655384:KIM655392 KSI655384:KSI655392 LCE655384:LCE655392 LMA655384:LMA655392 LVW655384:LVW655392 MFS655384:MFS655392 MPO655384:MPO655392 MZK655384:MZK655392 NJG655384:NJG655392 NTC655384:NTC655392 OCY655384:OCY655392 OMU655384:OMU655392 OWQ655384:OWQ655392 PGM655384:PGM655392 PQI655384:PQI655392 QAE655384:QAE655392 QKA655384:QKA655392 QTW655384:QTW655392 RDS655384:RDS655392 RNO655384:RNO655392 RXK655384:RXK655392 SHG655384:SHG655392 SRC655384:SRC655392 TAY655384:TAY655392 TKU655384:TKU655392 TUQ655384:TUQ655392 UEM655384:UEM655392 UOI655384:UOI655392 UYE655384:UYE655392 VIA655384:VIA655392 VRW655384:VRW655392 WBS655384:WBS655392 WLO655384:WLO655392 WVK655384:WVK655392 C720920:C720928 IY720920:IY720928 SU720920:SU720928 ACQ720920:ACQ720928 AMM720920:AMM720928 AWI720920:AWI720928 BGE720920:BGE720928 BQA720920:BQA720928 BZW720920:BZW720928 CJS720920:CJS720928 CTO720920:CTO720928 DDK720920:DDK720928 DNG720920:DNG720928 DXC720920:DXC720928 EGY720920:EGY720928 EQU720920:EQU720928 FAQ720920:FAQ720928 FKM720920:FKM720928 FUI720920:FUI720928 GEE720920:GEE720928 GOA720920:GOA720928 GXW720920:GXW720928 HHS720920:HHS720928 HRO720920:HRO720928 IBK720920:IBK720928 ILG720920:ILG720928 IVC720920:IVC720928 JEY720920:JEY720928 JOU720920:JOU720928 JYQ720920:JYQ720928 KIM720920:KIM720928 KSI720920:KSI720928 LCE720920:LCE720928 LMA720920:LMA720928 LVW720920:LVW720928 MFS720920:MFS720928 MPO720920:MPO720928 MZK720920:MZK720928 NJG720920:NJG720928 NTC720920:NTC720928 OCY720920:OCY720928 OMU720920:OMU720928 OWQ720920:OWQ720928 PGM720920:PGM720928 PQI720920:PQI720928 QAE720920:QAE720928 QKA720920:QKA720928 QTW720920:QTW720928 RDS720920:RDS720928 RNO720920:RNO720928 RXK720920:RXK720928 SHG720920:SHG720928 SRC720920:SRC720928 TAY720920:TAY720928 TKU720920:TKU720928 TUQ720920:TUQ720928 UEM720920:UEM720928 UOI720920:UOI720928 UYE720920:UYE720928 VIA720920:VIA720928 VRW720920:VRW720928 WBS720920:WBS720928 WLO720920:WLO720928 WVK720920:WVK720928 C786456:C786464 IY786456:IY786464 SU786456:SU786464 ACQ786456:ACQ786464 AMM786456:AMM786464 AWI786456:AWI786464 BGE786456:BGE786464 BQA786456:BQA786464 BZW786456:BZW786464 CJS786456:CJS786464 CTO786456:CTO786464 DDK786456:DDK786464 DNG786456:DNG786464 DXC786456:DXC786464 EGY786456:EGY786464 EQU786456:EQU786464 FAQ786456:FAQ786464 FKM786456:FKM786464 FUI786456:FUI786464 GEE786456:GEE786464 GOA786456:GOA786464 GXW786456:GXW786464 HHS786456:HHS786464 HRO786456:HRO786464 IBK786456:IBK786464 ILG786456:ILG786464 IVC786456:IVC786464 JEY786456:JEY786464 JOU786456:JOU786464 JYQ786456:JYQ786464 KIM786456:KIM786464 KSI786456:KSI786464 LCE786456:LCE786464 LMA786456:LMA786464 LVW786456:LVW786464 MFS786456:MFS786464 MPO786456:MPO786464 MZK786456:MZK786464 NJG786456:NJG786464 NTC786456:NTC786464 OCY786456:OCY786464 OMU786456:OMU786464 OWQ786456:OWQ786464 PGM786456:PGM786464 PQI786456:PQI786464 QAE786456:QAE786464 QKA786456:QKA786464 QTW786456:QTW786464 RDS786456:RDS786464 RNO786456:RNO786464 RXK786456:RXK786464 SHG786456:SHG786464 SRC786456:SRC786464 TAY786456:TAY786464 TKU786456:TKU786464 TUQ786456:TUQ786464 UEM786456:UEM786464 UOI786456:UOI786464 UYE786456:UYE786464 VIA786456:VIA786464 VRW786456:VRW786464 WBS786456:WBS786464 WLO786456:WLO786464 WVK786456:WVK786464 C851992:C852000 IY851992:IY852000 SU851992:SU852000 ACQ851992:ACQ852000 AMM851992:AMM852000 AWI851992:AWI852000 BGE851992:BGE852000 BQA851992:BQA852000 BZW851992:BZW852000 CJS851992:CJS852000 CTO851992:CTO852000 DDK851992:DDK852000 DNG851992:DNG852000 DXC851992:DXC852000 EGY851992:EGY852000 EQU851992:EQU852000 FAQ851992:FAQ852000 FKM851992:FKM852000 FUI851992:FUI852000 GEE851992:GEE852000 GOA851992:GOA852000 GXW851992:GXW852000 HHS851992:HHS852000 HRO851992:HRO852000 IBK851992:IBK852000 ILG851992:ILG852000 IVC851992:IVC852000 JEY851992:JEY852000 JOU851992:JOU852000 JYQ851992:JYQ852000 KIM851992:KIM852000 KSI851992:KSI852000 LCE851992:LCE852000 LMA851992:LMA852000 LVW851992:LVW852000 MFS851992:MFS852000 MPO851992:MPO852000 MZK851992:MZK852000 NJG851992:NJG852000 NTC851992:NTC852000 OCY851992:OCY852000 OMU851992:OMU852000 OWQ851992:OWQ852000 PGM851992:PGM852000 PQI851992:PQI852000 QAE851992:QAE852000 QKA851992:QKA852000 QTW851992:QTW852000 RDS851992:RDS852000 RNO851992:RNO852000 RXK851992:RXK852000 SHG851992:SHG852000 SRC851992:SRC852000 TAY851992:TAY852000 TKU851992:TKU852000 TUQ851992:TUQ852000 UEM851992:UEM852000 UOI851992:UOI852000 UYE851992:UYE852000 VIA851992:VIA852000 VRW851992:VRW852000 WBS851992:WBS852000 WLO851992:WLO852000 WVK851992:WVK852000 C917528:C917536 IY917528:IY917536 SU917528:SU917536 ACQ917528:ACQ917536 AMM917528:AMM917536 AWI917528:AWI917536 BGE917528:BGE917536 BQA917528:BQA917536 BZW917528:BZW917536 CJS917528:CJS917536 CTO917528:CTO917536 DDK917528:DDK917536 DNG917528:DNG917536 DXC917528:DXC917536 EGY917528:EGY917536 EQU917528:EQU917536 FAQ917528:FAQ917536 FKM917528:FKM917536 FUI917528:FUI917536 GEE917528:GEE917536 GOA917528:GOA917536 GXW917528:GXW917536 HHS917528:HHS917536 HRO917528:HRO917536 IBK917528:IBK917536 ILG917528:ILG917536 IVC917528:IVC917536 JEY917528:JEY917536 JOU917528:JOU917536 JYQ917528:JYQ917536 KIM917528:KIM917536 KSI917528:KSI917536 LCE917528:LCE917536 LMA917528:LMA917536 LVW917528:LVW917536 MFS917528:MFS917536 MPO917528:MPO917536 MZK917528:MZK917536 NJG917528:NJG917536 NTC917528:NTC917536 OCY917528:OCY917536 OMU917528:OMU917536 OWQ917528:OWQ917536 PGM917528:PGM917536 PQI917528:PQI917536 QAE917528:QAE917536 QKA917528:QKA917536 QTW917528:QTW917536 RDS917528:RDS917536 RNO917528:RNO917536 RXK917528:RXK917536 SHG917528:SHG917536 SRC917528:SRC917536 TAY917528:TAY917536 TKU917528:TKU917536 TUQ917528:TUQ917536 UEM917528:UEM917536 UOI917528:UOI917536 UYE917528:UYE917536 VIA917528:VIA917536 VRW917528:VRW917536 WBS917528:WBS917536 WLO917528:WLO917536 WVK917528:WVK917536 C983064:C983072 IY983064:IY983072 SU983064:SU983072 ACQ983064:ACQ983072 AMM983064:AMM983072 AWI983064:AWI983072 BGE983064:BGE983072 BQA983064:BQA983072 BZW983064:BZW983072 CJS983064:CJS983072 CTO983064:CTO983072 DDK983064:DDK983072 DNG983064:DNG983072 DXC983064:DXC983072 EGY983064:EGY983072 EQU983064:EQU983072 FAQ983064:FAQ983072 FKM983064:FKM983072 FUI983064:FUI983072 GEE983064:GEE983072 GOA983064:GOA983072 GXW983064:GXW983072 HHS983064:HHS983072 HRO983064:HRO983072 IBK983064:IBK983072 ILG983064:ILG983072 IVC983064:IVC983072 JEY983064:JEY983072 JOU983064:JOU983072 JYQ983064:JYQ983072 KIM983064:KIM983072 KSI983064:KSI983072 LCE983064:LCE983072 LMA983064:LMA983072 LVW983064:LVW983072 MFS983064:MFS983072 MPO983064:MPO983072 MZK983064:MZK983072 NJG983064:NJG983072 NTC983064:NTC983072 OCY983064:OCY983072 OMU983064:OMU983072 OWQ983064:OWQ983072 PGM983064:PGM983072 PQI983064:PQI983072 QAE983064:QAE983072 QKA983064:QKA983072 QTW983064:QTW983072 RDS983064:RDS983072 RNO983064:RNO983072 RXK983064:RXK983072 SHG983064:SHG983072 SRC983064:SRC983072 TAY983064:TAY983072 TKU983064:TKU983072 TUQ983064:TUQ983072 UEM983064:UEM983072 UOI983064:UOI983072 UYE983064:UYE983072 VIA983064:VIA983072 VRW983064:VRW983072 WBS983064:WBS983072 WLO983064:WLO983072 C24:C32" xr:uid="{CF00ABF4-CA0A-4C87-9618-16B426C127AD}">
      <formula1>$A$53:$A$102</formula1>
    </dataValidation>
    <dataValidation type="list" allowBlank="1" showErrorMessage="1" prompt="Select option" sqref="R8 JN8 TJ8 ADF8 ANB8 AWX8 BGT8 BQP8 CAL8 CKH8 CUD8 DDZ8 DNV8 DXR8 EHN8 ERJ8 FBF8 FLB8 FUX8 GET8 GOP8 GYL8 HIH8 HSD8 IBZ8 ILV8 IVR8 JFN8 JPJ8 JZF8 KJB8 KSX8 LCT8 LMP8 LWL8 MGH8 MQD8 MZZ8 NJV8 NTR8 ODN8 ONJ8 OXF8 PHB8 PQX8 QAT8 QKP8 QUL8 REH8 ROD8 RXZ8 SHV8 SRR8 TBN8 TLJ8 TVF8 UFB8 UOX8 UYT8 VIP8 VSL8 WCH8 WMD8 WVZ8 R65544 JN65544 TJ65544 ADF65544 ANB65544 AWX65544 BGT65544 BQP65544 CAL65544 CKH65544 CUD65544 DDZ65544 DNV65544 DXR65544 EHN65544 ERJ65544 FBF65544 FLB65544 FUX65544 GET65544 GOP65544 GYL65544 HIH65544 HSD65544 IBZ65544 ILV65544 IVR65544 JFN65544 JPJ65544 JZF65544 KJB65544 KSX65544 LCT65544 LMP65544 LWL65544 MGH65544 MQD65544 MZZ65544 NJV65544 NTR65544 ODN65544 ONJ65544 OXF65544 PHB65544 PQX65544 QAT65544 QKP65544 QUL65544 REH65544 ROD65544 RXZ65544 SHV65544 SRR65544 TBN65544 TLJ65544 TVF65544 UFB65544 UOX65544 UYT65544 VIP65544 VSL65544 WCH65544 WMD65544 WVZ65544 R131080 JN131080 TJ131080 ADF131080 ANB131080 AWX131080 BGT131080 BQP131080 CAL131080 CKH131080 CUD131080 DDZ131080 DNV131080 DXR131080 EHN131080 ERJ131080 FBF131080 FLB131080 FUX131080 GET131080 GOP131080 GYL131080 HIH131080 HSD131080 IBZ131080 ILV131080 IVR131080 JFN131080 JPJ131080 JZF131080 KJB131080 KSX131080 LCT131080 LMP131080 LWL131080 MGH131080 MQD131080 MZZ131080 NJV131080 NTR131080 ODN131080 ONJ131080 OXF131080 PHB131080 PQX131080 QAT131080 QKP131080 QUL131080 REH131080 ROD131080 RXZ131080 SHV131080 SRR131080 TBN131080 TLJ131080 TVF131080 UFB131080 UOX131080 UYT131080 VIP131080 VSL131080 WCH131080 WMD131080 WVZ131080 R196616 JN196616 TJ196616 ADF196616 ANB196616 AWX196616 BGT196616 BQP196616 CAL196616 CKH196616 CUD196616 DDZ196616 DNV196616 DXR196616 EHN196616 ERJ196616 FBF196616 FLB196616 FUX196616 GET196616 GOP196616 GYL196616 HIH196616 HSD196616 IBZ196616 ILV196616 IVR196616 JFN196616 JPJ196616 JZF196616 KJB196616 KSX196616 LCT196616 LMP196616 LWL196616 MGH196616 MQD196616 MZZ196616 NJV196616 NTR196616 ODN196616 ONJ196616 OXF196616 PHB196616 PQX196616 QAT196616 QKP196616 QUL196616 REH196616 ROD196616 RXZ196616 SHV196616 SRR196616 TBN196616 TLJ196616 TVF196616 UFB196616 UOX196616 UYT196616 VIP196616 VSL196616 WCH196616 WMD196616 WVZ196616 R262152 JN262152 TJ262152 ADF262152 ANB262152 AWX262152 BGT262152 BQP262152 CAL262152 CKH262152 CUD262152 DDZ262152 DNV262152 DXR262152 EHN262152 ERJ262152 FBF262152 FLB262152 FUX262152 GET262152 GOP262152 GYL262152 HIH262152 HSD262152 IBZ262152 ILV262152 IVR262152 JFN262152 JPJ262152 JZF262152 KJB262152 KSX262152 LCT262152 LMP262152 LWL262152 MGH262152 MQD262152 MZZ262152 NJV262152 NTR262152 ODN262152 ONJ262152 OXF262152 PHB262152 PQX262152 QAT262152 QKP262152 QUL262152 REH262152 ROD262152 RXZ262152 SHV262152 SRR262152 TBN262152 TLJ262152 TVF262152 UFB262152 UOX262152 UYT262152 VIP262152 VSL262152 WCH262152 WMD262152 WVZ262152 R327688 JN327688 TJ327688 ADF327688 ANB327688 AWX327688 BGT327688 BQP327688 CAL327688 CKH327688 CUD327688 DDZ327688 DNV327688 DXR327688 EHN327688 ERJ327688 FBF327688 FLB327688 FUX327688 GET327688 GOP327688 GYL327688 HIH327688 HSD327688 IBZ327688 ILV327688 IVR327688 JFN327688 JPJ327688 JZF327688 KJB327688 KSX327688 LCT327688 LMP327688 LWL327688 MGH327688 MQD327688 MZZ327688 NJV327688 NTR327688 ODN327688 ONJ327688 OXF327688 PHB327688 PQX327688 QAT327688 QKP327688 QUL327688 REH327688 ROD327688 RXZ327688 SHV327688 SRR327688 TBN327688 TLJ327688 TVF327688 UFB327688 UOX327688 UYT327688 VIP327688 VSL327688 WCH327688 WMD327688 WVZ327688 R393224 JN393224 TJ393224 ADF393224 ANB393224 AWX393224 BGT393224 BQP393224 CAL393224 CKH393224 CUD393224 DDZ393224 DNV393224 DXR393224 EHN393224 ERJ393224 FBF393224 FLB393224 FUX393224 GET393224 GOP393224 GYL393224 HIH393224 HSD393224 IBZ393224 ILV393224 IVR393224 JFN393224 JPJ393224 JZF393224 KJB393224 KSX393224 LCT393224 LMP393224 LWL393224 MGH393224 MQD393224 MZZ393224 NJV393224 NTR393224 ODN393224 ONJ393224 OXF393224 PHB393224 PQX393224 QAT393224 QKP393224 QUL393224 REH393224 ROD393224 RXZ393224 SHV393224 SRR393224 TBN393224 TLJ393224 TVF393224 UFB393224 UOX393224 UYT393224 VIP393224 VSL393224 WCH393224 WMD393224 WVZ393224 R458760 JN458760 TJ458760 ADF458760 ANB458760 AWX458760 BGT458760 BQP458760 CAL458760 CKH458760 CUD458760 DDZ458760 DNV458760 DXR458760 EHN458760 ERJ458760 FBF458760 FLB458760 FUX458760 GET458760 GOP458760 GYL458760 HIH458760 HSD458760 IBZ458760 ILV458760 IVR458760 JFN458760 JPJ458760 JZF458760 KJB458760 KSX458760 LCT458760 LMP458760 LWL458760 MGH458760 MQD458760 MZZ458760 NJV458760 NTR458760 ODN458760 ONJ458760 OXF458760 PHB458760 PQX458760 QAT458760 QKP458760 QUL458760 REH458760 ROD458760 RXZ458760 SHV458760 SRR458760 TBN458760 TLJ458760 TVF458760 UFB458760 UOX458760 UYT458760 VIP458760 VSL458760 WCH458760 WMD458760 WVZ458760 R524296 JN524296 TJ524296 ADF524296 ANB524296 AWX524296 BGT524296 BQP524296 CAL524296 CKH524296 CUD524296 DDZ524296 DNV524296 DXR524296 EHN524296 ERJ524296 FBF524296 FLB524296 FUX524296 GET524296 GOP524296 GYL524296 HIH524296 HSD524296 IBZ524296 ILV524296 IVR524296 JFN524296 JPJ524296 JZF524296 KJB524296 KSX524296 LCT524296 LMP524296 LWL524296 MGH524296 MQD524296 MZZ524296 NJV524296 NTR524296 ODN524296 ONJ524296 OXF524296 PHB524296 PQX524296 QAT524296 QKP524296 QUL524296 REH524296 ROD524296 RXZ524296 SHV524296 SRR524296 TBN524296 TLJ524296 TVF524296 UFB524296 UOX524296 UYT524296 VIP524296 VSL524296 WCH524296 WMD524296 WVZ524296 R589832 JN589832 TJ589832 ADF589832 ANB589832 AWX589832 BGT589832 BQP589832 CAL589832 CKH589832 CUD589832 DDZ589832 DNV589832 DXR589832 EHN589832 ERJ589832 FBF589832 FLB589832 FUX589832 GET589832 GOP589832 GYL589832 HIH589832 HSD589832 IBZ589832 ILV589832 IVR589832 JFN589832 JPJ589832 JZF589832 KJB589832 KSX589832 LCT589832 LMP589832 LWL589832 MGH589832 MQD589832 MZZ589832 NJV589832 NTR589832 ODN589832 ONJ589832 OXF589832 PHB589832 PQX589832 QAT589832 QKP589832 QUL589832 REH589832 ROD589832 RXZ589832 SHV589832 SRR589832 TBN589832 TLJ589832 TVF589832 UFB589832 UOX589832 UYT589832 VIP589832 VSL589832 WCH589832 WMD589832 WVZ589832 R655368 JN655368 TJ655368 ADF655368 ANB655368 AWX655368 BGT655368 BQP655368 CAL655368 CKH655368 CUD655368 DDZ655368 DNV655368 DXR655368 EHN655368 ERJ655368 FBF655368 FLB655368 FUX655368 GET655368 GOP655368 GYL655368 HIH655368 HSD655368 IBZ655368 ILV655368 IVR655368 JFN655368 JPJ655368 JZF655368 KJB655368 KSX655368 LCT655368 LMP655368 LWL655368 MGH655368 MQD655368 MZZ655368 NJV655368 NTR655368 ODN655368 ONJ655368 OXF655368 PHB655368 PQX655368 QAT655368 QKP655368 QUL655368 REH655368 ROD655368 RXZ655368 SHV655368 SRR655368 TBN655368 TLJ655368 TVF655368 UFB655368 UOX655368 UYT655368 VIP655368 VSL655368 WCH655368 WMD655368 WVZ655368 R720904 JN720904 TJ720904 ADF720904 ANB720904 AWX720904 BGT720904 BQP720904 CAL720904 CKH720904 CUD720904 DDZ720904 DNV720904 DXR720904 EHN720904 ERJ720904 FBF720904 FLB720904 FUX720904 GET720904 GOP720904 GYL720904 HIH720904 HSD720904 IBZ720904 ILV720904 IVR720904 JFN720904 JPJ720904 JZF720904 KJB720904 KSX720904 LCT720904 LMP720904 LWL720904 MGH720904 MQD720904 MZZ720904 NJV720904 NTR720904 ODN720904 ONJ720904 OXF720904 PHB720904 PQX720904 QAT720904 QKP720904 QUL720904 REH720904 ROD720904 RXZ720904 SHV720904 SRR720904 TBN720904 TLJ720904 TVF720904 UFB720904 UOX720904 UYT720904 VIP720904 VSL720904 WCH720904 WMD720904 WVZ720904 R786440 JN786440 TJ786440 ADF786440 ANB786440 AWX786440 BGT786440 BQP786440 CAL786440 CKH786440 CUD786440 DDZ786440 DNV786440 DXR786440 EHN786440 ERJ786440 FBF786440 FLB786440 FUX786440 GET786440 GOP786440 GYL786440 HIH786440 HSD786440 IBZ786440 ILV786440 IVR786440 JFN786440 JPJ786440 JZF786440 KJB786440 KSX786440 LCT786440 LMP786440 LWL786440 MGH786440 MQD786440 MZZ786440 NJV786440 NTR786440 ODN786440 ONJ786440 OXF786440 PHB786440 PQX786440 QAT786440 QKP786440 QUL786440 REH786440 ROD786440 RXZ786440 SHV786440 SRR786440 TBN786440 TLJ786440 TVF786440 UFB786440 UOX786440 UYT786440 VIP786440 VSL786440 WCH786440 WMD786440 WVZ786440 R851976 JN851976 TJ851976 ADF851976 ANB851976 AWX851976 BGT851976 BQP851976 CAL851976 CKH851976 CUD851976 DDZ851976 DNV851976 DXR851976 EHN851976 ERJ851976 FBF851976 FLB851976 FUX851976 GET851976 GOP851976 GYL851976 HIH851976 HSD851976 IBZ851976 ILV851976 IVR851976 JFN851976 JPJ851976 JZF851976 KJB851976 KSX851976 LCT851976 LMP851976 LWL851976 MGH851976 MQD851976 MZZ851976 NJV851976 NTR851976 ODN851976 ONJ851976 OXF851976 PHB851976 PQX851976 QAT851976 QKP851976 QUL851976 REH851976 ROD851976 RXZ851976 SHV851976 SRR851976 TBN851976 TLJ851976 TVF851976 UFB851976 UOX851976 UYT851976 VIP851976 VSL851976 WCH851976 WMD851976 WVZ851976 R917512 JN917512 TJ917512 ADF917512 ANB917512 AWX917512 BGT917512 BQP917512 CAL917512 CKH917512 CUD917512 DDZ917512 DNV917512 DXR917512 EHN917512 ERJ917512 FBF917512 FLB917512 FUX917512 GET917512 GOP917512 GYL917512 HIH917512 HSD917512 IBZ917512 ILV917512 IVR917512 JFN917512 JPJ917512 JZF917512 KJB917512 KSX917512 LCT917512 LMP917512 LWL917512 MGH917512 MQD917512 MZZ917512 NJV917512 NTR917512 ODN917512 ONJ917512 OXF917512 PHB917512 PQX917512 QAT917512 QKP917512 QUL917512 REH917512 ROD917512 RXZ917512 SHV917512 SRR917512 TBN917512 TLJ917512 TVF917512 UFB917512 UOX917512 UYT917512 VIP917512 VSL917512 WCH917512 WMD917512 WVZ917512 R983048 JN983048 TJ983048 ADF983048 ANB983048 AWX983048 BGT983048 BQP983048 CAL983048 CKH983048 CUD983048 DDZ983048 DNV983048 DXR983048 EHN983048 ERJ983048 FBF983048 FLB983048 FUX983048 GET983048 GOP983048 GYL983048 HIH983048 HSD983048 IBZ983048 ILV983048 IVR983048 JFN983048 JPJ983048 JZF983048 KJB983048 KSX983048 LCT983048 LMP983048 LWL983048 MGH983048 MQD983048 MZZ983048 NJV983048 NTR983048 ODN983048 ONJ983048 OXF983048 PHB983048 PQX983048 QAT983048 QKP983048 QUL983048 REH983048 ROD983048 RXZ983048 SHV983048 SRR983048 TBN983048 TLJ983048 TVF983048 UFB983048 UOX983048 UYT983048 VIP983048 VSL983048 WCH983048 WMD983048 WVZ983048" xr:uid="{5789C51E-1EAF-41F8-9F91-5331C11B0A53}">
      <formula1>$E$69:$E$74</formula1>
    </dataValidation>
  </dataValidations>
  <hyperlinks>
    <hyperlink ref="C4:T5" r:id="rId1" display="https://www.nzta.govt.nz/resources/monetised-benefits-and-costs-manual" xr:uid="{3B380E20-9BF0-4D44-922E-E455C9648B39}"/>
  </hyperlinks>
  <printOptions horizontalCentered="1"/>
  <pageMargins left="0.74803149606299213" right="0.70866141732283472" top="0.74803149606299213" bottom="0.9055118110236221" header="0.39370078740157483" footer="0.39370078740157483"/>
  <pageSetup paperSize="9" scale="94" orientation="portrait" r:id="rId2"/>
  <headerFooter scaleWithDoc="0" alignWithMargins="0">
    <oddHeader>&amp;L&amp;"+,Regular"&amp;8&amp;F&amp;R&amp;"Cambria,Regular"&amp;8&amp;A
__________________________________________________________________________________________</oddHeader>
    <oddFooter>&amp;L&amp;"Cambria,Regular"&amp;8__________________________________________________________________________________________
The NZ Transport Agency’s Economic evaluation manual 
Effective from Jul 2013</oddFooter>
  </headerFooter>
  <drawing r:id="rId3"/>
  <legacyDrawing r:id="rId4"/>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3C2243-858E-40D3-A479-A5621CAE4C79}">
  <sheetPr>
    <pageSetUpPr fitToPage="1"/>
  </sheetPr>
  <dimension ref="A1:AA102"/>
  <sheetViews>
    <sheetView topLeftCell="A13" zoomScaleNormal="100" zoomScaleSheetLayoutView="100" workbookViewId="0">
      <selection activeCell="L28" sqref="C27:N28"/>
    </sheetView>
  </sheetViews>
  <sheetFormatPr defaultColWidth="7.69921875" defaultRowHeight="12.6"/>
  <cols>
    <col min="1" max="1" width="2.5" style="134" customWidth="1"/>
    <col min="2" max="2" width="0.796875" style="134" customWidth="1"/>
    <col min="3" max="3" width="8.19921875" style="134" customWidth="1"/>
    <col min="4" max="11" width="3.09765625" style="134" customWidth="1"/>
    <col min="12" max="20" width="4.69921875" style="134" customWidth="1"/>
    <col min="21" max="21" width="3.09765625" style="134" customWidth="1"/>
    <col min="22" max="22" width="9.19921875" style="134" customWidth="1"/>
    <col min="23" max="23" width="26.69921875" style="134" customWidth="1"/>
    <col min="24" max="27" width="13.59765625" style="134" customWidth="1"/>
    <col min="28" max="256" width="7.69921875" style="134"/>
    <col min="257" max="257" width="2.5" style="134" customWidth="1"/>
    <col min="258" max="258" width="0.796875" style="134" customWidth="1"/>
    <col min="259" max="259" width="8.19921875" style="134" customWidth="1"/>
    <col min="260" max="267" width="3.09765625" style="134" customWidth="1"/>
    <col min="268" max="276" width="4.69921875" style="134" customWidth="1"/>
    <col min="277" max="277" width="3.09765625" style="134" customWidth="1"/>
    <col min="278" max="278" width="9.19921875" style="134" customWidth="1"/>
    <col min="279" max="279" width="26.69921875" style="134" customWidth="1"/>
    <col min="280" max="283" width="13.59765625" style="134" customWidth="1"/>
    <col min="284" max="512" width="7.69921875" style="134"/>
    <col min="513" max="513" width="2.5" style="134" customWidth="1"/>
    <col min="514" max="514" width="0.796875" style="134" customWidth="1"/>
    <col min="515" max="515" width="8.19921875" style="134" customWidth="1"/>
    <col min="516" max="523" width="3.09765625" style="134" customWidth="1"/>
    <col min="524" max="532" width="4.69921875" style="134" customWidth="1"/>
    <col min="533" max="533" width="3.09765625" style="134" customWidth="1"/>
    <col min="534" max="534" width="9.19921875" style="134" customWidth="1"/>
    <col min="535" max="535" width="26.69921875" style="134" customWidth="1"/>
    <col min="536" max="539" width="13.59765625" style="134" customWidth="1"/>
    <col min="540" max="768" width="7.69921875" style="134"/>
    <col min="769" max="769" width="2.5" style="134" customWidth="1"/>
    <col min="770" max="770" width="0.796875" style="134" customWidth="1"/>
    <col min="771" max="771" width="8.19921875" style="134" customWidth="1"/>
    <col min="772" max="779" width="3.09765625" style="134" customWidth="1"/>
    <col min="780" max="788" width="4.69921875" style="134" customWidth="1"/>
    <col min="789" max="789" width="3.09765625" style="134" customWidth="1"/>
    <col min="790" max="790" width="9.19921875" style="134" customWidth="1"/>
    <col min="791" max="791" width="26.69921875" style="134" customWidth="1"/>
    <col min="792" max="795" width="13.59765625" style="134" customWidth="1"/>
    <col min="796" max="1024" width="7.69921875" style="134"/>
    <col min="1025" max="1025" width="2.5" style="134" customWidth="1"/>
    <col min="1026" max="1026" width="0.796875" style="134" customWidth="1"/>
    <col min="1027" max="1027" width="8.19921875" style="134" customWidth="1"/>
    <col min="1028" max="1035" width="3.09765625" style="134" customWidth="1"/>
    <col min="1036" max="1044" width="4.69921875" style="134" customWidth="1"/>
    <col min="1045" max="1045" width="3.09765625" style="134" customWidth="1"/>
    <col min="1046" max="1046" width="9.19921875" style="134" customWidth="1"/>
    <col min="1047" max="1047" width="26.69921875" style="134" customWidth="1"/>
    <col min="1048" max="1051" width="13.59765625" style="134" customWidth="1"/>
    <col min="1052" max="1280" width="7.69921875" style="134"/>
    <col min="1281" max="1281" width="2.5" style="134" customWidth="1"/>
    <col min="1282" max="1282" width="0.796875" style="134" customWidth="1"/>
    <col min="1283" max="1283" width="8.19921875" style="134" customWidth="1"/>
    <col min="1284" max="1291" width="3.09765625" style="134" customWidth="1"/>
    <col min="1292" max="1300" width="4.69921875" style="134" customWidth="1"/>
    <col min="1301" max="1301" width="3.09765625" style="134" customWidth="1"/>
    <col min="1302" max="1302" width="9.19921875" style="134" customWidth="1"/>
    <col min="1303" max="1303" width="26.69921875" style="134" customWidth="1"/>
    <col min="1304" max="1307" width="13.59765625" style="134" customWidth="1"/>
    <col min="1308" max="1536" width="7.69921875" style="134"/>
    <col min="1537" max="1537" width="2.5" style="134" customWidth="1"/>
    <col min="1538" max="1538" width="0.796875" style="134" customWidth="1"/>
    <col min="1539" max="1539" width="8.19921875" style="134" customWidth="1"/>
    <col min="1540" max="1547" width="3.09765625" style="134" customWidth="1"/>
    <col min="1548" max="1556" width="4.69921875" style="134" customWidth="1"/>
    <col min="1557" max="1557" width="3.09765625" style="134" customWidth="1"/>
    <col min="1558" max="1558" width="9.19921875" style="134" customWidth="1"/>
    <col min="1559" max="1559" width="26.69921875" style="134" customWidth="1"/>
    <col min="1560" max="1563" width="13.59765625" style="134" customWidth="1"/>
    <col min="1564" max="1792" width="7.69921875" style="134"/>
    <col min="1793" max="1793" width="2.5" style="134" customWidth="1"/>
    <col min="1794" max="1794" width="0.796875" style="134" customWidth="1"/>
    <col min="1795" max="1795" width="8.19921875" style="134" customWidth="1"/>
    <col min="1796" max="1803" width="3.09765625" style="134" customWidth="1"/>
    <col min="1804" max="1812" width="4.69921875" style="134" customWidth="1"/>
    <col min="1813" max="1813" width="3.09765625" style="134" customWidth="1"/>
    <col min="1814" max="1814" width="9.19921875" style="134" customWidth="1"/>
    <col min="1815" max="1815" width="26.69921875" style="134" customWidth="1"/>
    <col min="1816" max="1819" width="13.59765625" style="134" customWidth="1"/>
    <col min="1820" max="2048" width="7.69921875" style="134"/>
    <col min="2049" max="2049" width="2.5" style="134" customWidth="1"/>
    <col min="2050" max="2050" width="0.796875" style="134" customWidth="1"/>
    <col min="2051" max="2051" width="8.19921875" style="134" customWidth="1"/>
    <col min="2052" max="2059" width="3.09765625" style="134" customWidth="1"/>
    <col min="2060" max="2068" width="4.69921875" style="134" customWidth="1"/>
    <col min="2069" max="2069" width="3.09765625" style="134" customWidth="1"/>
    <col min="2070" max="2070" width="9.19921875" style="134" customWidth="1"/>
    <col min="2071" max="2071" width="26.69921875" style="134" customWidth="1"/>
    <col min="2072" max="2075" width="13.59765625" style="134" customWidth="1"/>
    <col min="2076" max="2304" width="7.69921875" style="134"/>
    <col min="2305" max="2305" width="2.5" style="134" customWidth="1"/>
    <col min="2306" max="2306" width="0.796875" style="134" customWidth="1"/>
    <col min="2307" max="2307" width="8.19921875" style="134" customWidth="1"/>
    <col min="2308" max="2315" width="3.09765625" style="134" customWidth="1"/>
    <col min="2316" max="2324" width="4.69921875" style="134" customWidth="1"/>
    <col min="2325" max="2325" width="3.09765625" style="134" customWidth="1"/>
    <col min="2326" max="2326" width="9.19921875" style="134" customWidth="1"/>
    <col min="2327" max="2327" width="26.69921875" style="134" customWidth="1"/>
    <col min="2328" max="2331" width="13.59765625" style="134" customWidth="1"/>
    <col min="2332" max="2560" width="7.69921875" style="134"/>
    <col min="2561" max="2561" width="2.5" style="134" customWidth="1"/>
    <col min="2562" max="2562" width="0.796875" style="134" customWidth="1"/>
    <col min="2563" max="2563" width="8.19921875" style="134" customWidth="1"/>
    <col min="2564" max="2571" width="3.09765625" style="134" customWidth="1"/>
    <col min="2572" max="2580" width="4.69921875" style="134" customWidth="1"/>
    <col min="2581" max="2581" width="3.09765625" style="134" customWidth="1"/>
    <col min="2582" max="2582" width="9.19921875" style="134" customWidth="1"/>
    <col min="2583" max="2583" width="26.69921875" style="134" customWidth="1"/>
    <col min="2584" max="2587" width="13.59765625" style="134" customWidth="1"/>
    <col min="2588" max="2816" width="7.69921875" style="134"/>
    <col min="2817" max="2817" width="2.5" style="134" customWidth="1"/>
    <col min="2818" max="2818" width="0.796875" style="134" customWidth="1"/>
    <col min="2819" max="2819" width="8.19921875" style="134" customWidth="1"/>
    <col min="2820" max="2827" width="3.09765625" style="134" customWidth="1"/>
    <col min="2828" max="2836" width="4.69921875" style="134" customWidth="1"/>
    <col min="2837" max="2837" width="3.09765625" style="134" customWidth="1"/>
    <col min="2838" max="2838" width="9.19921875" style="134" customWidth="1"/>
    <col min="2839" max="2839" width="26.69921875" style="134" customWidth="1"/>
    <col min="2840" max="2843" width="13.59765625" style="134" customWidth="1"/>
    <col min="2844" max="3072" width="7.69921875" style="134"/>
    <col min="3073" max="3073" width="2.5" style="134" customWidth="1"/>
    <col min="3074" max="3074" width="0.796875" style="134" customWidth="1"/>
    <col min="3075" max="3075" width="8.19921875" style="134" customWidth="1"/>
    <col min="3076" max="3083" width="3.09765625" style="134" customWidth="1"/>
    <col min="3084" max="3092" width="4.69921875" style="134" customWidth="1"/>
    <col min="3093" max="3093" width="3.09765625" style="134" customWidth="1"/>
    <col min="3094" max="3094" width="9.19921875" style="134" customWidth="1"/>
    <col min="3095" max="3095" width="26.69921875" style="134" customWidth="1"/>
    <col min="3096" max="3099" width="13.59765625" style="134" customWidth="1"/>
    <col min="3100" max="3328" width="7.69921875" style="134"/>
    <col min="3329" max="3329" width="2.5" style="134" customWidth="1"/>
    <col min="3330" max="3330" width="0.796875" style="134" customWidth="1"/>
    <col min="3331" max="3331" width="8.19921875" style="134" customWidth="1"/>
    <col min="3332" max="3339" width="3.09765625" style="134" customWidth="1"/>
    <col min="3340" max="3348" width="4.69921875" style="134" customWidth="1"/>
    <col min="3349" max="3349" width="3.09765625" style="134" customWidth="1"/>
    <col min="3350" max="3350" width="9.19921875" style="134" customWidth="1"/>
    <col min="3351" max="3351" width="26.69921875" style="134" customWidth="1"/>
    <col min="3352" max="3355" width="13.59765625" style="134" customWidth="1"/>
    <col min="3356" max="3584" width="7.69921875" style="134"/>
    <col min="3585" max="3585" width="2.5" style="134" customWidth="1"/>
    <col min="3586" max="3586" width="0.796875" style="134" customWidth="1"/>
    <col min="3587" max="3587" width="8.19921875" style="134" customWidth="1"/>
    <col min="3588" max="3595" width="3.09765625" style="134" customWidth="1"/>
    <col min="3596" max="3604" width="4.69921875" style="134" customWidth="1"/>
    <col min="3605" max="3605" width="3.09765625" style="134" customWidth="1"/>
    <col min="3606" max="3606" width="9.19921875" style="134" customWidth="1"/>
    <col min="3607" max="3607" width="26.69921875" style="134" customWidth="1"/>
    <col min="3608" max="3611" width="13.59765625" style="134" customWidth="1"/>
    <col min="3612" max="3840" width="7.69921875" style="134"/>
    <col min="3841" max="3841" width="2.5" style="134" customWidth="1"/>
    <col min="3842" max="3842" width="0.796875" style="134" customWidth="1"/>
    <col min="3843" max="3843" width="8.19921875" style="134" customWidth="1"/>
    <col min="3844" max="3851" width="3.09765625" style="134" customWidth="1"/>
    <col min="3852" max="3860" width="4.69921875" style="134" customWidth="1"/>
    <col min="3861" max="3861" width="3.09765625" style="134" customWidth="1"/>
    <col min="3862" max="3862" width="9.19921875" style="134" customWidth="1"/>
    <col min="3863" max="3863" width="26.69921875" style="134" customWidth="1"/>
    <col min="3864" max="3867" width="13.59765625" style="134" customWidth="1"/>
    <col min="3868" max="4096" width="7.69921875" style="134"/>
    <col min="4097" max="4097" width="2.5" style="134" customWidth="1"/>
    <col min="4098" max="4098" width="0.796875" style="134" customWidth="1"/>
    <col min="4099" max="4099" width="8.19921875" style="134" customWidth="1"/>
    <col min="4100" max="4107" width="3.09765625" style="134" customWidth="1"/>
    <col min="4108" max="4116" width="4.69921875" style="134" customWidth="1"/>
    <col min="4117" max="4117" width="3.09765625" style="134" customWidth="1"/>
    <col min="4118" max="4118" width="9.19921875" style="134" customWidth="1"/>
    <col min="4119" max="4119" width="26.69921875" style="134" customWidth="1"/>
    <col min="4120" max="4123" width="13.59765625" style="134" customWidth="1"/>
    <col min="4124" max="4352" width="7.69921875" style="134"/>
    <col min="4353" max="4353" width="2.5" style="134" customWidth="1"/>
    <col min="4354" max="4354" width="0.796875" style="134" customWidth="1"/>
    <col min="4355" max="4355" width="8.19921875" style="134" customWidth="1"/>
    <col min="4356" max="4363" width="3.09765625" style="134" customWidth="1"/>
    <col min="4364" max="4372" width="4.69921875" style="134" customWidth="1"/>
    <col min="4373" max="4373" width="3.09765625" style="134" customWidth="1"/>
    <col min="4374" max="4374" width="9.19921875" style="134" customWidth="1"/>
    <col min="4375" max="4375" width="26.69921875" style="134" customWidth="1"/>
    <col min="4376" max="4379" width="13.59765625" style="134" customWidth="1"/>
    <col min="4380" max="4608" width="7.69921875" style="134"/>
    <col min="4609" max="4609" width="2.5" style="134" customWidth="1"/>
    <col min="4610" max="4610" width="0.796875" style="134" customWidth="1"/>
    <col min="4611" max="4611" width="8.19921875" style="134" customWidth="1"/>
    <col min="4612" max="4619" width="3.09765625" style="134" customWidth="1"/>
    <col min="4620" max="4628" width="4.69921875" style="134" customWidth="1"/>
    <col min="4629" max="4629" width="3.09765625" style="134" customWidth="1"/>
    <col min="4630" max="4630" width="9.19921875" style="134" customWidth="1"/>
    <col min="4631" max="4631" width="26.69921875" style="134" customWidth="1"/>
    <col min="4632" max="4635" width="13.59765625" style="134" customWidth="1"/>
    <col min="4636" max="4864" width="7.69921875" style="134"/>
    <col min="4865" max="4865" width="2.5" style="134" customWidth="1"/>
    <col min="4866" max="4866" width="0.796875" style="134" customWidth="1"/>
    <col min="4867" max="4867" width="8.19921875" style="134" customWidth="1"/>
    <col min="4868" max="4875" width="3.09765625" style="134" customWidth="1"/>
    <col min="4876" max="4884" width="4.69921875" style="134" customWidth="1"/>
    <col min="4885" max="4885" width="3.09765625" style="134" customWidth="1"/>
    <col min="4886" max="4886" width="9.19921875" style="134" customWidth="1"/>
    <col min="4887" max="4887" width="26.69921875" style="134" customWidth="1"/>
    <col min="4888" max="4891" width="13.59765625" style="134" customWidth="1"/>
    <col min="4892" max="5120" width="7.69921875" style="134"/>
    <col min="5121" max="5121" width="2.5" style="134" customWidth="1"/>
    <col min="5122" max="5122" width="0.796875" style="134" customWidth="1"/>
    <col min="5123" max="5123" width="8.19921875" style="134" customWidth="1"/>
    <col min="5124" max="5131" width="3.09765625" style="134" customWidth="1"/>
    <col min="5132" max="5140" width="4.69921875" style="134" customWidth="1"/>
    <col min="5141" max="5141" width="3.09765625" style="134" customWidth="1"/>
    <col min="5142" max="5142" width="9.19921875" style="134" customWidth="1"/>
    <col min="5143" max="5143" width="26.69921875" style="134" customWidth="1"/>
    <col min="5144" max="5147" width="13.59765625" style="134" customWidth="1"/>
    <col min="5148" max="5376" width="7.69921875" style="134"/>
    <col min="5377" max="5377" width="2.5" style="134" customWidth="1"/>
    <col min="5378" max="5378" width="0.796875" style="134" customWidth="1"/>
    <col min="5379" max="5379" width="8.19921875" style="134" customWidth="1"/>
    <col min="5380" max="5387" width="3.09765625" style="134" customWidth="1"/>
    <col min="5388" max="5396" width="4.69921875" style="134" customWidth="1"/>
    <col min="5397" max="5397" width="3.09765625" style="134" customWidth="1"/>
    <col min="5398" max="5398" width="9.19921875" style="134" customWidth="1"/>
    <col min="5399" max="5399" width="26.69921875" style="134" customWidth="1"/>
    <col min="5400" max="5403" width="13.59765625" style="134" customWidth="1"/>
    <col min="5404" max="5632" width="7.69921875" style="134"/>
    <col min="5633" max="5633" width="2.5" style="134" customWidth="1"/>
    <col min="5634" max="5634" width="0.796875" style="134" customWidth="1"/>
    <col min="5635" max="5635" width="8.19921875" style="134" customWidth="1"/>
    <col min="5636" max="5643" width="3.09765625" style="134" customWidth="1"/>
    <col min="5644" max="5652" width="4.69921875" style="134" customWidth="1"/>
    <col min="5653" max="5653" width="3.09765625" style="134" customWidth="1"/>
    <col min="5654" max="5654" width="9.19921875" style="134" customWidth="1"/>
    <col min="5655" max="5655" width="26.69921875" style="134" customWidth="1"/>
    <col min="5656" max="5659" width="13.59765625" style="134" customWidth="1"/>
    <col min="5660" max="5888" width="7.69921875" style="134"/>
    <col min="5889" max="5889" width="2.5" style="134" customWidth="1"/>
    <col min="5890" max="5890" width="0.796875" style="134" customWidth="1"/>
    <col min="5891" max="5891" width="8.19921875" style="134" customWidth="1"/>
    <col min="5892" max="5899" width="3.09765625" style="134" customWidth="1"/>
    <col min="5900" max="5908" width="4.69921875" style="134" customWidth="1"/>
    <col min="5909" max="5909" width="3.09765625" style="134" customWidth="1"/>
    <col min="5910" max="5910" width="9.19921875" style="134" customWidth="1"/>
    <col min="5911" max="5911" width="26.69921875" style="134" customWidth="1"/>
    <col min="5912" max="5915" width="13.59765625" style="134" customWidth="1"/>
    <col min="5916" max="6144" width="7.69921875" style="134"/>
    <col min="6145" max="6145" width="2.5" style="134" customWidth="1"/>
    <col min="6146" max="6146" width="0.796875" style="134" customWidth="1"/>
    <col min="6147" max="6147" width="8.19921875" style="134" customWidth="1"/>
    <col min="6148" max="6155" width="3.09765625" style="134" customWidth="1"/>
    <col min="6156" max="6164" width="4.69921875" style="134" customWidth="1"/>
    <col min="6165" max="6165" width="3.09765625" style="134" customWidth="1"/>
    <col min="6166" max="6166" width="9.19921875" style="134" customWidth="1"/>
    <col min="6167" max="6167" width="26.69921875" style="134" customWidth="1"/>
    <col min="6168" max="6171" width="13.59765625" style="134" customWidth="1"/>
    <col min="6172" max="6400" width="7.69921875" style="134"/>
    <col min="6401" max="6401" width="2.5" style="134" customWidth="1"/>
    <col min="6402" max="6402" width="0.796875" style="134" customWidth="1"/>
    <col min="6403" max="6403" width="8.19921875" style="134" customWidth="1"/>
    <col min="6404" max="6411" width="3.09765625" style="134" customWidth="1"/>
    <col min="6412" max="6420" width="4.69921875" style="134" customWidth="1"/>
    <col min="6421" max="6421" width="3.09765625" style="134" customWidth="1"/>
    <col min="6422" max="6422" width="9.19921875" style="134" customWidth="1"/>
    <col min="6423" max="6423" width="26.69921875" style="134" customWidth="1"/>
    <col min="6424" max="6427" width="13.59765625" style="134" customWidth="1"/>
    <col min="6428" max="6656" width="7.69921875" style="134"/>
    <col min="6657" max="6657" width="2.5" style="134" customWidth="1"/>
    <col min="6658" max="6658" width="0.796875" style="134" customWidth="1"/>
    <col min="6659" max="6659" width="8.19921875" style="134" customWidth="1"/>
    <col min="6660" max="6667" width="3.09765625" style="134" customWidth="1"/>
    <col min="6668" max="6676" width="4.69921875" style="134" customWidth="1"/>
    <col min="6677" max="6677" width="3.09765625" style="134" customWidth="1"/>
    <col min="6678" max="6678" width="9.19921875" style="134" customWidth="1"/>
    <col min="6679" max="6679" width="26.69921875" style="134" customWidth="1"/>
    <col min="6680" max="6683" width="13.59765625" style="134" customWidth="1"/>
    <col min="6684" max="6912" width="7.69921875" style="134"/>
    <col min="6913" max="6913" width="2.5" style="134" customWidth="1"/>
    <col min="6914" max="6914" width="0.796875" style="134" customWidth="1"/>
    <col min="6915" max="6915" width="8.19921875" style="134" customWidth="1"/>
    <col min="6916" max="6923" width="3.09765625" style="134" customWidth="1"/>
    <col min="6924" max="6932" width="4.69921875" style="134" customWidth="1"/>
    <col min="6933" max="6933" width="3.09765625" style="134" customWidth="1"/>
    <col min="6934" max="6934" width="9.19921875" style="134" customWidth="1"/>
    <col min="6935" max="6935" width="26.69921875" style="134" customWidth="1"/>
    <col min="6936" max="6939" width="13.59765625" style="134" customWidth="1"/>
    <col min="6940" max="7168" width="7.69921875" style="134"/>
    <col min="7169" max="7169" width="2.5" style="134" customWidth="1"/>
    <col min="7170" max="7170" width="0.796875" style="134" customWidth="1"/>
    <col min="7171" max="7171" width="8.19921875" style="134" customWidth="1"/>
    <col min="7172" max="7179" width="3.09765625" style="134" customWidth="1"/>
    <col min="7180" max="7188" width="4.69921875" style="134" customWidth="1"/>
    <col min="7189" max="7189" width="3.09765625" style="134" customWidth="1"/>
    <col min="7190" max="7190" width="9.19921875" style="134" customWidth="1"/>
    <col min="7191" max="7191" width="26.69921875" style="134" customWidth="1"/>
    <col min="7192" max="7195" width="13.59765625" style="134" customWidth="1"/>
    <col min="7196" max="7424" width="7.69921875" style="134"/>
    <col min="7425" max="7425" width="2.5" style="134" customWidth="1"/>
    <col min="7426" max="7426" width="0.796875" style="134" customWidth="1"/>
    <col min="7427" max="7427" width="8.19921875" style="134" customWidth="1"/>
    <col min="7428" max="7435" width="3.09765625" style="134" customWidth="1"/>
    <col min="7436" max="7444" width="4.69921875" style="134" customWidth="1"/>
    <col min="7445" max="7445" width="3.09765625" style="134" customWidth="1"/>
    <col min="7446" max="7446" width="9.19921875" style="134" customWidth="1"/>
    <col min="7447" max="7447" width="26.69921875" style="134" customWidth="1"/>
    <col min="7448" max="7451" width="13.59765625" style="134" customWidth="1"/>
    <col min="7452" max="7680" width="7.69921875" style="134"/>
    <col min="7681" max="7681" width="2.5" style="134" customWidth="1"/>
    <col min="7682" max="7682" width="0.796875" style="134" customWidth="1"/>
    <col min="7683" max="7683" width="8.19921875" style="134" customWidth="1"/>
    <col min="7684" max="7691" width="3.09765625" style="134" customWidth="1"/>
    <col min="7692" max="7700" width="4.69921875" style="134" customWidth="1"/>
    <col min="7701" max="7701" width="3.09765625" style="134" customWidth="1"/>
    <col min="7702" max="7702" width="9.19921875" style="134" customWidth="1"/>
    <col min="7703" max="7703" width="26.69921875" style="134" customWidth="1"/>
    <col min="7704" max="7707" width="13.59765625" style="134" customWidth="1"/>
    <col min="7708" max="7936" width="7.69921875" style="134"/>
    <col min="7937" max="7937" width="2.5" style="134" customWidth="1"/>
    <col min="7938" max="7938" width="0.796875" style="134" customWidth="1"/>
    <col min="7939" max="7939" width="8.19921875" style="134" customWidth="1"/>
    <col min="7940" max="7947" width="3.09765625" style="134" customWidth="1"/>
    <col min="7948" max="7956" width="4.69921875" style="134" customWidth="1"/>
    <col min="7957" max="7957" width="3.09765625" style="134" customWidth="1"/>
    <col min="7958" max="7958" width="9.19921875" style="134" customWidth="1"/>
    <col min="7959" max="7959" width="26.69921875" style="134" customWidth="1"/>
    <col min="7960" max="7963" width="13.59765625" style="134" customWidth="1"/>
    <col min="7964" max="8192" width="7.69921875" style="134"/>
    <col min="8193" max="8193" width="2.5" style="134" customWidth="1"/>
    <col min="8194" max="8194" width="0.796875" style="134" customWidth="1"/>
    <col min="8195" max="8195" width="8.19921875" style="134" customWidth="1"/>
    <col min="8196" max="8203" width="3.09765625" style="134" customWidth="1"/>
    <col min="8204" max="8212" width="4.69921875" style="134" customWidth="1"/>
    <col min="8213" max="8213" width="3.09765625" style="134" customWidth="1"/>
    <col min="8214" max="8214" width="9.19921875" style="134" customWidth="1"/>
    <col min="8215" max="8215" width="26.69921875" style="134" customWidth="1"/>
    <col min="8216" max="8219" width="13.59765625" style="134" customWidth="1"/>
    <col min="8220" max="8448" width="7.69921875" style="134"/>
    <col min="8449" max="8449" width="2.5" style="134" customWidth="1"/>
    <col min="8450" max="8450" width="0.796875" style="134" customWidth="1"/>
    <col min="8451" max="8451" width="8.19921875" style="134" customWidth="1"/>
    <col min="8452" max="8459" width="3.09765625" style="134" customWidth="1"/>
    <col min="8460" max="8468" width="4.69921875" style="134" customWidth="1"/>
    <col min="8469" max="8469" width="3.09765625" style="134" customWidth="1"/>
    <col min="8470" max="8470" width="9.19921875" style="134" customWidth="1"/>
    <col min="8471" max="8471" width="26.69921875" style="134" customWidth="1"/>
    <col min="8472" max="8475" width="13.59765625" style="134" customWidth="1"/>
    <col min="8476" max="8704" width="7.69921875" style="134"/>
    <col min="8705" max="8705" width="2.5" style="134" customWidth="1"/>
    <col min="8706" max="8706" width="0.796875" style="134" customWidth="1"/>
    <col min="8707" max="8707" width="8.19921875" style="134" customWidth="1"/>
    <col min="8708" max="8715" width="3.09765625" style="134" customWidth="1"/>
    <col min="8716" max="8724" width="4.69921875" style="134" customWidth="1"/>
    <col min="8725" max="8725" width="3.09765625" style="134" customWidth="1"/>
    <col min="8726" max="8726" width="9.19921875" style="134" customWidth="1"/>
    <col min="8727" max="8727" width="26.69921875" style="134" customWidth="1"/>
    <col min="8728" max="8731" width="13.59765625" style="134" customWidth="1"/>
    <col min="8732" max="8960" width="7.69921875" style="134"/>
    <col min="8961" max="8961" width="2.5" style="134" customWidth="1"/>
    <col min="8962" max="8962" width="0.796875" style="134" customWidth="1"/>
    <col min="8963" max="8963" width="8.19921875" style="134" customWidth="1"/>
    <col min="8964" max="8971" width="3.09765625" style="134" customWidth="1"/>
    <col min="8972" max="8980" width="4.69921875" style="134" customWidth="1"/>
    <col min="8981" max="8981" width="3.09765625" style="134" customWidth="1"/>
    <col min="8982" max="8982" width="9.19921875" style="134" customWidth="1"/>
    <col min="8983" max="8983" width="26.69921875" style="134" customWidth="1"/>
    <col min="8984" max="8987" width="13.59765625" style="134" customWidth="1"/>
    <col min="8988" max="9216" width="7.69921875" style="134"/>
    <col min="9217" max="9217" width="2.5" style="134" customWidth="1"/>
    <col min="9218" max="9218" width="0.796875" style="134" customWidth="1"/>
    <col min="9219" max="9219" width="8.19921875" style="134" customWidth="1"/>
    <col min="9220" max="9227" width="3.09765625" style="134" customWidth="1"/>
    <col min="9228" max="9236" width="4.69921875" style="134" customWidth="1"/>
    <col min="9237" max="9237" width="3.09765625" style="134" customWidth="1"/>
    <col min="9238" max="9238" width="9.19921875" style="134" customWidth="1"/>
    <col min="9239" max="9239" width="26.69921875" style="134" customWidth="1"/>
    <col min="9240" max="9243" width="13.59765625" style="134" customWidth="1"/>
    <col min="9244" max="9472" width="7.69921875" style="134"/>
    <col min="9473" max="9473" width="2.5" style="134" customWidth="1"/>
    <col min="9474" max="9474" width="0.796875" style="134" customWidth="1"/>
    <col min="9475" max="9475" width="8.19921875" style="134" customWidth="1"/>
    <col min="9476" max="9483" width="3.09765625" style="134" customWidth="1"/>
    <col min="9484" max="9492" width="4.69921875" style="134" customWidth="1"/>
    <col min="9493" max="9493" width="3.09765625" style="134" customWidth="1"/>
    <col min="9494" max="9494" width="9.19921875" style="134" customWidth="1"/>
    <col min="9495" max="9495" width="26.69921875" style="134" customWidth="1"/>
    <col min="9496" max="9499" width="13.59765625" style="134" customWidth="1"/>
    <col min="9500" max="9728" width="7.69921875" style="134"/>
    <col min="9729" max="9729" width="2.5" style="134" customWidth="1"/>
    <col min="9730" max="9730" width="0.796875" style="134" customWidth="1"/>
    <col min="9731" max="9731" width="8.19921875" style="134" customWidth="1"/>
    <col min="9732" max="9739" width="3.09765625" style="134" customWidth="1"/>
    <col min="9740" max="9748" width="4.69921875" style="134" customWidth="1"/>
    <col min="9749" max="9749" width="3.09765625" style="134" customWidth="1"/>
    <col min="9750" max="9750" width="9.19921875" style="134" customWidth="1"/>
    <col min="9751" max="9751" width="26.69921875" style="134" customWidth="1"/>
    <col min="9752" max="9755" width="13.59765625" style="134" customWidth="1"/>
    <col min="9756" max="9984" width="7.69921875" style="134"/>
    <col min="9985" max="9985" width="2.5" style="134" customWidth="1"/>
    <col min="9986" max="9986" width="0.796875" style="134" customWidth="1"/>
    <col min="9987" max="9987" width="8.19921875" style="134" customWidth="1"/>
    <col min="9988" max="9995" width="3.09765625" style="134" customWidth="1"/>
    <col min="9996" max="10004" width="4.69921875" style="134" customWidth="1"/>
    <col min="10005" max="10005" width="3.09765625" style="134" customWidth="1"/>
    <col min="10006" max="10006" width="9.19921875" style="134" customWidth="1"/>
    <col min="10007" max="10007" width="26.69921875" style="134" customWidth="1"/>
    <col min="10008" max="10011" width="13.59765625" style="134" customWidth="1"/>
    <col min="10012" max="10240" width="7.69921875" style="134"/>
    <col min="10241" max="10241" width="2.5" style="134" customWidth="1"/>
    <col min="10242" max="10242" width="0.796875" style="134" customWidth="1"/>
    <col min="10243" max="10243" width="8.19921875" style="134" customWidth="1"/>
    <col min="10244" max="10251" width="3.09765625" style="134" customWidth="1"/>
    <col min="10252" max="10260" width="4.69921875" style="134" customWidth="1"/>
    <col min="10261" max="10261" width="3.09765625" style="134" customWidth="1"/>
    <col min="10262" max="10262" width="9.19921875" style="134" customWidth="1"/>
    <col min="10263" max="10263" width="26.69921875" style="134" customWidth="1"/>
    <col min="10264" max="10267" width="13.59765625" style="134" customWidth="1"/>
    <col min="10268" max="10496" width="7.69921875" style="134"/>
    <col min="10497" max="10497" width="2.5" style="134" customWidth="1"/>
    <col min="10498" max="10498" width="0.796875" style="134" customWidth="1"/>
    <col min="10499" max="10499" width="8.19921875" style="134" customWidth="1"/>
    <col min="10500" max="10507" width="3.09765625" style="134" customWidth="1"/>
    <col min="10508" max="10516" width="4.69921875" style="134" customWidth="1"/>
    <col min="10517" max="10517" width="3.09765625" style="134" customWidth="1"/>
    <col min="10518" max="10518" width="9.19921875" style="134" customWidth="1"/>
    <col min="10519" max="10519" width="26.69921875" style="134" customWidth="1"/>
    <col min="10520" max="10523" width="13.59765625" style="134" customWidth="1"/>
    <col min="10524" max="10752" width="7.69921875" style="134"/>
    <col min="10753" max="10753" width="2.5" style="134" customWidth="1"/>
    <col min="10754" max="10754" width="0.796875" style="134" customWidth="1"/>
    <col min="10755" max="10755" width="8.19921875" style="134" customWidth="1"/>
    <col min="10756" max="10763" width="3.09765625" style="134" customWidth="1"/>
    <col min="10764" max="10772" width="4.69921875" style="134" customWidth="1"/>
    <col min="10773" max="10773" width="3.09765625" style="134" customWidth="1"/>
    <col min="10774" max="10774" width="9.19921875" style="134" customWidth="1"/>
    <col min="10775" max="10775" width="26.69921875" style="134" customWidth="1"/>
    <col min="10776" max="10779" width="13.59765625" style="134" customWidth="1"/>
    <col min="10780" max="11008" width="7.69921875" style="134"/>
    <col min="11009" max="11009" width="2.5" style="134" customWidth="1"/>
    <col min="11010" max="11010" width="0.796875" style="134" customWidth="1"/>
    <col min="11011" max="11011" width="8.19921875" style="134" customWidth="1"/>
    <col min="11012" max="11019" width="3.09765625" style="134" customWidth="1"/>
    <col min="11020" max="11028" width="4.69921875" style="134" customWidth="1"/>
    <col min="11029" max="11029" width="3.09765625" style="134" customWidth="1"/>
    <col min="11030" max="11030" width="9.19921875" style="134" customWidth="1"/>
    <col min="11031" max="11031" width="26.69921875" style="134" customWidth="1"/>
    <col min="11032" max="11035" width="13.59765625" style="134" customWidth="1"/>
    <col min="11036" max="11264" width="7.69921875" style="134"/>
    <col min="11265" max="11265" width="2.5" style="134" customWidth="1"/>
    <col min="11266" max="11266" width="0.796875" style="134" customWidth="1"/>
    <col min="11267" max="11267" width="8.19921875" style="134" customWidth="1"/>
    <col min="11268" max="11275" width="3.09765625" style="134" customWidth="1"/>
    <col min="11276" max="11284" width="4.69921875" style="134" customWidth="1"/>
    <col min="11285" max="11285" width="3.09765625" style="134" customWidth="1"/>
    <col min="11286" max="11286" width="9.19921875" style="134" customWidth="1"/>
    <col min="11287" max="11287" width="26.69921875" style="134" customWidth="1"/>
    <col min="11288" max="11291" width="13.59765625" style="134" customWidth="1"/>
    <col min="11292" max="11520" width="7.69921875" style="134"/>
    <col min="11521" max="11521" width="2.5" style="134" customWidth="1"/>
    <col min="11522" max="11522" width="0.796875" style="134" customWidth="1"/>
    <col min="11523" max="11523" width="8.19921875" style="134" customWidth="1"/>
    <col min="11524" max="11531" width="3.09765625" style="134" customWidth="1"/>
    <col min="11532" max="11540" width="4.69921875" style="134" customWidth="1"/>
    <col min="11541" max="11541" width="3.09765625" style="134" customWidth="1"/>
    <col min="11542" max="11542" width="9.19921875" style="134" customWidth="1"/>
    <col min="11543" max="11543" width="26.69921875" style="134" customWidth="1"/>
    <col min="11544" max="11547" width="13.59765625" style="134" customWidth="1"/>
    <col min="11548" max="11776" width="7.69921875" style="134"/>
    <col min="11777" max="11777" width="2.5" style="134" customWidth="1"/>
    <col min="11778" max="11778" width="0.796875" style="134" customWidth="1"/>
    <col min="11779" max="11779" width="8.19921875" style="134" customWidth="1"/>
    <col min="11780" max="11787" width="3.09765625" style="134" customWidth="1"/>
    <col min="11788" max="11796" width="4.69921875" style="134" customWidth="1"/>
    <col min="11797" max="11797" width="3.09765625" style="134" customWidth="1"/>
    <col min="11798" max="11798" width="9.19921875" style="134" customWidth="1"/>
    <col min="11799" max="11799" width="26.69921875" style="134" customWidth="1"/>
    <col min="11800" max="11803" width="13.59765625" style="134" customWidth="1"/>
    <col min="11804" max="12032" width="7.69921875" style="134"/>
    <col min="12033" max="12033" width="2.5" style="134" customWidth="1"/>
    <col min="12034" max="12034" width="0.796875" style="134" customWidth="1"/>
    <col min="12035" max="12035" width="8.19921875" style="134" customWidth="1"/>
    <col min="12036" max="12043" width="3.09765625" style="134" customWidth="1"/>
    <col min="12044" max="12052" width="4.69921875" style="134" customWidth="1"/>
    <col min="12053" max="12053" width="3.09765625" style="134" customWidth="1"/>
    <col min="12054" max="12054" width="9.19921875" style="134" customWidth="1"/>
    <col min="12055" max="12055" width="26.69921875" style="134" customWidth="1"/>
    <col min="12056" max="12059" width="13.59765625" style="134" customWidth="1"/>
    <col min="12060" max="12288" width="7.69921875" style="134"/>
    <col min="12289" max="12289" width="2.5" style="134" customWidth="1"/>
    <col min="12290" max="12290" width="0.796875" style="134" customWidth="1"/>
    <col min="12291" max="12291" width="8.19921875" style="134" customWidth="1"/>
    <col min="12292" max="12299" width="3.09765625" style="134" customWidth="1"/>
    <col min="12300" max="12308" width="4.69921875" style="134" customWidth="1"/>
    <col min="12309" max="12309" width="3.09765625" style="134" customWidth="1"/>
    <col min="12310" max="12310" width="9.19921875" style="134" customWidth="1"/>
    <col min="12311" max="12311" width="26.69921875" style="134" customWidth="1"/>
    <col min="12312" max="12315" width="13.59765625" style="134" customWidth="1"/>
    <col min="12316" max="12544" width="7.69921875" style="134"/>
    <col min="12545" max="12545" width="2.5" style="134" customWidth="1"/>
    <col min="12546" max="12546" width="0.796875" style="134" customWidth="1"/>
    <col min="12547" max="12547" width="8.19921875" style="134" customWidth="1"/>
    <col min="12548" max="12555" width="3.09765625" style="134" customWidth="1"/>
    <col min="12556" max="12564" width="4.69921875" style="134" customWidth="1"/>
    <col min="12565" max="12565" width="3.09765625" style="134" customWidth="1"/>
    <col min="12566" max="12566" width="9.19921875" style="134" customWidth="1"/>
    <col min="12567" max="12567" width="26.69921875" style="134" customWidth="1"/>
    <col min="12568" max="12571" width="13.59765625" style="134" customWidth="1"/>
    <col min="12572" max="12800" width="7.69921875" style="134"/>
    <col min="12801" max="12801" width="2.5" style="134" customWidth="1"/>
    <col min="12802" max="12802" width="0.796875" style="134" customWidth="1"/>
    <col min="12803" max="12803" width="8.19921875" style="134" customWidth="1"/>
    <col min="12804" max="12811" width="3.09765625" style="134" customWidth="1"/>
    <col min="12812" max="12820" width="4.69921875" style="134" customWidth="1"/>
    <col min="12821" max="12821" width="3.09765625" style="134" customWidth="1"/>
    <col min="12822" max="12822" width="9.19921875" style="134" customWidth="1"/>
    <col min="12823" max="12823" width="26.69921875" style="134" customWidth="1"/>
    <col min="12824" max="12827" width="13.59765625" style="134" customWidth="1"/>
    <col min="12828" max="13056" width="7.69921875" style="134"/>
    <col min="13057" max="13057" width="2.5" style="134" customWidth="1"/>
    <col min="13058" max="13058" width="0.796875" style="134" customWidth="1"/>
    <col min="13059" max="13059" width="8.19921875" style="134" customWidth="1"/>
    <col min="13060" max="13067" width="3.09765625" style="134" customWidth="1"/>
    <col min="13068" max="13076" width="4.69921875" style="134" customWidth="1"/>
    <col min="13077" max="13077" width="3.09765625" style="134" customWidth="1"/>
    <col min="13078" max="13078" width="9.19921875" style="134" customWidth="1"/>
    <col min="13079" max="13079" width="26.69921875" style="134" customWidth="1"/>
    <col min="13080" max="13083" width="13.59765625" style="134" customWidth="1"/>
    <col min="13084" max="13312" width="7.69921875" style="134"/>
    <col min="13313" max="13313" width="2.5" style="134" customWidth="1"/>
    <col min="13314" max="13314" width="0.796875" style="134" customWidth="1"/>
    <col min="13315" max="13315" width="8.19921875" style="134" customWidth="1"/>
    <col min="13316" max="13323" width="3.09765625" style="134" customWidth="1"/>
    <col min="13324" max="13332" width="4.69921875" style="134" customWidth="1"/>
    <col min="13333" max="13333" width="3.09765625" style="134" customWidth="1"/>
    <col min="13334" max="13334" width="9.19921875" style="134" customWidth="1"/>
    <col min="13335" max="13335" width="26.69921875" style="134" customWidth="1"/>
    <col min="13336" max="13339" width="13.59765625" style="134" customWidth="1"/>
    <col min="13340" max="13568" width="7.69921875" style="134"/>
    <col min="13569" max="13569" width="2.5" style="134" customWidth="1"/>
    <col min="13570" max="13570" width="0.796875" style="134" customWidth="1"/>
    <col min="13571" max="13571" width="8.19921875" style="134" customWidth="1"/>
    <col min="13572" max="13579" width="3.09765625" style="134" customWidth="1"/>
    <col min="13580" max="13588" width="4.69921875" style="134" customWidth="1"/>
    <col min="13589" max="13589" width="3.09765625" style="134" customWidth="1"/>
    <col min="13590" max="13590" width="9.19921875" style="134" customWidth="1"/>
    <col min="13591" max="13591" width="26.69921875" style="134" customWidth="1"/>
    <col min="13592" max="13595" width="13.59765625" style="134" customWidth="1"/>
    <col min="13596" max="13824" width="7.69921875" style="134"/>
    <col min="13825" max="13825" width="2.5" style="134" customWidth="1"/>
    <col min="13826" max="13826" width="0.796875" style="134" customWidth="1"/>
    <col min="13827" max="13827" width="8.19921875" style="134" customWidth="1"/>
    <col min="13828" max="13835" width="3.09765625" style="134" customWidth="1"/>
    <col min="13836" max="13844" width="4.69921875" style="134" customWidth="1"/>
    <col min="13845" max="13845" width="3.09765625" style="134" customWidth="1"/>
    <col min="13846" max="13846" width="9.19921875" style="134" customWidth="1"/>
    <col min="13847" max="13847" width="26.69921875" style="134" customWidth="1"/>
    <col min="13848" max="13851" width="13.59765625" style="134" customWidth="1"/>
    <col min="13852" max="14080" width="7.69921875" style="134"/>
    <col min="14081" max="14081" width="2.5" style="134" customWidth="1"/>
    <col min="14082" max="14082" width="0.796875" style="134" customWidth="1"/>
    <col min="14083" max="14083" width="8.19921875" style="134" customWidth="1"/>
    <col min="14084" max="14091" width="3.09765625" style="134" customWidth="1"/>
    <col min="14092" max="14100" width="4.69921875" style="134" customWidth="1"/>
    <col min="14101" max="14101" width="3.09765625" style="134" customWidth="1"/>
    <col min="14102" max="14102" width="9.19921875" style="134" customWidth="1"/>
    <col min="14103" max="14103" width="26.69921875" style="134" customWidth="1"/>
    <col min="14104" max="14107" width="13.59765625" style="134" customWidth="1"/>
    <col min="14108" max="14336" width="7.69921875" style="134"/>
    <col min="14337" max="14337" width="2.5" style="134" customWidth="1"/>
    <col min="14338" max="14338" width="0.796875" style="134" customWidth="1"/>
    <col min="14339" max="14339" width="8.19921875" style="134" customWidth="1"/>
    <col min="14340" max="14347" width="3.09765625" style="134" customWidth="1"/>
    <col min="14348" max="14356" width="4.69921875" style="134" customWidth="1"/>
    <col min="14357" max="14357" width="3.09765625" style="134" customWidth="1"/>
    <col min="14358" max="14358" width="9.19921875" style="134" customWidth="1"/>
    <col min="14359" max="14359" width="26.69921875" style="134" customWidth="1"/>
    <col min="14360" max="14363" width="13.59765625" style="134" customWidth="1"/>
    <col min="14364" max="14592" width="7.69921875" style="134"/>
    <col min="14593" max="14593" width="2.5" style="134" customWidth="1"/>
    <col min="14594" max="14594" width="0.796875" style="134" customWidth="1"/>
    <col min="14595" max="14595" width="8.19921875" style="134" customWidth="1"/>
    <col min="14596" max="14603" width="3.09765625" style="134" customWidth="1"/>
    <col min="14604" max="14612" width="4.69921875" style="134" customWidth="1"/>
    <col min="14613" max="14613" width="3.09765625" style="134" customWidth="1"/>
    <col min="14614" max="14614" width="9.19921875" style="134" customWidth="1"/>
    <col min="14615" max="14615" width="26.69921875" style="134" customWidth="1"/>
    <col min="14616" max="14619" width="13.59765625" style="134" customWidth="1"/>
    <col min="14620" max="14848" width="7.69921875" style="134"/>
    <col min="14849" max="14849" width="2.5" style="134" customWidth="1"/>
    <col min="14850" max="14850" width="0.796875" style="134" customWidth="1"/>
    <col min="14851" max="14851" width="8.19921875" style="134" customWidth="1"/>
    <col min="14852" max="14859" width="3.09765625" style="134" customWidth="1"/>
    <col min="14860" max="14868" width="4.69921875" style="134" customWidth="1"/>
    <col min="14869" max="14869" width="3.09765625" style="134" customWidth="1"/>
    <col min="14870" max="14870" width="9.19921875" style="134" customWidth="1"/>
    <col min="14871" max="14871" width="26.69921875" style="134" customWidth="1"/>
    <col min="14872" max="14875" width="13.59765625" style="134" customWidth="1"/>
    <col min="14876" max="15104" width="7.69921875" style="134"/>
    <col min="15105" max="15105" width="2.5" style="134" customWidth="1"/>
    <col min="15106" max="15106" width="0.796875" style="134" customWidth="1"/>
    <col min="15107" max="15107" width="8.19921875" style="134" customWidth="1"/>
    <col min="15108" max="15115" width="3.09765625" style="134" customWidth="1"/>
    <col min="15116" max="15124" width="4.69921875" style="134" customWidth="1"/>
    <col min="15125" max="15125" width="3.09765625" style="134" customWidth="1"/>
    <col min="15126" max="15126" width="9.19921875" style="134" customWidth="1"/>
    <col min="15127" max="15127" width="26.69921875" style="134" customWidth="1"/>
    <col min="15128" max="15131" width="13.59765625" style="134" customWidth="1"/>
    <col min="15132" max="15360" width="7.69921875" style="134"/>
    <col min="15361" max="15361" width="2.5" style="134" customWidth="1"/>
    <col min="15362" max="15362" width="0.796875" style="134" customWidth="1"/>
    <col min="15363" max="15363" width="8.19921875" style="134" customWidth="1"/>
    <col min="15364" max="15371" width="3.09765625" style="134" customWidth="1"/>
    <col min="15372" max="15380" width="4.69921875" style="134" customWidth="1"/>
    <col min="15381" max="15381" width="3.09765625" style="134" customWidth="1"/>
    <col min="15382" max="15382" width="9.19921875" style="134" customWidth="1"/>
    <col min="15383" max="15383" width="26.69921875" style="134" customWidth="1"/>
    <col min="15384" max="15387" width="13.59765625" style="134" customWidth="1"/>
    <col min="15388" max="15616" width="7.69921875" style="134"/>
    <col min="15617" max="15617" width="2.5" style="134" customWidth="1"/>
    <col min="15618" max="15618" width="0.796875" style="134" customWidth="1"/>
    <col min="15619" max="15619" width="8.19921875" style="134" customWidth="1"/>
    <col min="15620" max="15627" width="3.09765625" style="134" customWidth="1"/>
    <col min="15628" max="15636" width="4.69921875" style="134" customWidth="1"/>
    <col min="15637" max="15637" width="3.09765625" style="134" customWidth="1"/>
    <col min="15638" max="15638" width="9.19921875" style="134" customWidth="1"/>
    <col min="15639" max="15639" width="26.69921875" style="134" customWidth="1"/>
    <col min="15640" max="15643" width="13.59765625" style="134" customWidth="1"/>
    <col min="15644" max="15872" width="7.69921875" style="134"/>
    <col min="15873" max="15873" width="2.5" style="134" customWidth="1"/>
    <col min="15874" max="15874" width="0.796875" style="134" customWidth="1"/>
    <col min="15875" max="15875" width="8.19921875" style="134" customWidth="1"/>
    <col min="15876" max="15883" width="3.09765625" style="134" customWidth="1"/>
    <col min="15884" max="15892" width="4.69921875" style="134" customWidth="1"/>
    <col min="15893" max="15893" width="3.09765625" style="134" customWidth="1"/>
    <col min="15894" max="15894" width="9.19921875" style="134" customWidth="1"/>
    <col min="15895" max="15895" width="26.69921875" style="134" customWidth="1"/>
    <col min="15896" max="15899" width="13.59765625" style="134" customWidth="1"/>
    <col min="15900" max="16128" width="7.69921875" style="134"/>
    <col min="16129" max="16129" width="2.5" style="134" customWidth="1"/>
    <col min="16130" max="16130" width="0.796875" style="134" customWidth="1"/>
    <col min="16131" max="16131" width="8.19921875" style="134" customWidth="1"/>
    <col min="16132" max="16139" width="3.09765625" style="134" customWidth="1"/>
    <col min="16140" max="16148" width="4.69921875" style="134" customWidth="1"/>
    <col min="16149" max="16149" width="3.09765625" style="134" customWidth="1"/>
    <col min="16150" max="16150" width="9.19921875" style="134" customWidth="1"/>
    <col min="16151" max="16151" width="26.69921875" style="134" customWidth="1"/>
    <col min="16152" max="16155" width="13.59765625" style="134" customWidth="1"/>
    <col min="16156" max="16384" width="7.69921875" style="134"/>
  </cols>
  <sheetData>
    <row r="1" spans="1:26" ht="15" customHeight="1">
      <c r="W1" s="135" t="s">
        <v>367</v>
      </c>
    </row>
    <row r="2" spans="1:26" ht="15" customHeight="1">
      <c r="A2" s="136" t="s">
        <v>420</v>
      </c>
      <c r="B2" s="140"/>
      <c r="C2" s="135"/>
      <c r="D2" s="135"/>
      <c r="E2" s="135"/>
      <c r="F2" s="135"/>
      <c r="G2" s="135"/>
      <c r="H2" s="135"/>
      <c r="I2" s="135"/>
      <c r="J2" s="135"/>
      <c r="K2" s="135"/>
      <c r="L2" s="135"/>
      <c r="M2" s="135"/>
      <c r="N2" s="135"/>
      <c r="O2" s="135"/>
      <c r="P2" s="135"/>
      <c r="Q2" s="135"/>
      <c r="R2" s="137" t="str">
        <f>'SP2-1'!L2</f>
        <v>Spreadsheet released: 14-Apr-2023</v>
      </c>
      <c r="S2" s="135"/>
      <c r="T2" s="135"/>
      <c r="U2" s="135"/>
      <c r="W2" s="138" t="s">
        <v>369</v>
      </c>
      <c r="X2" s="135"/>
      <c r="Y2" s="135"/>
      <c r="Z2" s="135"/>
    </row>
    <row r="3" spans="1:26" s="141" customFormat="1" ht="15" customHeight="1">
      <c r="A3" s="140" t="s">
        <v>456</v>
      </c>
      <c r="B3" s="140"/>
      <c r="C3" s="135"/>
      <c r="D3" s="135"/>
      <c r="E3" s="135"/>
      <c r="F3" s="135"/>
      <c r="G3" s="135"/>
      <c r="H3" s="135"/>
      <c r="I3" s="135"/>
      <c r="J3" s="135"/>
      <c r="K3" s="135"/>
      <c r="L3" s="135"/>
      <c r="M3" s="135"/>
      <c r="N3" s="135"/>
      <c r="O3" s="135"/>
      <c r="P3" s="135"/>
      <c r="Q3" s="135"/>
      <c r="R3" s="135"/>
      <c r="S3" s="135"/>
      <c r="T3" s="135"/>
      <c r="U3" s="135"/>
      <c r="W3" s="135"/>
      <c r="X3" s="135"/>
      <c r="Y3" s="135"/>
      <c r="Z3" s="135"/>
    </row>
    <row r="4" spans="1:26" s="139" customFormat="1" ht="15" customHeight="1">
      <c r="A4" s="149"/>
      <c r="B4" s="161"/>
      <c r="C4" s="434" t="s">
        <v>682</v>
      </c>
      <c r="D4" s="435"/>
      <c r="E4" s="435"/>
      <c r="F4" s="435"/>
      <c r="G4" s="435"/>
      <c r="H4" s="435"/>
      <c r="I4" s="435"/>
      <c r="J4" s="435"/>
      <c r="K4" s="435"/>
      <c r="L4" s="435"/>
      <c r="M4" s="435"/>
      <c r="N4" s="435"/>
      <c r="O4" s="435"/>
      <c r="P4" s="435"/>
      <c r="Q4" s="435"/>
      <c r="R4" s="435"/>
      <c r="S4" s="435"/>
      <c r="T4" s="436"/>
      <c r="U4" s="142"/>
      <c r="V4" s="142"/>
      <c r="W4" s="271"/>
      <c r="X4" s="142"/>
      <c r="Y4" s="142"/>
      <c r="Z4" s="142"/>
    </row>
    <row r="5" spans="1:26" s="139" customFormat="1" ht="50.1" customHeight="1">
      <c r="A5" s="149"/>
      <c r="B5" s="161"/>
      <c r="C5" s="437"/>
      <c r="D5" s="438"/>
      <c r="E5" s="438"/>
      <c r="F5" s="438"/>
      <c r="G5" s="438"/>
      <c r="H5" s="438"/>
      <c r="I5" s="438"/>
      <c r="J5" s="438"/>
      <c r="K5" s="438"/>
      <c r="L5" s="438"/>
      <c r="M5" s="438"/>
      <c r="N5" s="438"/>
      <c r="O5" s="438"/>
      <c r="P5" s="438"/>
      <c r="Q5" s="438"/>
      <c r="R5" s="438"/>
      <c r="S5" s="438"/>
      <c r="T5" s="439"/>
      <c r="U5" s="142"/>
      <c r="V5" s="142"/>
      <c r="W5" s="142"/>
      <c r="X5" s="142"/>
      <c r="Y5" s="142"/>
      <c r="Z5" s="142"/>
    </row>
    <row r="6" spans="1:26" s="141" customFormat="1" ht="11.25" customHeight="1">
      <c r="A6" s="143"/>
      <c r="B6" s="143"/>
      <c r="C6" s="135"/>
      <c r="D6" s="135"/>
      <c r="E6" s="135"/>
      <c r="F6" s="135"/>
      <c r="G6" s="135"/>
      <c r="H6" s="135"/>
      <c r="I6" s="135"/>
      <c r="J6" s="135"/>
      <c r="K6" s="135"/>
      <c r="L6" s="135"/>
      <c r="M6" s="135"/>
      <c r="N6" s="135"/>
      <c r="O6" s="135"/>
      <c r="P6" s="135"/>
      <c r="Q6" s="135"/>
      <c r="R6" s="135"/>
      <c r="S6" s="135"/>
      <c r="T6" s="135"/>
      <c r="U6" s="135"/>
      <c r="V6" s="135"/>
      <c r="W6" s="135"/>
      <c r="X6" s="135"/>
      <c r="Y6" s="135"/>
      <c r="Z6" s="135"/>
    </row>
    <row r="7" spans="1:26" s="141" customFormat="1" ht="4.5" customHeight="1">
      <c r="A7" s="222"/>
      <c r="B7" s="222"/>
      <c r="C7" s="209"/>
      <c r="D7" s="209"/>
      <c r="E7" s="209"/>
      <c r="F7" s="209"/>
      <c r="G7" s="209"/>
      <c r="H7" s="209"/>
      <c r="I7" s="209"/>
      <c r="J7" s="209"/>
      <c r="K7" s="209"/>
      <c r="L7" s="209"/>
      <c r="M7" s="209"/>
      <c r="N7" s="209"/>
      <c r="O7" s="209"/>
      <c r="P7" s="209"/>
      <c r="Q7" s="209"/>
      <c r="R7" s="209"/>
      <c r="S7" s="209"/>
      <c r="T7" s="209"/>
      <c r="U7" s="209"/>
      <c r="V7" s="135"/>
      <c r="W7" s="135"/>
      <c r="X7" s="135"/>
      <c r="Y7" s="135"/>
      <c r="Z7" s="135"/>
    </row>
    <row r="8" spans="1:26" s="162" customFormat="1" ht="20.25" customHeight="1">
      <c r="A8" s="207">
        <v>1</v>
      </c>
      <c r="B8" s="207"/>
      <c r="C8" s="351" t="s">
        <v>458</v>
      </c>
      <c r="D8" s="351"/>
      <c r="E8" s="351"/>
      <c r="F8" s="351"/>
      <c r="G8" s="351"/>
      <c r="H8" s="351"/>
      <c r="I8" s="351"/>
      <c r="J8" s="351"/>
      <c r="K8" s="351"/>
      <c r="L8" s="209"/>
      <c r="M8" s="209"/>
      <c r="N8" s="209"/>
      <c r="O8" s="209"/>
      <c r="P8" s="209"/>
      <c r="Q8" s="209"/>
      <c r="R8" s="440"/>
      <c r="S8" s="440"/>
      <c r="T8" s="440"/>
      <c r="U8" s="209"/>
      <c r="V8" s="135"/>
      <c r="W8" s="135"/>
      <c r="X8" s="135"/>
      <c r="Y8" s="135"/>
      <c r="Z8" s="135"/>
    </row>
    <row r="9" spans="1:26" s="164" customFormat="1" ht="3.75" customHeight="1">
      <c r="A9" s="221"/>
      <c r="B9" s="221"/>
      <c r="C9" s="213"/>
      <c r="D9" s="213"/>
      <c r="E9" s="213"/>
      <c r="F9" s="213"/>
      <c r="G9" s="213"/>
      <c r="H9" s="213"/>
      <c r="I9" s="213"/>
      <c r="J9" s="213"/>
      <c r="K9" s="213"/>
      <c r="L9" s="213"/>
      <c r="M9" s="213"/>
      <c r="N9" s="213"/>
      <c r="O9" s="213"/>
      <c r="P9" s="213"/>
      <c r="Q9" s="213"/>
      <c r="R9" s="213"/>
      <c r="S9" s="213"/>
      <c r="T9" s="213"/>
      <c r="U9" s="213"/>
      <c r="V9" s="163"/>
      <c r="W9" s="163"/>
      <c r="X9" s="163"/>
      <c r="Y9" s="163"/>
      <c r="Z9" s="163"/>
    </row>
    <row r="10" spans="1:26" s="162" customFormat="1" ht="20.25" customHeight="1">
      <c r="A10" s="207">
        <v>2</v>
      </c>
      <c r="B10" s="207"/>
      <c r="C10" s="380" t="s">
        <v>459</v>
      </c>
      <c r="D10" s="380"/>
      <c r="E10" s="380"/>
      <c r="F10" s="380"/>
      <c r="G10" s="380"/>
      <c r="H10" s="380"/>
      <c r="I10" s="380"/>
      <c r="J10" s="380"/>
      <c r="K10" s="380"/>
      <c r="L10" s="380"/>
      <c r="M10" s="380"/>
      <c r="N10" s="380"/>
      <c r="O10" s="380"/>
      <c r="P10" s="380"/>
      <c r="Q10" s="209"/>
      <c r="R10" s="209"/>
      <c r="S10" s="209"/>
      <c r="T10" s="209"/>
      <c r="U10" s="209"/>
      <c r="V10" s="135"/>
      <c r="W10" s="135"/>
      <c r="X10" s="135"/>
      <c r="Y10" s="135"/>
      <c r="Z10" s="135"/>
    </row>
    <row r="11" spans="1:26" s="162" customFormat="1" ht="20.25" customHeight="1">
      <c r="A11" s="222"/>
      <c r="B11" s="222"/>
      <c r="C11" s="209"/>
      <c r="D11" s="209"/>
      <c r="E11" s="209"/>
      <c r="F11" s="209"/>
      <c r="G11" s="209"/>
      <c r="H11" s="210"/>
      <c r="I11" s="209"/>
      <c r="J11" s="209"/>
      <c r="K11" s="210" t="s">
        <v>256</v>
      </c>
      <c r="L11" s="429"/>
      <c r="M11" s="429"/>
      <c r="N11" s="429"/>
      <c r="O11" s="209" t="s">
        <v>460</v>
      </c>
      <c r="P11" s="209">
        <f>Tables!K4</f>
        <v>0.96150000000000002</v>
      </c>
      <c r="Q11" s="210" t="s">
        <v>431</v>
      </c>
      <c r="R11" s="430">
        <f>L11*P11</f>
        <v>0</v>
      </c>
      <c r="S11" s="430"/>
      <c r="T11" s="430"/>
      <c r="U11" s="208" t="s">
        <v>461</v>
      </c>
      <c r="V11" s="135"/>
      <c r="W11" s="135"/>
      <c r="X11" s="135"/>
      <c r="Y11" s="135"/>
      <c r="Z11" s="135"/>
    </row>
    <row r="12" spans="1:26" s="164" customFormat="1" ht="3.75" customHeight="1">
      <c r="A12" s="221"/>
      <c r="B12" s="221"/>
      <c r="C12" s="213"/>
      <c r="D12" s="213"/>
      <c r="E12" s="213"/>
      <c r="F12" s="213"/>
      <c r="G12" s="213"/>
      <c r="H12" s="214"/>
      <c r="I12" s="213"/>
      <c r="J12" s="213"/>
      <c r="K12" s="214"/>
      <c r="L12" s="213"/>
      <c r="M12" s="213"/>
      <c r="N12" s="213"/>
      <c r="O12" s="213"/>
      <c r="P12" s="213"/>
      <c r="Q12" s="214"/>
      <c r="R12" s="214"/>
      <c r="S12" s="214"/>
      <c r="T12" s="214"/>
      <c r="U12" s="232"/>
      <c r="V12" s="163"/>
      <c r="W12" s="163"/>
      <c r="X12" s="163"/>
      <c r="Y12" s="163"/>
      <c r="Z12" s="163"/>
    </row>
    <row r="13" spans="1:26" s="162" customFormat="1" ht="3.75" customHeight="1">
      <c r="A13" s="222"/>
      <c r="B13" s="222"/>
      <c r="C13" s="209"/>
      <c r="D13" s="209"/>
      <c r="E13" s="209"/>
      <c r="F13" s="209"/>
      <c r="G13" s="209"/>
      <c r="H13" s="210"/>
      <c r="I13" s="209"/>
      <c r="J13" s="209"/>
      <c r="K13" s="210"/>
      <c r="L13" s="210"/>
      <c r="M13" s="210"/>
      <c r="N13" s="210"/>
      <c r="O13" s="210"/>
      <c r="P13" s="210"/>
      <c r="Q13" s="210"/>
      <c r="R13" s="210"/>
      <c r="S13" s="210"/>
      <c r="T13" s="210"/>
      <c r="U13" s="208"/>
      <c r="V13" s="135"/>
      <c r="W13" s="135"/>
      <c r="X13" s="135"/>
      <c r="Y13" s="135"/>
      <c r="Z13" s="135"/>
    </row>
    <row r="14" spans="1:26" s="162" customFormat="1" ht="20.25" customHeight="1">
      <c r="A14" s="207">
        <v>3</v>
      </c>
      <c r="B14" s="207"/>
      <c r="C14" s="351" t="s">
        <v>462</v>
      </c>
      <c r="D14" s="351"/>
      <c r="E14" s="351"/>
      <c r="F14" s="351"/>
      <c r="G14" s="351"/>
      <c r="H14" s="351"/>
      <c r="I14" s="351"/>
      <c r="J14" s="209"/>
      <c r="K14" s="209"/>
      <c r="L14" s="209"/>
      <c r="M14" s="209"/>
      <c r="N14" s="209"/>
      <c r="O14" s="209"/>
      <c r="P14" s="209"/>
      <c r="Q14" s="233" t="s">
        <v>463</v>
      </c>
      <c r="R14" s="429"/>
      <c r="S14" s="429"/>
      <c r="T14" s="429"/>
      <c r="U14" s="208" t="s">
        <v>464</v>
      </c>
      <c r="V14" s="135"/>
      <c r="W14" s="135"/>
      <c r="X14" s="135"/>
      <c r="Y14" s="135"/>
      <c r="Z14" s="135"/>
    </row>
    <row r="15" spans="1:26" s="164" customFormat="1" ht="3.75" customHeight="1">
      <c r="A15" s="212"/>
      <c r="B15" s="212"/>
      <c r="C15" s="213"/>
      <c r="D15" s="213"/>
      <c r="E15" s="213"/>
      <c r="F15" s="213"/>
      <c r="G15" s="213"/>
      <c r="H15" s="213"/>
      <c r="I15" s="213"/>
      <c r="J15" s="213"/>
      <c r="K15" s="213"/>
      <c r="L15" s="213"/>
      <c r="M15" s="213"/>
      <c r="N15" s="213"/>
      <c r="O15" s="213"/>
      <c r="P15" s="213"/>
      <c r="Q15" s="213"/>
      <c r="R15" s="213"/>
      <c r="S15" s="213"/>
      <c r="T15" s="213"/>
      <c r="U15" s="232"/>
      <c r="V15" s="163"/>
      <c r="W15" s="163"/>
      <c r="X15" s="163"/>
      <c r="Y15" s="163"/>
      <c r="Z15" s="163"/>
    </row>
    <row r="16" spans="1:26" s="162" customFormat="1" ht="20.25" customHeight="1">
      <c r="A16" s="207">
        <v>4</v>
      </c>
      <c r="B16" s="207"/>
      <c r="C16" s="380" t="s">
        <v>465</v>
      </c>
      <c r="D16" s="380"/>
      <c r="E16" s="380"/>
      <c r="F16" s="380"/>
      <c r="G16" s="380"/>
      <c r="H16" s="380"/>
      <c r="I16" s="380"/>
      <c r="J16" s="380"/>
      <c r="K16" s="380"/>
      <c r="L16" s="380"/>
      <c r="M16" s="380"/>
      <c r="N16" s="380"/>
      <c r="O16" s="380"/>
      <c r="P16" s="209"/>
      <c r="Q16" s="209"/>
      <c r="R16" s="209"/>
      <c r="S16" s="209"/>
      <c r="T16" s="209"/>
      <c r="U16" s="208"/>
      <c r="V16" s="135"/>
      <c r="W16" s="135"/>
      <c r="X16" s="135"/>
      <c r="Y16" s="140"/>
      <c r="Z16" s="135"/>
    </row>
    <row r="17" spans="1:27" s="162" customFormat="1" ht="20.25" customHeight="1">
      <c r="A17" s="222"/>
      <c r="B17" s="222"/>
      <c r="C17" s="209"/>
      <c r="D17" s="209"/>
      <c r="E17" s="209"/>
      <c r="F17" s="209"/>
      <c r="G17" s="209"/>
      <c r="H17" s="210"/>
      <c r="I17" s="209"/>
      <c r="J17" s="209"/>
      <c r="K17" s="210" t="s">
        <v>491</v>
      </c>
      <c r="L17" s="429"/>
      <c r="M17" s="429"/>
      <c r="N17" s="429"/>
      <c r="O17" s="209" t="s">
        <v>460</v>
      </c>
      <c r="P17" s="231">
        <f>Tables!K3-Tables!K2</f>
        <v>-0.98064352657801512</v>
      </c>
      <c r="Q17" s="210" t="s">
        <v>431</v>
      </c>
      <c r="R17" s="444">
        <f>L17*P17</f>
        <v>0</v>
      </c>
      <c r="S17" s="444"/>
      <c r="T17" s="444"/>
      <c r="U17" s="208" t="s">
        <v>468</v>
      </c>
      <c r="V17" s="135"/>
      <c r="W17" s="390" t="s">
        <v>673</v>
      </c>
      <c r="X17" s="390"/>
      <c r="Y17" s="390"/>
      <c r="Z17" s="390"/>
      <c r="AA17" s="390"/>
    </row>
    <row r="18" spans="1:27" s="164" customFormat="1" ht="3.75" customHeight="1">
      <c r="A18" s="221"/>
      <c r="B18" s="221"/>
      <c r="C18" s="213"/>
      <c r="D18" s="213"/>
      <c r="E18" s="213"/>
      <c r="F18" s="213"/>
      <c r="G18" s="213"/>
      <c r="H18" s="214"/>
      <c r="I18" s="213"/>
      <c r="J18" s="213"/>
      <c r="K18" s="214"/>
      <c r="L18" s="214"/>
      <c r="M18" s="214"/>
      <c r="N18" s="214"/>
      <c r="O18" s="214"/>
      <c r="P18" s="214"/>
      <c r="Q18" s="214"/>
      <c r="R18" s="214"/>
      <c r="S18" s="214"/>
      <c r="T18" s="214"/>
      <c r="U18" s="232"/>
      <c r="V18" s="163"/>
      <c r="W18" s="163"/>
      <c r="X18" s="163"/>
      <c r="Y18" s="163"/>
      <c r="Z18" s="163"/>
    </row>
    <row r="19" spans="1:27" s="162" customFormat="1" ht="3.75" customHeight="1">
      <c r="A19" s="222"/>
      <c r="B19" s="222"/>
      <c r="C19" s="209"/>
      <c r="D19" s="209"/>
      <c r="E19" s="209"/>
      <c r="F19" s="209"/>
      <c r="G19" s="209"/>
      <c r="H19" s="210"/>
      <c r="I19" s="209"/>
      <c r="J19" s="209"/>
      <c r="K19" s="210"/>
      <c r="L19" s="210"/>
      <c r="M19" s="210"/>
      <c r="N19" s="210"/>
      <c r="O19" s="210"/>
      <c r="P19" s="210"/>
      <c r="Q19" s="210"/>
      <c r="R19" s="210"/>
      <c r="S19" s="210"/>
      <c r="T19" s="210"/>
      <c r="U19" s="208"/>
      <c r="V19" s="135"/>
      <c r="W19" s="135"/>
      <c r="X19" s="135"/>
      <c r="Y19" s="135"/>
      <c r="Z19" s="135"/>
    </row>
    <row r="20" spans="1:27" s="162" customFormat="1" ht="20.25" customHeight="1">
      <c r="A20" s="207">
        <v>5</v>
      </c>
      <c r="B20" s="207"/>
      <c r="C20" s="351" t="s">
        <v>469</v>
      </c>
      <c r="D20" s="351"/>
      <c r="E20" s="351"/>
      <c r="F20" s="351"/>
      <c r="G20" s="351"/>
      <c r="H20" s="351"/>
      <c r="I20" s="351"/>
      <c r="J20" s="209"/>
      <c r="K20" s="209"/>
      <c r="L20" s="209"/>
      <c r="M20" s="209"/>
      <c r="N20" s="209"/>
      <c r="O20" s="209"/>
      <c r="P20" s="209"/>
      <c r="Q20" s="209"/>
      <c r="R20" s="209"/>
      <c r="S20" s="209"/>
      <c r="T20" s="209"/>
      <c r="U20" s="209"/>
      <c r="V20" s="135"/>
      <c r="W20" s="135"/>
      <c r="X20" s="135"/>
      <c r="Y20" s="135"/>
      <c r="Z20" s="135"/>
    </row>
    <row r="21" spans="1:27" s="162" customFormat="1" ht="20.25" customHeight="1">
      <c r="A21" s="222"/>
      <c r="B21" s="222"/>
      <c r="C21" s="209" t="s">
        <v>470</v>
      </c>
      <c r="D21" s="209"/>
      <c r="E21" s="209"/>
      <c r="F21" s="209"/>
      <c r="G21" s="209"/>
      <c r="H21" s="209"/>
      <c r="I21" s="209"/>
      <c r="J21" s="209"/>
      <c r="K21" s="209"/>
      <c r="L21" s="209"/>
      <c r="M21" s="209"/>
      <c r="N21" s="209"/>
      <c r="O21" s="209"/>
      <c r="P21" s="209"/>
      <c r="Q21" s="210" t="s">
        <v>471</v>
      </c>
      <c r="R21" s="431">
        <f>'SP2-2'!I26</f>
        <v>0</v>
      </c>
      <c r="S21" s="431"/>
      <c r="T21" s="431"/>
      <c r="U21" s="209"/>
      <c r="V21" s="135"/>
      <c r="W21" s="135"/>
      <c r="X21" s="135"/>
      <c r="Y21" s="135"/>
      <c r="Z21" s="135"/>
    </row>
    <row r="22" spans="1:27" s="162" customFormat="1" ht="3" customHeight="1">
      <c r="A22" s="222"/>
      <c r="B22" s="222"/>
      <c r="C22" s="209"/>
      <c r="D22" s="209"/>
      <c r="E22" s="209"/>
      <c r="F22" s="209"/>
      <c r="G22" s="209"/>
      <c r="H22" s="209"/>
      <c r="I22" s="209"/>
      <c r="J22" s="209"/>
      <c r="K22" s="209"/>
      <c r="L22" s="209"/>
      <c r="M22" s="209"/>
      <c r="N22" s="209"/>
      <c r="O22" s="209"/>
      <c r="P22" s="209"/>
      <c r="Q22" s="209"/>
      <c r="R22" s="209"/>
      <c r="S22" s="209"/>
      <c r="T22" s="209"/>
      <c r="U22" s="209"/>
      <c r="V22" s="135"/>
      <c r="W22" s="135"/>
      <c r="X22" s="135"/>
      <c r="Y22" s="135"/>
      <c r="Z22" s="135"/>
    </row>
    <row r="23" spans="1:27" s="162" customFormat="1" ht="20.25" customHeight="1">
      <c r="A23" s="222"/>
      <c r="B23" s="222"/>
      <c r="C23" s="165" t="s">
        <v>472</v>
      </c>
      <c r="D23" s="432" t="s">
        <v>473</v>
      </c>
      <c r="E23" s="432"/>
      <c r="F23" s="432"/>
      <c r="G23" s="432"/>
      <c r="H23" s="432"/>
      <c r="I23" s="432"/>
      <c r="J23" s="432"/>
      <c r="K23" s="432"/>
      <c r="L23" s="432" t="s">
        <v>474</v>
      </c>
      <c r="M23" s="432"/>
      <c r="N23" s="432"/>
      <c r="O23" s="432" t="s">
        <v>475</v>
      </c>
      <c r="P23" s="432"/>
      <c r="Q23" s="432"/>
      <c r="R23" s="432" t="s">
        <v>270</v>
      </c>
      <c r="S23" s="432"/>
      <c r="T23" s="433"/>
      <c r="U23" s="209"/>
      <c r="V23" s="135"/>
      <c r="W23" s="135"/>
      <c r="X23" s="135"/>
      <c r="Y23" s="135"/>
      <c r="Z23" s="135"/>
    </row>
    <row r="24" spans="1:27" s="162" customFormat="1" ht="20.25" customHeight="1">
      <c r="A24" s="222"/>
      <c r="B24" s="222"/>
      <c r="C24" s="234"/>
      <c r="D24" s="418"/>
      <c r="E24" s="418"/>
      <c r="F24" s="418"/>
      <c r="G24" s="418"/>
      <c r="H24" s="418"/>
      <c r="I24" s="418"/>
      <c r="J24" s="418"/>
      <c r="K24" s="418"/>
      <c r="L24" s="419"/>
      <c r="M24" s="419"/>
      <c r="N24" s="419"/>
      <c r="O24" s="420" t="str">
        <f>Tables!P21</f>
        <v/>
      </c>
      <c r="P24" s="420"/>
      <c r="Q24" s="420"/>
      <c r="R24" s="421" t="str">
        <f t="shared" ref="R24:R32" si="0">IF(O24="","",L24*O24)</f>
        <v/>
      </c>
      <c r="S24" s="421"/>
      <c r="T24" s="421"/>
      <c r="U24" s="209"/>
      <c r="V24" s="148"/>
      <c r="W24" s="390" t="s">
        <v>674</v>
      </c>
      <c r="X24" s="390"/>
      <c r="Y24" s="390"/>
      <c r="Z24" s="390"/>
      <c r="AA24" s="390"/>
    </row>
    <row r="25" spans="1:27" s="162" customFormat="1" ht="20.25" customHeight="1">
      <c r="A25" s="222"/>
      <c r="B25" s="222"/>
      <c r="C25" s="234"/>
      <c r="D25" s="418"/>
      <c r="E25" s="418"/>
      <c r="F25" s="418"/>
      <c r="G25" s="418"/>
      <c r="H25" s="418"/>
      <c r="I25" s="418"/>
      <c r="J25" s="418"/>
      <c r="K25" s="418"/>
      <c r="L25" s="419"/>
      <c r="M25" s="419"/>
      <c r="N25" s="419"/>
      <c r="O25" s="420" t="str">
        <f>Tables!P22</f>
        <v/>
      </c>
      <c r="P25" s="420"/>
      <c r="Q25" s="420"/>
      <c r="R25" s="421" t="str">
        <f t="shared" si="0"/>
        <v/>
      </c>
      <c r="S25" s="421"/>
      <c r="T25" s="421"/>
      <c r="U25" s="209"/>
      <c r="V25" s="135"/>
      <c r="W25" s="390"/>
      <c r="X25" s="390"/>
      <c r="Y25" s="390"/>
      <c r="Z25" s="390"/>
      <c r="AA25" s="390"/>
    </row>
    <row r="26" spans="1:27" s="162" customFormat="1" ht="20.25" customHeight="1">
      <c r="A26" s="222"/>
      <c r="B26" s="222"/>
      <c r="C26" s="234"/>
      <c r="D26" s="418"/>
      <c r="E26" s="418"/>
      <c r="F26" s="418"/>
      <c r="G26" s="418"/>
      <c r="H26" s="418"/>
      <c r="I26" s="418"/>
      <c r="J26" s="418"/>
      <c r="K26" s="418"/>
      <c r="L26" s="419"/>
      <c r="M26" s="419"/>
      <c r="N26" s="419"/>
      <c r="O26" s="420" t="str">
        <f>Tables!P23</f>
        <v/>
      </c>
      <c r="P26" s="420"/>
      <c r="Q26" s="420"/>
      <c r="R26" s="421" t="str">
        <f t="shared" si="0"/>
        <v/>
      </c>
      <c r="S26" s="421"/>
      <c r="T26" s="421"/>
      <c r="U26" s="209"/>
      <c r="V26" s="135"/>
      <c r="W26" s="390"/>
      <c r="X26" s="390"/>
      <c r="Y26" s="390"/>
      <c r="Z26" s="390"/>
      <c r="AA26" s="390"/>
    </row>
    <row r="27" spans="1:27" s="162" customFormat="1" ht="20.25" customHeight="1">
      <c r="A27" s="222"/>
      <c r="B27" s="222"/>
      <c r="C27" s="234"/>
      <c r="D27" s="418"/>
      <c r="E27" s="418"/>
      <c r="F27" s="418"/>
      <c r="G27" s="418"/>
      <c r="H27" s="418"/>
      <c r="I27" s="418"/>
      <c r="J27" s="418"/>
      <c r="K27" s="418"/>
      <c r="L27" s="419"/>
      <c r="M27" s="419"/>
      <c r="N27" s="419"/>
      <c r="O27" s="420" t="str">
        <f>Tables!P24</f>
        <v/>
      </c>
      <c r="P27" s="420"/>
      <c r="Q27" s="420"/>
      <c r="R27" s="421" t="str">
        <f>IF(O27="","",L27*O27)</f>
        <v/>
      </c>
      <c r="S27" s="421"/>
      <c r="T27" s="421"/>
      <c r="U27" s="209"/>
      <c r="V27" s="135"/>
      <c r="W27" s="390"/>
      <c r="X27" s="390"/>
      <c r="Y27" s="390"/>
      <c r="Z27" s="390"/>
      <c r="AA27" s="390"/>
    </row>
    <row r="28" spans="1:27" s="162" customFormat="1" ht="20.25" customHeight="1">
      <c r="A28" s="222"/>
      <c r="B28" s="222"/>
      <c r="C28" s="234"/>
      <c r="D28" s="418"/>
      <c r="E28" s="418"/>
      <c r="F28" s="418"/>
      <c r="G28" s="418"/>
      <c r="H28" s="418"/>
      <c r="I28" s="418"/>
      <c r="J28" s="418"/>
      <c r="K28" s="418"/>
      <c r="L28" s="419"/>
      <c r="M28" s="419"/>
      <c r="N28" s="419"/>
      <c r="O28" s="420" t="str">
        <f>Tables!P25</f>
        <v/>
      </c>
      <c r="P28" s="420"/>
      <c r="Q28" s="420"/>
      <c r="R28" s="421" t="str">
        <f>IF(O28="","",L28*O28)</f>
        <v/>
      </c>
      <c r="S28" s="421"/>
      <c r="T28" s="421"/>
      <c r="U28" s="209"/>
      <c r="V28" s="135"/>
      <c r="W28" s="390"/>
      <c r="X28" s="390"/>
      <c r="Y28" s="390"/>
      <c r="Z28" s="390"/>
      <c r="AA28" s="390"/>
    </row>
    <row r="29" spans="1:27" s="162" customFormat="1" ht="20.25" customHeight="1">
      <c r="A29" s="222"/>
      <c r="B29" s="222"/>
      <c r="C29" s="234"/>
      <c r="D29" s="418"/>
      <c r="E29" s="418"/>
      <c r="F29" s="418"/>
      <c r="G29" s="418"/>
      <c r="H29" s="418"/>
      <c r="I29" s="418"/>
      <c r="J29" s="418"/>
      <c r="K29" s="418"/>
      <c r="L29" s="419"/>
      <c r="M29" s="419"/>
      <c r="N29" s="419"/>
      <c r="O29" s="420" t="str">
        <f>Tables!P26</f>
        <v/>
      </c>
      <c r="P29" s="420"/>
      <c r="Q29" s="420"/>
      <c r="R29" s="421" t="str">
        <f t="shared" si="0"/>
        <v/>
      </c>
      <c r="S29" s="421"/>
      <c r="T29" s="421"/>
      <c r="U29" s="209"/>
      <c r="V29" s="135"/>
      <c r="W29" s="390"/>
      <c r="X29" s="390"/>
      <c r="Y29" s="390"/>
      <c r="Z29" s="390"/>
      <c r="AA29" s="390"/>
    </row>
    <row r="30" spans="1:27" s="162" customFormat="1" ht="20.25" customHeight="1">
      <c r="A30" s="222"/>
      <c r="B30" s="222"/>
      <c r="C30" s="234"/>
      <c r="D30" s="418"/>
      <c r="E30" s="418"/>
      <c r="F30" s="418"/>
      <c r="G30" s="418"/>
      <c r="H30" s="418"/>
      <c r="I30" s="418"/>
      <c r="J30" s="418"/>
      <c r="K30" s="418"/>
      <c r="L30" s="419"/>
      <c r="M30" s="419"/>
      <c r="N30" s="419"/>
      <c r="O30" s="420" t="str">
        <f>Tables!P27</f>
        <v/>
      </c>
      <c r="P30" s="420"/>
      <c r="Q30" s="420"/>
      <c r="R30" s="421" t="str">
        <f t="shared" si="0"/>
        <v/>
      </c>
      <c r="S30" s="421"/>
      <c r="T30" s="421"/>
      <c r="U30" s="209"/>
      <c r="V30" s="135"/>
      <c r="W30" s="390"/>
      <c r="X30" s="390"/>
      <c r="Y30" s="390"/>
      <c r="Z30" s="390"/>
      <c r="AA30" s="390"/>
    </row>
    <row r="31" spans="1:27" s="162" customFormat="1" ht="20.25" customHeight="1">
      <c r="A31" s="222"/>
      <c r="B31" s="222"/>
      <c r="C31" s="234"/>
      <c r="D31" s="418"/>
      <c r="E31" s="418"/>
      <c r="F31" s="418"/>
      <c r="G31" s="418"/>
      <c r="H31" s="418"/>
      <c r="I31" s="418"/>
      <c r="J31" s="418"/>
      <c r="K31" s="418"/>
      <c r="L31" s="419"/>
      <c r="M31" s="419"/>
      <c r="N31" s="419"/>
      <c r="O31" s="420" t="str">
        <f>Tables!P28</f>
        <v/>
      </c>
      <c r="P31" s="420"/>
      <c r="Q31" s="420"/>
      <c r="R31" s="421" t="str">
        <f t="shared" si="0"/>
        <v/>
      </c>
      <c r="S31" s="421"/>
      <c r="T31" s="421"/>
      <c r="U31" s="209"/>
      <c r="V31" s="135"/>
      <c r="W31" s="390"/>
      <c r="X31" s="390"/>
      <c r="Y31" s="390"/>
      <c r="Z31" s="390"/>
      <c r="AA31" s="390"/>
    </row>
    <row r="32" spans="1:27" s="162" customFormat="1" ht="20.25" customHeight="1">
      <c r="A32" s="222"/>
      <c r="B32" s="222"/>
      <c r="C32" s="234"/>
      <c r="D32" s="418"/>
      <c r="E32" s="418"/>
      <c r="F32" s="418"/>
      <c r="G32" s="418"/>
      <c r="H32" s="418"/>
      <c r="I32" s="418"/>
      <c r="J32" s="418"/>
      <c r="K32" s="418"/>
      <c r="L32" s="419"/>
      <c r="M32" s="419"/>
      <c r="N32" s="419"/>
      <c r="O32" s="420" t="str">
        <f>Tables!P29</f>
        <v/>
      </c>
      <c r="P32" s="420"/>
      <c r="Q32" s="420"/>
      <c r="R32" s="421" t="str">
        <f t="shared" si="0"/>
        <v/>
      </c>
      <c r="S32" s="421"/>
      <c r="T32" s="421"/>
      <c r="U32" s="209"/>
      <c r="V32" s="135"/>
      <c r="W32" s="390"/>
      <c r="X32" s="390"/>
      <c r="Y32" s="390"/>
      <c r="Z32" s="390"/>
      <c r="AA32" s="390"/>
    </row>
    <row r="33" spans="1:27" s="162" customFormat="1" ht="20.25" customHeight="1">
      <c r="A33" s="222"/>
      <c r="B33" s="222"/>
      <c r="C33" s="209"/>
      <c r="D33" s="209"/>
      <c r="E33" s="209"/>
      <c r="F33" s="209"/>
      <c r="G33" s="209"/>
      <c r="H33" s="209"/>
      <c r="I33" s="209"/>
      <c r="J33" s="209"/>
      <c r="K33" s="209"/>
      <c r="L33" s="209"/>
      <c r="M33" s="209"/>
      <c r="N33" s="209"/>
      <c r="O33" s="209"/>
      <c r="P33" s="209"/>
      <c r="Q33" s="210" t="s">
        <v>476</v>
      </c>
      <c r="R33" s="422">
        <f>SUM(R24:T32)</f>
        <v>0</v>
      </c>
      <c r="S33" s="422"/>
      <c r="T33" s="422"/>
      <c r="U33" s="208" t="s">
        <v>477</v>
      </c>
      <c r="V33" s="135"/>
      <c r="W33" s="135"/>
      <c r="X33" s="135"/>
      <c r="Y33" s="135"/>
      <c r="Z33" s="135"/>
    </row>
    <row r="34" spans="1:27" s="164" customFormat="1" ht="3.75" customHeight="1">
      <c r="A34" s="221"/>
      <c r="B34" s="221"/>
      <c r="C34" s="213"/>
      <c r="D34" s="213"/>
      <c r="E34" s="213"/>
      <c r="F34" s="213"/>
      <c r="G34" s="213"/>
      <c r="H34" s="213"/>
      <c r="I34" s="213"/>
      <c r="J34" s="213"/>
      <c r="K34" s="213"/>
      <c r="L34" s="213"/>
      <c r="M34" s="213"/>
      <c r="N34" s="213"/>
      <c r="O34" s="213"/>
      <c r="P34" s="213"/>
      <c r="Q34" s="213"/>
      <c r="R34" s="213"/>
      <c r="S34" s="213"/>
      <c r="T34" s="213"/>
      <c r="U34" s="213"/>
      <c r="V34" s="163"/>
      <c r="W34" s="135"/>
      <c r="X34" s="135"/>
      <c r="Y34" s="135"/>
      <c r="Z34" s="135"/>
      <c r="AA34" s="162"/>
    </row>
    <row r="35" spans="1:27" s="162" customFormat="1" ht="20.25" customHeight="1">
      <c r="A35" s="207">
        <v>6</v>
      </c>
      <c r="B35" s="207"/>
      <c r="C35" s="380" t="s">
        <v>478</v>
      </c>
      <c r="D35" s="380"/>
      <c r="E35" s="380"/>
      <c r="F35" s="380"/>
      <c r="G35" s="380"/>
      <c r="H35" s="380"/>
      <c r="I35" s="380"/>
      <c r="J35" s="380"/>
      <c r="K35" s="380"/>
      <c r="L35" s="380"/>
      <c r="M35" s="380"/>
      <c r="N35" s="380"/>
      <c r="O35" s="209"/>
      <c r="P35" s="209"/>
      <c r="Q35" s="209"/>
      <c r="R35" s="209"/>
      <c r="S35" s="209"/>
      <c r="T35" s="209"/>
      <c r="U35" s="209"/>
      <c r="V35" s="135"/>
      <c r="W35" s="423" t="s">
        <v>479</v>
      </c>
      <c r="X35" s="424"/>
      <c r="Y35" s="424"/>
      <c r="Z35" s="424"/>
      <c r="AA35" s="425"/>
    </row>
    <row r="36" spans="1:27" s="162" customFormat="1" ht="20.25" customHeight="1">
      <c r="A36" s="222"/>
      <c r="B36" s="222"/>
      <c r="C36" s="209"/>
      <c r="D36" s="209"/>
      <c r="E36" s="209"/>
      <c r="F36" s="209"/>
      <c r="G36" s="210"/>
      <c r="H36" s="210"/>
      <c r="I36" s="209"/>
      <c r="J36" s="209"/>
      <c r="K36" s="210" t="s">
        <v>256</v>
      </c>
      <c r="L36" s="429"/>
      <c r="M36" s="429"/>
      <c r="N36" s="429"/>
      <c r="O36" s="209" t="s">
        <v>460</v>
      </c>
      <c r="P36" s="231">
        <f>Tables!K3</f>
        <v>0</v>
      </c>
      <c r="Q36" s="210" t="s">
        <v>431</v>
      </c>
      <c r="R36" s="430">
        <f>L36*P36</f>
        <v>0</v>
      </c>
      <c r="S36" s="430"/>
      <c r="T36" s="430"/>
      <c r="U36" s="208" t="s">
        <v>480</v>
      </c>
      <c r="V36" s="135"/>
      <c r="W36" s="426"/>
      <c r="X36" s="427"/>
      <c r="Y36" s="427"/>
      <c r="Z36" s="427"/>
      <c r="AA36" s="428"/>
    </row>
    <row r="37" spans="1:27" s="164" customFormat="1" ht="3.75" customHeight="1">
      <c r="A37" s="221"/>
      <c r="B37" s="221"/>
      <c r="C37" s="213"/>
      <c r="D37" s="213"/>
      <c r="E37" s="213"/>
      <c r="F37" s="213"/>
      <c r="G37" s="214"/>
      <c r="H37" s="214"/>
      <c r="I37" s="213"/>
      <c r="J37" s="213"/>
      <c r="K37" s="213"/>
      <c r="L37" s="229"/>
      <c r="M37" s="229"/>
      <c r="N37" s="229"/>
      <c r="O37" s="213"/>
      <c r="P37" s="213"/>
      <c r="Q37" s="213"/>
      <c r="R37" s="213"/>
      <c r="S37" s="213"/>
      <c r="T37" s="213"/>
      <c r="U37" s="213"/>
      <c r="V37" s="163"/>
      <c r="W37" s="135"/>
      <c r="X37" s="135"/>
      <c r="Y37" s="135"/>
      <c r="Z37" s="135"/>
      <c r="AA37" s="162"/>
    </row>
    <row r="38" spans="1:27" s="162" customFormat="1" ht="3.75" customHeight="1">
      <c r="A38" s="222"/>
      <c r="B38" s="222"/>
      <c r="C38" s="209"/>
      <c r="D38" s="209"/>
      <c r="E38" s="209"/>
      <c r="F38" s="209"/>
      <c r="G38" s="210"/>
      <c r="H38" s="210"/>
      <c r="I38" s="209"/>
      <c r="J38" s="209"/>
      <c r="K38" s="209"/>
      <c r="L38" s="230"/>
      <c r="M38" s="230"/>
      <c r="N38" s="230"/>
      <c r="O38" s="209"/>
      <c r="P38" s="209"/>
      <c r="Q38" s="209"/>
      <c r="R38" s="209"/>
      <c r="S38" s="209"/>
      <c r="T38" s="209"/>
      <c r="U38" s="209"/>
      <c r="V38" s="135"/>
      <c r="W38" s="135"/>
      <c r="X38" s="135"/>
      <c r="Y38" s="135"/>
      <c r="Z38" s="135"/>
    </row>
    <row r="39" spans="1:27" s="162" customFormat="1" ht="20.25" customHeight="1">
      <c r="A39" s="207">
        <v>7</v>
      </c>
      <c r="B39" s="207"/>
      <c r="C39" s="351" t="s">
        <v>481</v>
      </c>
      <c r="D39" s="351"/>
      <c r="E39" s="351"/>
      <c r="F39" s="351"/>
      <c r="G39" s="351"/>
      <c r="H39" s="209"/>
      <c r="I39" s="209"/>
      <c r="J39" s="209"/>
      <c r="K39" s="209"/>
      <c r="L39" s="209"/>
      <c r="M39" s="209"/>
      <c r="N39" s="209"/>
      <c r="O39" s="209"/>
      <c r="P39" s="209"/>
      <c r="Q39" s="209"/>
      <c r="R39" s="209"/>
      <c r="S39" s="209"/>
      <c r="T39" s="209"/>
      <c r="U39" s="209"/>
      <c r="V39" s="135"/>
      <c r="W39" s="135"/>
      <c r="X39" s="135"/>
      <c r="Y39" s="135"/>
      <c r="Z39" s="135"/>
    </row>
    <row r="40" spans="1:27" s="162" customFormat="1" ht="20.25" customHeight="1">
      <c r="A40" s="222"/>
      <c r="B40" s="222"/>
      <c r="C40" s="209"/>
      <c r="D40" s="209"/>
      <c r="E40" s="209"/>
      <c r="F40" s="209"/>
      <c r="G40" s="209"/>
      <c r="H40" s="209"/>
      <c r="I40" s="209"/>
      <c r="J40" s="209"/>
      <c r="K40" s="209"/>
      <c r="L40" s="209"/>
      <c r="M40" s="209"/>
      <c r="N40" s="209"/>
      <c r="O40" s="209"/>
      <c r="P40" s="209"/>
      <c r="Q40" s="209"/>
      <c r="R40" s="209"/>
      <c r="S40" s="209"/>
      <c r="T40" s="209"/>
      <c r="U40" s="209"/>
      <c r="V40" s="135"/>
      <c r="W40" s="135"/>
      <c r="X40" s="135"/>
      <c r="Y40" s="135"/>
      <c r="Z40" s="135"/>
    </row>
    <row r="41" spans="1:27" s="162" customFormat="1" ht="20.25" customHeight="1">
      <c r="A41" s="222"/>
      <c r="B41" s="222"/>
      <c r="C41" s="209"/>
      <c r="D41" s="209"/>
      <c r="E41" s="209"/>
      <c r="F41" s="209"/>
      <c r="G41" s="209"/>
      <c r="H41" s="209"/>
      <c r="I41" s="209"/>
      <c r="J41" s="209"/>
      <c r="K41" s="209"/>
      <c r="L41" s="228"/>
      <c r="M41" s="209"/>
      <c r="N41" s="209"/>
      <c r="O41" s="209"/>
      <c r="P41" s="209"/>
      <c r="Q41" s="210" t="s">
        <v>483</v>
      </c>
      <c r="R41" s="430">
        <f>R11+R14+R17+R33+R36</f>
        <v>0</v>
      </c>
      <c r="S41" s="430"/>
      <c r="T41" s="430"/>
      <c r="U41" s="207" t="str">
        <f>IF('SP2-2'!Z44=1,"A","B")</f>
        <v>B</v>
      </c>
      <c r="V41" s="135"/>
      <c r="W41" s="417" t="str">
        <f>IF(U41="A","Transfer total to A on worksheet 1. This option has the least cost among the options, therefore, is Do minimum.","If this is the preferred option, transfer total to B on worksheet 1.")&amp;" If this option is to close the bridge, then transfer (e) to worksheet 1 instead."</f>
        <v>If this is the preferred option, transfer total to B on worksheet 1. If this option is to close the bridge, then transfer (e) to worksheet 1 instead.</v>
      </c>
      <c r="X41" s="417"/>
      <c r="Y41" s="417"/>
      <c r="Z41" s="417"/>
      <c r="AA41" s="417"/>
    </row>
    <row r="42" spans="1:27" s="162" customFormat="1" ht="20.25" customHeight="1">
      <c r="A42" s="222"/>
      <c r="B42" s="222"/>
      <c r="C42" s="222"/>
      <c r="D42" s="227"/>
      <c r="E42" s="227"/>
      <c r="F42" s="227"/>
      <c r="G42" s="227"/>
      <c r="H42" s="227"/>
      <c r="I42" s="227"/>
      <c r="J42" s="227"/>
      <c r="K42" s="227"/>
      <c r="L42" s="227"/>
      <c r="M42" s="227"/>
      <c r="N42" s="227"/>
      <c r="O42" s="227"/>
      <c r="P42" s="227"/>
      <c r="Q42" s="227"/>
      <c r="R42" s="227"/>
      <c r="S42" s="227"/>
      <c r="T42" s="227"/>
      <c r="U42" s="209"/>
      <c r="V42" s="135"/>
      <c r="W42" s="417"/>
      <c r="X42" s="417"/>
      <c r="Y42" s="417"/>
      <c r="Z42" s="417"/>
      <c r="AA42" s="417"/>
    </row>
    <row r="43" spans="1:27" s="162" customFormat="1" ht="20.25" customHeight="1">
      <c r="A43" s="222"/>
      <c r="B43" s="222"/>
      <c r="C43" s="227"/>
      <c r="D43" s="227"/>
      <c r="E43" s="227"/>
      <c r="F43" s="227"/>
      <c r="G43" s="227"/>
      <c r="H43" s="227"/>
      <c r="I43" s="227"/>
      <c r="J43" s="227"/>
      <c r="K43" s="227"/>
      <c r="L43" s="227"/>
      <c r="M43" s="227"/>
      <c r="N43" s="227"/>
      <c r="O43" s="227"/>
      <c r="P43" s="227"/>
      <c r="Q43" s="227"/>
      <c r="R43" s="227"/>
      <c r="S43" s="227"/>
      <c r="T43" s="227"/>
      <c r="U43" s="209"/>
      <c r="V43" s="135"/>
      <c r="W43" s="135"/>
      <c r="X43" s="135"/>
      <c r="Y43" s="135"/>
      <c r="Z43" s="135"/>
    </row>
    <row r="44" spans="1:27" s="162" customFormat="1" ht="15.75" customHeight="1">
      <c r="A44" s="143"/>
      <c r="B44" s="143"/>
      <c r="C44" s="135"/>
      <c r="D44" s="135"/>
      <c r="E44" s="135"/>
      <c r="F44" s="135"/>
      <c r="G44" s="135"/>
      <c r="H44" s="135"/>
      <c r="I44" s="135"/>
      <c r="J44" s="135"/>
      <c r="K44" s="135"/>
      <c r="L44" s="135"/>
      <c r="M44" s="135"/>
      <c r="N44" s="135"/>
      <c r="O44" s="135"/>
      <c r="P44" s="135"/>
      <c r="Q44" s="135"/>
      <c r="R44" s="135"/>
      <c r="S44" s="135"/>
      <c r="T44" s="135"/>
      <c r="U44" s="135"/>
      <c r="V44" s="135"/>
      <c r="W44" s="135"/>
      <c r="X44" s="135"/>
      <c r="Y44" s="135"/>
      <c r="Z44" s="135"/>
    </row>
    <row r="45" spans="1:27" s="162" customFormat="1" ht="15.75" customHeight="1">
      <c r="A45" s="135"/>
      <c r="B45" s="135"/>
      <c r="C45" s="135"/>
      <c r="D45" s="135"/>
      <c r="E45" s="135"/>
      <c r="F45" s="135"/>
      <c r="G45" s="135"/>
      <c r="H45" s="135"/>
      <c r="I45" s="135"/>
      <c r="J45" s="135"/>
      <c r="K45" s="135"/>
      <c r="L45" s="135"/>
      <c r="M45" s="135"/>
      <c r="N45" s="135"/>
      <c r="O45" s="135"/>
      <c r="P45" s="135"/>
      <c r="Q45" s="135"/>
      <c r="R45" s="135"/>
      <c r="S45" s="135"/>
      <c r="T45" s="135"/>
      <c r="U45" s="135"/>
      <c r="V45" s="135"/>
      <c r="W45" s="135"/>
      <c r="X45" s="135"/>
      <c r="Y45" s="135"/>
      <c r="Z45" s="135"/>
    </row>
    <row r="46" spans="1:27" s="162" customFormat="1" ht="15.75" customHeight="1">
      <c r="A46" s="135"/>
      <c r="B46" s="135"/>
      <c r="C46" s="135"/>
      <c r="D46" s="135"/>
      <c r="E46" s="135"/>
      <c r="F46" s="135"/>
      <c r="G46" s="135"/>
      <c r="H46" s="135"/>
      <c r="I46" s="135"/>
      <c r="J46" s="135"/>
      <c r="K46" s="135"/>
      <c r="L46" s="135"/>
      <c r="M46" s="135"/>
      <c r="N46" s="135"/>
      <c r="O46" s="135"/>
      <c r="P46" s="135"/>
      <c r="Q46" s="135"/>
      <c r="R46" s="135"/>
      <c r="S46" s="135"/>
      <c r="T46" s="135"/>
      <c r="U46" s="135"/>
      <c r="V46" s="135"/>
      <c r="W46" s="135"/>
      <c r="X46" s="135"/>
      <c r="Y46" s="135"/>
      <c r="Z46" s="135"/>
    </row>
    <row r="47" spans="1:27" s="162" customFormat="1" ht="15.75" customHeight="1">
      <c r="A47" s="135"/>
      <c r="B47" s="135"/>
      <c r="C47" s="135"/>
      <c r="D47" s="135"/>
      <c r="E47" s="135"/>
      <c r="F47" s="135"/>
      <c r="G47" s="135"/>
      <c r="H47" s="135"/>
      <c r="I47" s="135"/>
      <c r="J47" s="135"/>
      <c r="K47" s="135"/>
      <c r="L47" s="135"/>
      <c r="M47" s="135"/>
      <c r="N47" s="135"/>
      <c r="O47" s="135"/>
      <c r="P47" s="135"/>
      <c r="Q47" s="135"/>
      <c r="R47" s="166"/>
      <c r="S47" s="166"/>
      <c r="T47" s="166"/>
      <c r="U47" s="135"/>
      <c r="V47" s="135"/>
      <c r="W47" s="135"/>
      <c r="X47" s="135"/>
      <c r="Y47" s="135"/>
      <c r="Z47" s="135"/>
    </row>
    <row r="48" spans="1:27" s="162" customFormat="1" ht="15.75" customHeight="1">
      <c r="A48" s="135"/>
      <c r="B48" s="135"/>
      <c r="C48" s="135"/>
      <c r="D48" s="135"/>
      <c r="E48" s="135"/>
      <c r="F48" s="135"/>
      <c r="G48" s="135"/>
      <c r="H48" s="135"/>
      <c r="I48" s="135"/>
      <c r="J48" s="135"/>
      <c r="K48" s="135"/>
      <c r="L48" s="135"/>
      <c r="M48" s="135"/>
      <c r="N48" s="135"/>
      <c r="O48" s="135"/>
      <c r="P48" s="135"/>
      <c r="Q48" s="135"/>
      <c r="R48" s="166"/>
      <c r="S48" s="166"/>
      <c r="T48" s="166"/>
      <c r="U48" s="135"/>
      <c r="V48" s="135"/>
      <c r="W48" s="135"/>
      <c r="X48" s="135"/>
      <c r="Y48" s="135"/>
      <c r="Z48" s="135"/>
    </row>
    <row r="49" spans="1:26" s="141" customFormat="1" ht="15.75" customHeight="1">
      <c r="A49" s="143"/>
      <c r="B49" s="143"/>
      <c r="C49" s="135"/>
      <c r="D49" s="135"/>
      <c r="E49" s="135"/>
      <c r="F49" s="135"/>
      <c r="G49" s="135"/>
      <c r="H49" s="135"/>
      <c r="I49" s="135"/>
      <c r="J49" s="135"/>
      <c r="K49" s="135"/>
      <c r="L49" s="135"/>
      <c r="M49" s="135"/>
      <c r="N49" s="135"/>
      <c r="O49" s="135"/>
      <c r="P49" s="135"/>
      <c r="Q49" s="135"/>
      <c r="R49" s="135"/>
      <c r="S49" s="135"/>
      <c r="T49" s="135"/>
      <c r="U49" s="135"/>
      <c r="V49" s="135"/>
      <c r="W49" s="135"/>
      <c r="X49" s="135"/>
      <c r="Y49" s="135"/>
      <c r="Z49" s="135"/>
    </row>
    <row r="50" spans="1:26">
      <c r="A50" s="135"/>
      <c r="B50" s="135"/>
      <c r="C50" s="135"/>
      <c r="D50" s="135"/>
      <c r="E50" s="135"/>
      <c r="F50" s="135"/>
      <c r="G50" s="135"/>
      <c r="H50" s="135"/>
      <c r="I50" s="135"/>
      <c r="J50" s="135"/>
      <c r="K50" s="135"/>
      <c r="L50" s="135"/>
      <c r="M50" s="135"/>
      <c r="N50" s="135"/>
      <c r="O50" s="135"/>
      <c r="P50" s="135"/>
      <c r="Q50" s="135"/>
      <c r="R50" s="135"/>
      <c r="S50" s="135"/>
      <c r="T50" s="135"/>
      <c r="U50" s="135"/>
      <c r="V50" s="135"/>
      <c r="W50" s="135"/>
      <c r="X50" s="135"/>
      <c r="Y50" s="135"/>
      <c r="Z50" s="135"/>
    </row>
    <row r="51" spans="1:26">
      <c r="A51" s="135"/>
      <c r="B51" s="135"/>
      <c r="C51" s="135"/>
      <c r="D51" s="135"/>
      <c r="E51" s="135"/>
      <c r="F51" s="135"/>
      <c r="G51" s="135"/>
      <c r="H51" s="135"/>
      <c r="I51" s="135"/>
      <c r="J51" s="135"/>
      <c r="K51" s="135"/>
      <c r="L51" s="135"/>
      <c r="M51" s="135"/>
      <c r="N51" s="135"/>
      <c r="O51" s="135"/>
      <c r="P51" s="135"/>
      <c r="Q51" s="135"/>
      <c r="R51" s="135"/>
      <c r="S51" s="135"/>
      <c r="T51" s="135"/>
      <c r="U51" s="135"/>
      <c r="V51" s="135"/>
      <c r="W51" s="135"/>
      <c r="X51" s="135"/>
      <c r="Y51" s="135"/>
      <c r="Z51" s="135"/>
    </row>
    <row r="52" spans="1:26" hidden="1">
      <c r="A52" s="135"/>
      <c r="B52" s="135"/>
      <c r="C52" s="135"/>
      <c r="D52" s="135"/>
      <c r="E52" s="135"/>
      <c r="F52" s="135"/>
      <c r="G52" s="135"/>
      <c r="H52" s="135"/>
      <c r="I52" s="135"/>
      <c r="J52" s="135"/>
      <c r="K52" s="135"/>
      <c r="L52" s="135"/>
      <c r="M52" s="135"/>
      <c r="N52" s="135"/>
      <c r="O52" s="135"/>
      <c r="P52" s="135"/>
      <c r="Q52" s="135"/>
      <c r="R52" s="135"/>
      <c r="S52" s="135"/>
      <c r="T52" s="135"/>
      <c r="U52" s="135"/>
      <c r="V52" s="135"/>
      <c r="W52" s="135"/>
      <c r="X52" s="135"/>
      <c r="Y52" s="135"/>
      <c r="Z52" s="135"/>
    </row>
    <row r="53" spans="1:26" hidden="1">
      <c r="A53" s="135">
        <v>0</v>
      </c>
      <c r="B53" s="135"/>
      <c r="C53" s="135"/>
      <c r="D53" s="135"/>
      <c r="E53" s="135"/>
      <c r="F53" s="135"/>
      <c r="G53" s="135"/>
      <c r="H53" s="135"/>
      <c r="I53" s="135"/>
      <c r="J53" s="135"/>
      <c r="K53" s="135"/>
      <c r="L53" s="135"/>
      <c r="M53" s="135"/>
      <c r="N53" s="135"/>
      <c r="O53" s="135"/>
      <c r="P53" s="135"/>
      <c r="Q53" s="135"/>
      <c r="R53" s="135"/>
      <c r="S53" s="135"/>
      <c r="T53" s="135"/>
      <c r="U53" s="135"/>
      <c r="V53" s="135"/>
      <c r="W53" s="135"/>
      <c r="X53" s="135"/>
      <c r="Y53" s="135"/>
      <c r="Z53" s="135"/>
    </row>
    <row r="54" spans="1:26" hidden="1">
      <c r="A54" s="135">
        <v>1</v>
      </c>
      <c r="B54" s="135"/>
      <c r="C54" s="135"/>
      <c r="D54" s="135"/>
      <c r="E54" s="135"/>
      <c r="F54" s="135"/>
      <c r="G54" s="135"/>
      <c r="H54" s="135"/>
      <c r="I54" s="135"/>
      <c r="J54" s="135"/>
      <c r="K54" s="135"/>
      <c r="L54" s="135"/>
      <c r="M54" s="135"/>
      <c r="N54" s="135"/>
      <c r="O54" s="135"/>
      <c r="P54" s="135"/>
      <c r="Q54" s="135"/>
      <c r="R54" s="135"/>
      <c r="S54" s="135"/>
      <c r="T54" s="135"/>
      <c r="U54" s="135"/>
      <c r="V54" s="135"/>
      <c r="W54" s="135"/>
      <c r="X54" s="135"/>
      <c r="Y54" s="135"/>
      <c r="Z54" s="135"/>
    </row>
    <row r="55" spans="1:26" hidden="1">
      <c r="A55" s="135">
        <v>2</v>
      </c>
      <c r="B55" s="135"/>
      <c r="C55" s="135"/>
      <c r="D55" s="135"/>
      <c r="E55" s="135"/>
      <c r="F55" s="135"/>
      <c r="G55" s="135"/>
      <c r="H55" s="135"/>
      <c r="I55" s="135"/>
      <c r="J55" s="135"/>
      <c r="K55" s="135"/>
      <c r="L55" s="135"/>
      <c r="M55" s="135"/>
      <c r="N55" s="135"/>
      <c r="O55" s="135"/>
      <c r="P55" s="135"/>
      <c r="Q55" s="135"/>
      <c r="R55" s="135"/>
      <c r="S55" s="135"/>
      <c r="T55" s="135"/>
      <c r="U55" s="135"/>
      <c r="V55" s="135"/>
      <c r="W55" s="135"/>
      <c r="X55" s="135"/>
      <c r="Y55" s="135"/>
      <c r="Z55" s="135"/>
    </row>
    <row r="56" spans="1:26" hidden="1">
      <c r="A56" s="135">
        <v>3</v>
      </c>
      <c r="B56" s="135"/>
      <c r="C56" s="135"/>
      <c r="D56" s="135"/>
      <c r="E56" s="135"/>
      <c r="F56" s="135"/>
      <c r="G56" s="135"/>
      <c r="H56" s="135"/>
      <c r="I56" s="135"/>
      <c r="J56" s="135"/>
      <c r="K56" s="135"/>
      <c r="L56" s="135"/>
      <c r="M56" s="135"/>
      <c r="N56" s="135"/>
      <c r="O56" s="135"/>
      <c r="P56" s="135"/>
      <c r="Q56" s="135"/>
      <c r="R56" s="135"/>
      <c r="S56" s="135"/>
      <c r="T56" s="135"/>
      <c r="U56" s="135"/>
      <c r="V56" s="135"/>
      <c r="W56" s="135"/>
      <c r="X56" s="135"/>
      <c r="Y56" s="135"/>
      <c r="Z56" s="135"/>
    </row>
    <row r="57" spans="1:26" hidden="1">
      <c r="A57" s="135">
        <v>4</v>
      </c>
      <c r="B57" s="135"/>
      <c r="C57" s="135"/>
      <c r="D57" s="135"/>
      <c r="E57" s="135"/>
      <c r="F57" s="135"/>
      <c r="G57" s="135"/>
      <c r="H57" s="135"/>
      <c r="I57" s="135"/>
      <c r="J57" s="135"/>
      <c r="K57" s="135"/>
      <c r="L57" s="135"/>
      <c r="M57" s="135"/>
      <c r="N57" s="135"/>
      <c r="O57" s="135"/>
      <c r="P57" s="135"/>
      <c r="Q57" s="135"/>
      <c r="R57" s="135"/>
      <c r="S57" s="135"/>
      <c r="T57" s="135"/>
      <c r="U57" s="135"/>
      <c r="V57" s="135"/>
      <c r="W57" s="135"/>
      <c r="X57" s="135"/>
      <c r="Y57" s="135"/>
      <c r="Z57" s="135"/>
    </row>
    <row r="58" spans="1:26" hidden="1">
      <c r="A58" s="135">
        <v>5</v>
      </c>
      <c r="B58" s="135"/>
      <c r="C58" s="135"/>
      <c r="D58" s="135"/>
      <c r="E58" s="135"/>
      <c r="F58" s="135"/>
      <c r="G58" s="135"/>
      <c r="H58" s="135"/>
      <c r="I58" s="135"/>
      <c r="J58" s="135"/>
      <c r="K58" s="135"/>
      <c r="L58" s="135"/>
      <c r="M58" s="135"/>
      <c r="N58" s="135"/>
      <c r="O58" s="135"/>
      <c r="P58" s="135"/>
      <c r="Q58" s="135"/>
      <c r="R58" s="135"/>
      <c r="S58" s="135"/>
      <c r="T58" s="135"/>
      <c r="U58" s="135"/>
      <c r="V58" s="135"/>
      <c r="W58" s="135"/>
      <c r="X58" s="135"/>
      <c r="Y58" s="135"/>
      <c r="Z58" s="135"/>
    </row>
    <row r="59" spans="1:26" hidden="1">
      <c r="A59" s="135">
        <v>6</v>
      </c>
      <c r="B59" s="135"/>
      <c r="C59" s="135"/>
      <c r="D59" s="135"/>
      <c r="E59" s="135"/>
      <c r="F59" s="135"/>
      <c r="G59" s="135"/>
      <c r="H59" s="135"/>
      <c r="I59" s="135"/>
      <c r="J59" s="135"/>
      <c r="K59" s="135"/>
      <c r="L59" s="135"/>
      <c r="M59" s="135"/>
      <c r="N59" s="135"/>
      <c r="O59" s="135"/>
      <c r="P59" s="135"/>
      <c r="Q59" s="135"/>
      <c r="R59" s="135"/>
      <c r="S59" s="135"/>
      <c r="T59" s="135"/>
      <c r="U59" s="135"/>
      <c r="V59" s="135"/>
      <c r="W59" s="135"/>
      <c r="X59" s="135"/>
      <c r="Y59" s="135"/>
      <c r="Z59" s="135"/>
    </row>
    <row r="60" spans="1:26" hidden="1">
      <c r="A60" s="135">
        <v>7</v>
      </c>
      <c r="B60" s="135"/>
      <c r="C60" s="135"/>
      <c r="D60" s="135"/>
      <c r="E60" s="135"/>
      <c r="F60" s="135"/>
      <c r="G60" s="135"/>
      <c r="H60" s="135"/>
      <c r="I60" s="135"/>
      <c r="J60" s="135"/>
      <c r="K60" s="135"/>
      <c r="L60" s="135"/>
      <c r="M60" s="135"/>
      <c r="N60" s="135"/>
      <c r="O60" s="135"/>
      <c r="P60" s="135"/>
      <c r="Q60" s="135"/>
      <c r="R60" s="135"/>
      <c r="S60" s="135"/>
      <c r="T60" s="135"/>
      <c r="U60" s="135"/>
      <c r="V60" s="135"/>
      <c r="W60" s="135"/>
      <c r="X60" s="135"/>
      <c r="Y60" s="135"/>
      <c r="Z60" s="135"/>
    </row>
    <row r="61" spans="1:26" hidden="1">
      <c r="A61" s="135">
        <v>8</v>
      </c>
      <c r="B61" s="135"/>
      <c r="C61" s="135"/>
      <c r="D61" s="135"/>
      <c r="E61" s="135"/>
      <c r="F61" s="135"/>
      <c r="G61" s="135"/>
      <c r="H61" s="135"/>
      <c r="I61" s="135"/>
      <c r="J61" s="135"/>
      <c r="K61" s="135"/>
      <c r="L61" s="135"/>
      <c r="M61" s="135"/>
      <c r="N61" s="135"/>
      <c r="O61" s="135"/>
      <c r="P61" s="135"/>
      <c r="Q61" s="135"/>
      <c r="R61" s="135"/>
      <c r="S61" s="135"/>
      <c r="T61" s="135"/>
      <c r="U61" s="135"/>
      <c r="V61" s="135"/>
      <c r="W61" s="135"/>
      <c r="X61" s="135"/>
      <c r="Y61" s="135"/>
      <c r="Z61" s="135"/>
    </row>
    <row r="62" spans="1:26" hidden="1">
      <c r="A62" s="135">
        <v>9</v>
      </c>
      <c r="B62" s="135"/>
      <c r="C62" s="135"/>
      <c r="D62" s="135"/>
      <c r="E62" s="135"/>
      <c r="F62" s="135"/>
      <c r="G62" s="135"/>
      <c r="H62" s="135"/>
      <c r="I62" s="135"/>
      <c r="J62" s="135"/>
      <c r="K62" s="135"/>
      <c r="L62" s="135"/>
      <c r="M62" s="135"/>
      <c r="N62" s="135"/>
      <c r="O62" s="135"/>
      <c r="P62" s="135"/>
      <c r="Q62" s="135"/>
      <c r="R62" s="135"/>
      <c r="S62" s="135"/>
      <c r="T62" s="135"/>
      <c r="U62" s="135"/>
      <c r="V62" s="135"/>
      <c r="W62" s="135"/>
      <c r="X62" s="135"/>
      <c r="Y62" s="135"/>
      <c r="Z62" s="135"/>
    </row>
    <row r="63" spans="1:26" hidden="1">
      <c r="A63" s="135">
        <v>10</v>
      </c>
      <c r="B63" s="135"/>
      <c r="C63" s="135"/>
      <c r="D63" s="135"/>
      <c r="E63" s="135"/>
      <c r="F63" s="135"/>
      <c r="G63" s="135"/>
      <c r="H63" s="135"/>
      <c r="I63" s="135"/>
      <c r="J63" s="135"/>
      <c r="K63" s="135"/>
      <c r="L63" s="135"/>
      <c r="M63" s="135"/>
      <c r="N63" s="135"/>
      <c r="O63" s="135"/>
      <c r="P63" s="135"/>
      <c r="Q63" s="135"/>
      <c r="R63" s="135"/>
      <c r="S63" s="135"/>
      <c r="T63" s="135"/>
      <c r="U63" s="135"/>
      <c r="V63" s="135"/>
      <c r="W63" s="135"/>
      <c r="X63" s="135"/>
      <c r="Y63" s="135"/>
      <c r="Z63" s="135"/>
    </row>
    <row r="64" spans="1:26" hidden="1">
      <c r="A64" s="135">
        <v>11</v>
      </c>
      <c r="B64" s="135"/>
      <c r="C64" s="135"/>
      <c r="D64" s="135"/>
      <c r="E64" s="135"/>
      <c r="F64" s="135"/>
      <c r="G64" s="135"/>
      <c r="H64" s="135"/>
      <c r="I64" s="135"/>
      <c r="J64" s="135"/>
      <c r="K64" s="135"/>
      <c r="L64" s="135"/>
      <c r="M64" s="135"/>
      <c r="N64" s="135"/>
      <c r="O64" s="135"/>
      <c r="P64" s="135"/>
      <c r="Q64" s="135"/>
      <c r="R64" s="135"/>
      <c r="S64" s="135"/>
      <c r="T64" s="135"/>
      <c r="U64" s="135"/>
      <c r="V64" s="135"/>
      <c r="W64" s="135"/>
      <c r="X64" s="135"/>
      <c r="Y64" s="135"/>
      <c r="Z64" s="135"/>
    </row>
    <row r="65" spans="1:26" hidden="1">
      <c r="A65" s="135">
        <v>12</v>
      </c>
      <c r="B65" s="135"/>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row>
    <row r="66" spans="1:26" hidden="1">
      <c r="A66" s="135">
        <v>13</v>
      </c>
      <c r="B66" s="135"/>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row>
    <row r="67" spans="1:26" hidden="1">
      <c r="A67" s="135">
        <v>14</v>
      </c>
      <c r="B67" s="135"/>
      <c r="C67" s="135"/>
      <c r="D67" s="135"/>
      <c r="E67" s="135"/>
      <c r="F67" s="135"/>
      <c r="G67" s="135"/>
      <c r="H67" s="135"/>
      <c r="I67" s="135"/>
      <c r="J67" s="135"/>
      <c r="K67" s="135"/>
      <c r="L67" s="135"/>
      <c r="M67" s="135"/>
      <c r="N67" s="135"/>
      <c r="O67" s="135"/>
      <c r="P67" s="135"/>
      <c r="Q67" s="135"/>
      <c r="R67" s="135"/>
      <c r="S67" s="135"/>
      <c r="T67" s="135"/>
      <c r="U67" s="135"/>
      <c r="V67" s="135"/>
      <c r="W67" s="135"/>
      <c r="X67" s="135"/>
      <c r="Y67" s="135"/>
      <c r="Z67" s="135"/>
    </row>
    <row r="68" spans="1:26" hidden="1">
      <c r="A68" s="135">
        <v>15</v>
      </c>
      <c r="B68" s="135"/>
      <c r="C68" s="135"/>
      <c r="D68" s="135"/>
      <c r="E68" s="135"/>
      <c r="F68" s="135"/>
      <c r="G68" s="135"/>
      <c r="H68" s="135"/>
      <c r="I68" s="135"/>
      <c r="J68" s="135"/>
      <c r="K68" s="135"/>
      <c r="L68" s="135"/>
      <c r="M68" s="135"/>
      <c r="N68" s="135"/>
      <c r="O68" s="135"/>
      <c r="P68" s="135"/>
      <c r="Q68" s="135"/>
      <c r="R68" s="135"/>
      <c r="S68" s="135"/>
      <c r="T68" s="135"/>
      <c r="U68" s="135"/>
      <c r="V68" s="135"/>
      <c r="W68" s="135"/>
      <c r="X68" s="135"/>
      <c r="Y68" s="135"/>
      <c r="Z68" s="135"/>
    </row>
    <row r="69" spans="1:26" hidden="1">
      <c r="A69" s="135">
        <v>16</v>
      </c>
      <c r="B69" s="135"/>
      <c r="C69" s="135"/>
      <c r="D69" s="135"/>
      <c r="E69" s="167" t="s">
        <v>484</v>
      </c>
      <c r="F69" s="135"/>
      <c r="G69" s="135"/>
      <c r="H69" s="135"/>
      <c r="I69" s="135"/>
      <c r="J69" s="135"/>
      <c r="K69" s="135"/>
      <c r="L69" s="135"/>
      <c r="M69" s="135"/>
      <c r="N69" s="135"/>
      <c r="O69" s="135"/>
      <c r="P69" s="135"/>
      <c r="Q69" s="135"/>
      <c r="R69" s="135"/>
      <c r="S69" s="135"/>
      <c r="T69" s="135"/>
      <c r="U69" s="135"/>
      <c r="V69" s="135"/>
      <c r="W69" s="135"/>
      <c r="X69" s="135"/>
      <c r="Y69" s="135"/>
      <c r="Z69" s="135"/>
    </row>
    <row r="70" spans="1:26" hidden="1">
      <c r="A70" s="135">
        <v>17</v>
      </c>
      <c r="B70" s="135"/>
      <c r="C70" s="135"/>
      <c r="D70" s="135"/>
      <c r="E70" s="167" t="s">
        <v>485</v>
      </c>
      <c r="F70" s="135"/>
      <c r="G70" s="135"/>
      <c r="H70" s="135"/>
      <c r="I70" s="135"/>
      <c r="J70" s="135"/>
      <c r="K70" s="135"/>
      <c r="L70" s="135"/>
      <c r="M70" s="135"/>
      <c r="N70" s="135"/>
      <c r="O70" s="135"/>
      <c r="P70" s="135"/>
      <c r="Q70" s="135"/>
      <c r="R70" s="135"/>
      <c r="S70" s="135"/>
      <c r="T70" s="135"/>
      <c r="U70" s="135"/>
      <c r="V70" s="135"/>
      <c r="W70" s="135"/>
      <c r="X70" s="135"/>
      <c r="Y70" s="135"/>
      <c r="Z70" s="135"/>
    </row>
    <row r="71" spans="1:26" hidden="1">
      <c r="A71" s="135">
        <v>18</v>
      </c>
      <c r="B71" s="135"/>
      <c r="C71" s="135"/>
      <c r="D71" s="135"/>
      <c r="E71" s="167" t="s">
        <v>486</v>
      </c>
      <c r="F71" s="135"/>
      <c r="G71" s="135"/>
      <c r="H71" s="135"/>
      <c r="I71" s="135"/>
      <c r="J71" s="135"/>
      <c r="K71" s="135"/>
      <c r="L71" s="135"/>
      <c r="M71" s="135"/>
      <c r="N71" s="135"/>
      <c r="O71" s="135"/>
      <c r="P71" s="135"/>
      <c r="Q71" s="135"/>
      <c r="R71" s="135"/>
      <c r="S71" s="135"/>
      <c r="T71" s="135"/>
      <c r="U71" s="135"/>
      <c r="V71" s="135"/>
      <c r="W71" s="135"/>
      <c r="X71" s="135"/>
      <c r="Y71" s="135"/>
      <c r="Z71" s="135"/>
    </row>
    <row r="72" spans="1:26" hidden="1">
      <c r="A72" s="135">
        <v>19</v>
      </c>
      <c r="B72" s="135"/>
      <c r="C72" s="135"/>
      <c r="D72" s="135"/>
      <c r="E72" s="167" t="s">
        <v>487</v>
      </c>
      <c r="F72" s="135"/>
      <c r="G72" s="135"/>
      <c r="H72" s="135"/>
      <c r="I72" s="135"/>
      <c r="J72" s="135"/>
      <c r="K72" s="135"/>
      <c r="L72" s="135"/>
      <c r="M72" s="135"/>
      <c r="N72" s="135"/>
      <c r="O72" s="135"/>
      <c r="P72" s="135"/>
      <c r="Q72" s="135"/>
      <c r="R72" s="135"/>
      <c r="S72" s="135"/>
      <c r="T72" s="135"/>
      <c r="U72" s="135"/>
      <c r="V72" s="135"/>
      <c r="W72" s="135"/>
      <c r="X72" s="135"/>
      <c r="Y72" s="135"/>
      <c r="Z72" s="135"/>
    </row>
    <row r="73" spans="1:26" hidden="1">
      <c r="A73" s="135">
        <v>20</v>
      </c>
      <c r="B73" s="135"/>
      <c r="C73" s="135"/>
      <c r="D73" s="135"/>
      <c r="E73" s="167" t="s">
        <v>488</v>
      </c>
      <c r="F73" s="135"/>
      <c r="G73" s="135"/>
      <c r="H73" s="135"/>
      <c r="I73" s="135"/>
      <c r="J73" s="135"/>
      <c r="K73" s="135"/>
      <c r="L73" s="135"/>
      <c r="M73" s="135"/>
      <c r="N73" s="135"/>
      <c r="O73" s="135"/>
      <c r="P73" s="135"/>
      <c r="Q73" s="135"/>
      <c r="R73" s="135"/>
      <c r="S73" s="135"/>
      <c r="T73" s="135"/>
      <c r="U73" s="135"/>
      <c r="V73" s="135"/>
      <c r="W73" s="135"/>
      <c r="X73" s="135"/>
      <c r="Y73" s="135"/>
      <c r="Z73" s="135"/>
    </row>
    <row r="74" spans="1:26" hidden="1">
      <c r="A74" s="135">
        <v>21</v>
      </c>
      <c r="B74" s="135"/>
      <c r="C74" s="135"/>
      <c r="D74" s="135"/>
      <c r="E74" s="167" t="s">
        <v>489</v>
      </c>
      <c r="F74" s="135"/>
      <c r="G74" s="135"/>
      <c r="H74" s="135"/>
      <c r="I74" s="135"/>
      <c r="J74" s="135"/>
      <c r="K74" s="135"/>
      <c r="L74" s="135"/>
      <c r="M74" s="135"/>
      <c r="N74" s="135"/>
      <c r="O74" s="135"/>
      <c r="P74" s="135"/>
      <c r="Q74" s="135"/>
      <c r="R74" s="135"/>
      <c r="S74" s="135"/>
      <c r="T74" s="135"/>
      <c r="U74" s="135"/>
      <c r="V74" s="135"/>
      <c r="W74" s="135"/>
      <c r="X74" s="135"/>
      <c r="Y74" s="135"/>
      <c r="Z74" s="135"/>
    </row>
    <row r="75" spans="1:26" hidden="1">
      <c r="A75" s="135">
        <v>22</v>
      </c>
      <c r="B75" s="135"/>
      <c r="C75" s="135"/>
      <c r="D75" s="135"/>
      <c r="E75" s="135"/>
      <c r="F75" s="135"/>
      <c r="G75" s="135"/>
      <c r="H75" s="135"/>
      <c r="I75" s="135"/>
      <c r="J75" s="135"/>
      <c r="K75" s="135"/>
      <c r="L75" s="135"/>
      <c r="M75" s="135"/>
      <c r="N75" s="135"/>
      <c r="O75" s="135"/>
      <c r="P75" s="135"/>
      <c r="Q75" s="135"/>
      <c r="R75" s="135"/>
      <c r="S75" s="135"/>
      <c r="T75" s="135"/>
      <c r="U75" s="135"/>
      <c r="V75" s="135"/>
      <c r="W75" s="135"/>
      <c r="X75" s="135"/>
      <c r="Y75" s="135"/>
      <c r="Z75" s="135"/>
    </row>
    <row r="76" spans="1:26" hidden="1">
      <c r="A76" s="135">
        <v>23</v>
      </c>
      <c r="B76" s="135"/>
      <c r="C76" s="135"/>
      <c r="D76" s="135"/>
      <c r="E76" s="135"/>
      <c r="F76" s="135"/>
      <c r="G76" s="135"/>
      <c r="H76" s="135"/>
      <c r="I76" s="135"/>
      <c r="J76" s="135"/>
      <c r="K76" s="135"/>
      <c r="L76" s="135"/>
      <c r="M76" s="135"/>
      <c r="N76" s="135"/>
      <c r="O76" s="135"/>
      <c r="P76" s="135"/>
      <c r="Q76" s="135"/>
      <c r="R76" s="135"/>
      <c r="S76" s="135"/>
      <c r="T76" s="135"/>
      <c r="U76" s="135"/>
      <c r="V76" s="135"/>
      <c r="W76" s="135"/>
      <c r="X76" s="135"/>
      <c r="Y76" s="135"/>
      <c r="Z76" s="135"/>
    </row>
    <row r="77" spans="1:26" hidden="1">
      <c r="A77" s="135">
        <v>24</v>
      </c>
      <c r="B77" s="135"/>
      <c r="C77" s="135"/>
      <c r="D77" s="135"/>
      <c r="E77" s="135"/>
      <c r="F77" s="135"/>
      <c r="G77" s="135"/>
      <c r="H77" s="135"/>
      <c r="I77" s="135"/>
      <c r="J77" s="135"/>
      <c r="K77" s="135"/>
      <c r="L77" s="135"/>
      <c r="M77" s="135"/>
      <c r="N77" s="135"/>
      <c r="O77" s="135"/>
      <c r="P77" s="135"/>
      <c r="Q77" s="135"/>
      <c r="R77" s="135"/>
      <c r="S77" s="135"/>
      <c r="T77" s="135"/>
      <c r="U77" s="135"/>
      <c r="V77" s="135"/>
      <c r="W77" s="135"/>
      <c r="X77" s="135"/>
      <c r="Y77" s="135"/>
      <c r="Z77" s="135"/>
    </row>
    <row r="78" spans="1:26" hidden="1">
      <c r="A78" s="135">
        <v>25</v>
      </c>
      <c r="B78" s="135"/>
      <c r="C78" s="135"/>
      <c r="D78" s="135"/>
      <c r="E78" s="135"/>
      <c r="F78" s="135"/>
      <c r="G78" s="135"/>
      <c r="H78" s="135"/>
      <c r="I78" s="135"/>
      <c r="J78" s="135"/>
      <c r="K78" s="135"/>
      <c r="L78" s="135"/>
      <c r="M78" s="135"/>
      <c r="N78" s="135"/>
      <c r="O78" s="135"/>
      <c r="P78" s="135"/>
      <c r="Q78" s="135"/>
      <c r="R78" s="135"/>
      <c r="S78" s="135"/>
      <c r="T78" s="135"/>
      <c r="U78" s="135"/>
      <c r="V78" s="135"/>
      <c r="W78" s="135"/>
      <c r="X78" s="135"/>
      <c r="Y78" s="135"/>
      <c r="Z78" s="135"/>
    </row>
    <row r="79" spans="1:26" hidden="1">
      <c r="A79" s="135">
        <v>26</v>
      </c>
      <c r="B79" s="135"/>
      <c r="C79" s="135"/>
      <c r="D79" s="135"/>
      <c r="E79" s="135"/>
      <c r="F79" s="135"/>
      <c r="G79" s="135"/>
      <c r="H79" s="135"/>
      <c r="I79" s="135"/>
      <c r="J79" s="135"/>
      <c r="K79" s="135"/>
      <c r="L79" s="135"/>
      <c r="M79" s="135"/>
      <c r="N79" s="135"/>
      <c r="O79" s="135"/>
      <c r="P79" s="135"/>
      <c r="Q79" s="135"/>
      <c r="R79" s="135"/>
      <c r="S79" s="135"/>
      <c r="T79" s="135"/>
      <c r="U79" s="135"/>
      <c r="V79" s="135"/>
      <c r="W79" s="135"/>
      <c r="X79" s="135"/>
      <c r="Y79" s="135"/>
      <c r="Z79" s="135"/>
    </row>
    <row r="80" spans="1:26" hidden="1">
      <c r="A80" s="135">
        <v>27</v>
      </c>
      <c r="B80" s="135"/>
      <c r="C80" s="135"/>
      <c r="D80" s="135"/>
      <c r="E80" s="135"/>
      <c r="F80" s="135"/>
      <c r="G80" s="135"/>
      <c r="H80" s="135"/>
      <c r="I80" s="135"/>
      <c r="J80" s="135"/>
      <c r="K80" s="135"/>
      <c r="L80" s="135"/>
      <c r="M80" s="135"/>
      <c r="N80" s="135"/>
      <c r="O80" s="135"/>
      <c r="P80" s="135"/>
      <c r="Q80" s="135"/>
      <c r="R80" s="135"/>
      <c r="S80" s="135"/>
      <c r="T80" s="135"/>
      <c r="U80" s="135"/>
      <c r="V80" s="135"/>
      <c r="W80" s="135"/>
      <c r="X80" s="135"/>
      <c r="Y80" s="135"/>
      <c r="Z80" s="135"/>
    </row>
    <row r="81" spans="1:26" hidden="1">
      <c r="A81" s="135">
        <v>28</v>
      </c>
      <c r="B81" s="135"/>
      <c r="C81" s="135"/>
      <c r="D81" s="135"/>
      <c r="E81" s="135"/>
      <c r="F81" s="135"/>
      <c r="G81" s="135"/>
      <c r="H81" s="135"/>
      <c r="I81" s="135"/>
      <c r="J81" s="135"/>
      <c r="K81" s="135"/>
      <c r="L81" s="135"/>
      <c r="M81" s="135"/>
      <c r="N81" s="135"/>
      <c r="O81" s="135"/>
      <c r="P81" s="135"/>
      <c r="Q81" s="135"/>
      <c r="R81" s="135"/>
      <c r="S81" s="135"/>
      <c r="T81" s="135"/>
      <c r="U81" s="135"/>
      <c r="V81" s="135"/>
      <c r="W81" s="135"/>
      <c r="X81" s="135"/>
      <c r="Y81" s="135"/>
      <c r="Z81" s="135"/>
    </row>
    <row r="82" spans="1:26" hidden="1">
      <c r="A82" s="135">
        <v>29</v>
      </c>
      <c r="B82" s="135"/>
      <c r="C82" s="135"/>
      <c r="D82" s="135"/>
      <c r="E82" s="135"/>
      <c r="F82" s="135"/>
      <c r="G82" s="135"/>
      <c r="H82" s="135"/>
      <c r="I82" s="135"/>
      <c r="J82" s="135"/>
      <c r="K82" s="135"/>
      <c r="L82" s="135"/>
      <c r="M82" s="135"/>
      <c r="N82" s="135"/>
      <c r="O82" s="135"/>
      <c r="P82" s="135"/>
      <c r="Q82" s="135"/>
      <c r="R82" s="135"/>
      <c r="S82" s="135"/>
      <c r="T82" s="135"/>
      <c r="U82" s="135"/>
      <c r="V82" s="135"/>
      <c r="W82" s="135"/>
      <c r="X82" s="135"/>
      <c r="Y82" s="135"/>
      <c r="Z82" s="135"/>
    </row>
    <row r="83" spans="1:26" hidden="1">
      <c r="A83" s="135">
        <v>30</v>
      </c>
      <c r="B83" s="135"/>
      <c r="C83" s="135"/>
      <c r="D83" s="135"/>
      <c r="E83" s="135"/>
      <c r="F83" s="135"/>
      <c r="G83" s="135"/>
      <c r="H83" s="135"/>
      <c r="I83" s="135"/>
      <c r="J83" s="135"/>
      <c r="K83" s="135"/>
      <c r="L83" s="135"/>
      <c r="M83" s="135"/>
      <c r="N83" s="135"/>
      <c r="O83" s="135"/>
      <c r="P83" s="135"/>
      <c r="Q83" s="135"/>
      <c r="R83" s="135"/>
      <c r="S83" s="135"/>
      <c r="T83" s="135"/>
      <c r="U83" s="135"/>
      <c r="V83" s="135"/>
      <c r="W83" s="135"/>
      <c r="X83" s="135"/>
      <c r="Y83" s="135"/>
      <c r="Z83" s="135"/>
    </row>
    <row r="84" spans="1:26" hidden="1">
      <c r="A84" s="135">
        <v>31</v>
      </c>
      <c r="B84" s="135"/>
      <c r="C84" s="135"/>
      <c r="D84" s="135"/>
      <c r="E84" s="135"/>
      <c r="F84" s="135"/>
      <c r="G84" s="135"/>
      <c r="H84" s="135"/>
      <c r="I84" s="135"/>
      <c r="J84" s="135"/>
      <c r="K84" s="135"/>
      <c r="L84" s="135"/>
      <c r="M84" s="135"/>
      <c r="N84" s="135"/>
      <c r="O84" s="135"/>
      <c r="P84" s="135"/>
      <c r="Q84" s="135"/>
      <c r="R84" s="135"/>
      <c r="S84" s="135"/>
      <c r="T84" s="135"/>
      <c r="U84" s="135"/>
      <c r="V84" s="135"/>
      <c r="W84" s="135"/>
      <c r="X84" s="135"/>
      <c r="Y84" s="135"/>
      <c r="Z84" s="135"/>
    </row>
    <row r="85" spans="1:26" hidden="1">
      <c r="A85" s="135">
        <v>32</v>
      </c>
      <c r="B85" s="135"/>
      <c r="C85" s="135"/>
      <c r="D85" s="135"/>
      <c r="E85" s="135"/>
      <c r="F85" s="135"/>
      <c r="G85" s="135"/>
      <c r="H85" s="135"/>
      <c r="I85" s="135"/>
      <c r="J85" s="135"/>
      <c r="K85" s="135"/>
      <c r="L85" s="135"/>
      <c r="M85" s="135"/>
      <c r="N85" s="135"/>
      <c r="O85" s="135"/>
      <c r="P85" s="135"/>
      <c r="Q85" s="135"/>
      <c r="R85" s="135"/>
      <c r="S85" s="135"/>
      <c r="T85" s="135"/>
      <c r="U85" s="135"/>
      <c r="V85" s="135"/>
      <c r="W85" s="135"/>
      <c r="X85" s="135"/>
      <c r="Y85" s="135"/>
      <c r="Z85" s="135"/>
    </row>
    <row r="86" spans="1:26" hidden="1">
      <c r="A86" s="135">
        <v>33</v>
      </c>
    </row>
    <row r="87" spans="1:26" hidden="1">
      <c r="A87" s="135">
        <v>34</v>
      </c>
    </row>
    <row r="88" spans="1:26" hidden="1">
      <c r="A88" s="135">
        <v>35</v>
      </c>
    </row>
    <row r="89" spans="1:26" hidden="1">
      <c r="A89" s="135">
        <v>36</v>
      </c>
    </row>
    <row r="90" spans="1:26" hidden="1">
      <c r="A90" s="135">
        <v>37</v>
      </c>
    </row>
    <row r="91" spans="1:26" hidden="1">
      <c r="A91" s="135">
        <v>38</v>
      </c>
    </row>
    <row r="92" spans="1:26" hidden="1">
      <c r="A92" s="135">
        <v>39</v>
      </c>
    </row>
    <row r="93" spans="1:26" hidden="1">
      <c r="A93" s="135">
        <v>40</v>
      </c>
    </row>
    <row r="94" spans="1:26" hidden="1">
      <c r="A94" s="135">
        <v>41</v>
      </c>
    </row>
    <row r="95" spans="1:26" hidden="1">
      <c r="A95" s="135">
        <v>42</v>
      </c>
    </row>
    <row r="96" spans="1:26" hidden="1">
      <c r="A96" s="135">
        <v>43</v>
      </c>
    </row>
    <row r="97" spans="1:1" hidden="1">
      <c r="A97" s="135">
        <v>44</v>
      </c>
    </row>
    <row r="98" spans="1:1" hidden="1">
      <c r="A98" s="135">
        <v>45</v>
      </c>
    </row>
    <row r="99" spans="1:1" hidden="1">
      <c r="A99" s="135">
        <v>46</v>
      </c>
    </row>
    <row r="100" spans="1:1" hidden="1">
      <c r="A100" s="135">
        <v>47</v>
      </c>
    </row>
    <row r="101" spans="1:1" hidden="1">
      <c r="A101" s="135">
        <v>48</v>
      </c>
    </row>
    <row r="102" spans="1:1" hidden="1">
      <c r="A102" s="135">
        <v>49</v>
      </c>
    </row>
  </sheetData>
  <sheetProtection algorithmName="SHA-512" hashValue="SX7LZOeK/BI0gxQe5a58t7yF0L5MkITWOjlNlrXeMRGFMCA5u+VnQbPjZMM7qLm55i3tYyb8FgpFt7U9HYleYg==" saltValue="RsbmBvZ7KPOTtxpr/2Lp5Q==" spinCount="100000" sheet="1" selectLockedCells="1"/>
  <protectedRanges>
    <protectedRange sqref="L11:M12 H11:H13 L13:P13 U36 U33 Q17 Q36 J11:K13 R12:T13 P10:R10 Q11:Q13 R11 U10:U19 S10:T11 N10:O12 D11:E13" name="Range1_2"/>
    <protectedRange sqref="U25:U28" name="Range3_2"/>
    <protectedRange sqref="G33:P33 U30:U32" name="Range5_5"/>
    <protectedRange sqref="L40" name="Range7_2"/>
    <protectedRange sqref="L42" name="Range8_2"/>
    <protectedRange sqref="L43" name="Range9_2"/>
    <protectedRange sqref="Q33" name="Range5_4_2"/>
    <protectedRange sqref="R24:T32" name="Range5_1_2"/>
    <protectedRange sqref="O24:Q32" name="Range5_2_2"/>
    <protectedRange sqref="L10:M10 D10:I10" name="Range1"/>
  </protectedRanges>
  <mergeCells count="63">
    <mergeCell ref="W17:AA17"/>
    <mergeCell ref="C4:T5"/>
    <mergeCell ref="C8:K8"/>
    <mergeCell ref="R8:T8"/>
    <mergeCell ref="C10:P10"/>
    <mergeCell ref="L11:N11"/>
    <mergeCell ref="R11:T11"/>
    <mergeCell ref="C14:I14"/>
    <mergeCell ref="R14:T14"/>
    <mergeCell ref="C16:O16"/>
    <mergeCell ref="L17:N17"/>
    <mergeCell ref="R17:T17"/>
    <mergeCell ref="C20:I20"/>
    <mergeCell ref="R21:T21"/>
    <mergeCell ref="D23:K23"/>
    <mergeCell ref="L23:N23"/>
    <mergeCell ref="O23:Q23"/>
    <mergeCell ref="R23:T23"/>
    <mergeCell ref="D24:K24"/>
    <mergeCell ref="L24:N24"/>
    <mergeCell ref="O24:Q24"/>
    <mergeCell ref="R24:T24"/>
    <mergeCell ref="W24:AA32"/>
    <mergeCell ref="D25:K25"/>
    <mergeCell ref="L25:N25"/>
    <mergeCell ref="O25:Q25"/>
    <mergeCell ref="R25:T25"/>
    <mergeCell ref="D26:K26"/>
    <mergeCell ref="L26:N26"/>
    <mergeCell ref="O26:Q26"/>
    <mergeCell ref="R26:T26"/>
    <mergeCell ref="D27:K27"/>
    <mergeCell ref="L27:N27"/>
    <mergeCell ref="O27:Q27"/>
    <mergeCell ref="R27:T27"/>
    <mergeCell ref="D28:K28"/>
    <mergeCell ref="L28:N28"/>
    <mergeCell ref="O28:Q28"/>
    <mergeCell ref="R28:T28"/>
    <mergeCell ref="D29:K29"/>
    <mergeCell ref="L29:N29"/>
    <mergeCell ref="O29:Q29"/>
    <mergeCell ref="R29:T29"/>
    <mergeCell ref="D30:K30"/>
    <mergeCell ref="L30:N30"/>
    <mergeCell ref="O30:Q30"/>
    <mergeCell ref="R30:T30"/>
    <mergeCell ref="D31:K31"/>
    <mergeCell ref="L31:N31"/>
    <mergeCell ref="O31:Q31"/>
    <mergeCell ref="R31:T31"/>
    <mergeCell ref="D32:K32"/>
    <mergeCell ref="L32:N32"/>
    <mergeCell ref="O32:Q32"/>
    <mergeCell ref="R32:T32"/>
    <mergeCell ref="R41:T41"/>
    <mergeCell ref="W41:AA42"/>
    <mergeCell ref="C35:N35"/>
    <mergeCell ref="R33:T33"/>
    <mergeCell ref="W35:AA36"/>
    <mergeCell ref="L36:N36"/>
    <mergeCell ref="R36:T36"/>
    <mergeCell ref="C39:G39"/>
  </mergeCells>
  <dataValidations count="2">
    <dataValidation type="list" allowBlank="1" showErrorMessage="1" errorTitle="Incorrect input" error="Please select the year by pushing the drop-down arrow and clicking the correct year" prompt="Select the year" sqref="C24:C32 IY24:IY32 SU24:SU32 ACQ24:ACQ32 AMM24:AMM32 AWI24:AWI32 BGE24:BGE32 BQA24:BQA32 BZW24:BZW32 CJS24:CJS32 CTO24:CTO32 DDK24:DDK32 DNG24:DNG32 DXC24:DXC32 EGY24:EGY32 EQU24:EQU32 FAQ24:FAQ32 FKM24:FKM32 FUI24:FUI32 GEE24:GEE32 GOA24:GOA32 GXW24:GXW32 HHS24:HHS32 HRO24:HRO32 IBK24:IBK32 ILG24:ILG32 IVC24:IVC32 JEY24:JEY32 JOU24:JOU32 JYQ24:JYQ32 KIM24:KIM32 KSI24:KSI32 LCE24:LCE32 LMA24:LMA32 LVW24:LVW32 MFS24:MFS32 MPO24:MPO32 MZK24:MZK32 NJG24:NJG32 NTC24:NTC32 OCY24:OCY32 OMU24:OMU32 OWQ24:OWQ32 PGM24:PGM32 PQI24:PQI32 QAE24:QAE32 QKA24:QKA32 QTW24:QTW32 RDS24:RDS32 RNO24:RNO32 RXK24:RXK32 SHG24:SHG32 SRC24:SRC32 TAY24:TAY32 TKU24:TKU32 TUQ24:TUQ32 UEM24:UEM32 UOI24:UOI32 UYE24:UYE32 VIA24:VIA32 VRW24:VRW32 WBS24:WBS32 WLO24:WLO32 WVK24:WVK32 C65560:C65568 IY65560:IY65568 SU65560:SU65568 ACQ65560:ACQ65568 AMM65560:AMM65568 AWI65560:AWI65568 BGE65560:BGE65568 BQA65560:BQA65568 BZW65560:BZW65568 CJS65560:CJS65568 CTO65560:CTO65568 DDK65560:DDK65568 DNG65560:DNG65568 DXC65560:DXC65568 EGY65560:EGY65568 EQU65560:EQU65568 FAQ65560:FAQ65568 FKM65560:FKM65568 FUI65560:FUI65568 GEE65560:GEE65568 GOA65560:GOA65568 GXW65560:GXW65568 HHS65560:HHS65568 HRO65560:HRO65568 IBK65560:IBK65568 ILG65560:ILG65568 IVC65560:IVC65568 JEY65560:JEY65568 JOU65560:JOU65568 JYQ65560:JYQ65568 KIM65560:KIM65568 KSI65560:KSI65568 LCE65560:LCE65568 LMA65560:LMA65568 LVW65560:LVW65568 MFS65560:MFS65568 MPO65560:MPO65568 MZK65560:MZK65568 NJG65560:NJG65568 NTC65560:NTC65568 OCY65560:OCY65568 OMU65560:OMU65568 OWQ65560:OWQ65568 PGM65560:PGM65568 PQI65560:PQI65568 QAE65560:QAE65568 QKA65560:QKA65568 QTW65560:QTW65568 RDS65560:RDS65568 RNO65560:RNO65568 RXK65560:RXK65568 SHG65560:SHG65568 SRC65560:SRC65568 TAY65560:TAY65568 TKU65560:TKU65568 TUQ65560:TUQ65568 UEM65560:UEM65568 UOI65560:UOI65568 UYE65560:UYE65568 VIA65560:VIA65568 VRW65560:VRW65568 WBS65560:WBS65568 WLO65560:WLO65568 WVK65560:WVK65568 C131096:C131104 IY131096:IY131104 SU131096:SU131104 ACQ131096:ACQ131104 AMM131096:AMM131104 AWI131096:AWI131104 BGE131096:BGE131104 BQA131096:BQA131104 BZW131096:BZW131104 CJS131096:CJS131104 CTO131096:CTO131104 DDK131096:DDK131104 DNG131096:DNG131104 DXC131096:DXC131104 EGY131096:EGY131104 EQU131096:EQU131104 FAQ131096:FAQ131104 FKM131096:FKM131104 FUI131096:FUI131104 GEE131096:GEE131104 GOA131096:GOA131104 GXW131096:GXW131104 HHS131096:HHS131104 HRO131096:HRO131104 IBK131096:IBK131104 ILG131096:ILG131104 IVC131096:IVC131104 JEY131096:JEY131104 JOU131096:JOU131104 JYQ131096:JYQ131104 KIM131096:KIM131104 KSI131096:KSI131104 LCE131096:LCE131104 LMA131096:LMA131104 LVW131096:LVW131104 MFS131096:MFS131104 MPO131096:MPO131104 MZK131096:MZK131104 NJG131096:NJG131104 NTC131096:NTC131104 OCY131096:OCY131104 OMU131096:OMU131104 OWQ131096:OWQ131104 PGM131096:PGM131104 PQI131096:PQI131104 QAE131096:QAE131104 QKA131096:QKA131104 QTW131096:QTW131104 RDS131096:RDS131104 RNO131096:RNO131104 RXK131096:RXK131104 SHG131096:SHG131104 SRC131096:SRC131104 TAY131096:TAY131104 TKU131096:TKU131104 TUQ131096:TUQ131104 UEM131096:UEM131104 UOI131096:UOI131104 UYE131096:UYE131104 VIA131096:VIA131104 VRW131096:VRW131104 WBS131096:WBS131104 WLO131096:WLO131104 WVK131096:WVK131104 C196632:C196640 IY196632:IY196640 SU196632:SU196640 ACQ196632:ACQ196640 AMM196632:AMM196640 AWI196632:AWI196640 BGE196632:BGE196640 BQA196632:BQA196640 BZW196632:BZW196640 CJS196632:CJS196640 CTO196632:CTO196640 DDK196632:DDK196640 DNG196632:DNG196640 DXC196632:DXC196640 EGY196632:EGY196640 EQU196632:EQU196640 FAQ196632:FAQ196640 FKM196632:FKM196640 FUI196632:FUI196640 GEE196632:GEE196640 GOA196632:GOA196640 GXW196632:GXW196640 HHS196632:HHS196640 HRO196632:HRO196640 IBK196632:IBK196640 ILG196632:ILG196640 IVC196632:IVC196640 JEY196632:JEY196640 JOU196632:JOU196640 JYQ196632:JYQ196640 KIM196632:KIM196640 KSI196632:KSI196640 LCE196632:LCE196640 LMA196632:LMA196640 LVW196632:LVW196640 MFS196632:MFS196640 MPO196632:MPO196640 MZK196632:MZK196640 NJG196632:NJG196640 NTC196632:NTC196640 OCY196632:OCY196640 OMU196632:OMU196640 OWQ196632:OWQ196640 PGM196632:PGM196640 PQI196632:PQI196640 QAE196632:QAE196640 QKA196632:QKA196640 QTW196632:QTW196640 RDS196632:RDS196640 RNO196632:RNO196640 RXK196632:RXK196640 SHG196632:SHG196640 SRC196632:SRC196640 TAY196632:TAY196640 TKU196632:TKU196640 TUQ196632:TUQ196640 UEM196632:UEM196640 UOI196632:UOI196640 UYE196632:UYE196640 VIA196632:VIA196640 VRW196632:VRW196640 WBS196632:WBS196640 WLO196632:WLO196640 WVK196632:WVK196640 C262168:C262176 IY262168:IY262176 SU262168:SU262176 ACQ262168:ACQ262176 AMM262168:AMM262176 AWI262168:AWI262176 BGE262168:BGE262176 BQA262168:BQA262176 BZW262168:BZW262176 CJS262168:CJS262176 CTO262168:CTO262176 DDK262168:DDK262176 DNG262168:DNG262176 DXC262168:DXC262176 EGY262168:EGY262176 EQU262168:EQU262176 FAQ262168:FAQ262176 FKM262168:FKM262176 FUI262168:FUI262176 GEE262168:GEE262176 GOA262168:GOA262176 GXW262168:GXW262176 HHS262168:HHS262176 HRO262168:HRO262176 IBK262168:IBK262176 ILG262168:ILG262176 IVC262168:IVC262176 JEY262168:JEY262176 JOU262168:JOU262176 JYQ262168:JYQ262176 KIM262168:KIM262176 KSI262168:KSI262176 LCE262168:LCE262176 LMA262168:LMA262176 LVW262168:LVW262176 MFS262168:MFS262176 MPO262168:MPO262176 MZK262168:MZK262176 NJG262168:NJG262176 NTC262168:NTC262176 OCY262168:OCY262176 OMU262168:OMU262176 OWQ262168:OWQ262176 PGM262168:PGM262176 PQI262168:PQI262176 QAE262168:QAE262176 QKA262168:QKA262176 QTW262168:QTW262176 RDS262168:RDS262176 RNO262168:RNO262176 RXK262168:RXK262176 SHG262168:SHG262176 SRC262168:SRC262176 TAY262168:TAY262176 TKU262168:TKU262176 TUQ262168:TUQ262176 UEM262168:UEM262176 UOI262168:UOI262176 UYE262168:UYE262176 VIA262168:VIA262176 VRW262168:VRW262176 WBS262168:WBS262176 WLO262168:WLO262176 WVK262168:WVK262176 C327704:C327712 IY327704:IY327712 SU327704:SU327712 ACQ327704:ACQ327712 AMM327704:AMM327712 AWI327704:AWI327712 BGE327704:BGE327712 BQA327704:BQA327712 BZW327704:BZW327712 CJS327704:CJS327712 CTO327704:CTO327712 DDK327704:DDK327712 DNG327704:DNG327712 DXC327704:DXC327712 EGY327704:EGY327712 EQU327704:EQU327712 FAQ327704:FAQ327712 FKM327704:FKM327712 FUI327704:FUI327712 GEE327704:GEE327712 GOA327704:GOA327712 GXW327704:GXW327712 HHS327704:HHS327712 HRO327704:HRO327712 IBK327704:IBK327712 ILG327704:ILG327712 IVC327704:IVC327712 JEY327704:JEY327712 JOU327704:JOU327712 JYQ327704:JYQ327712 KIM327704:KIM327712 KSI327704:KSI327712 LCE327704:LCE327712 LMA327704:LMA327712 LVW327704:LVW327712 MFS327704:MFS327712 MPO327704:MPO327712 MZK327704:MZK327712 NJG327704:NJG327712 NTC327704:NTC327712 OCY327704:OCY327712 OMU327704:OMU327712 OWQ327704:OWQ327712 PGM327704:PGM327712 PQI327704:PQI327712 QAE327704:QAE327712 QKA327704:QKA327712 QTW327704:QTW327712 RDS327704:RDS327712 RNO327704:RNO327712 RXK327704:RXK327712 SHG327704:SHG327712 SRC327704:SRC327712 TAY327704:TAY327712 TKU327704:TKU327712 TUQ327704:TUQ327712 UEM327704:UEM327712 UOI327704:UOI327712 UYE327704:UYE327712 VIA327704:VIA327712 VRW327704:VRW327712 WBS327704:WBS327712 WLO327704:WLO327712 WVK327704:WVK327712 C393240:C393248 IY393240:IY393248 SU393240:SU393248 ACQ393240:ACQ393248 AMM393240:AMM393248 AWI393240:AWI393248 BGE393240:BGE393248 BQA393240:BQA393248 BZW393240:BZW393248 CJS393240:CJS393248 CTO393240:CTO393248 DDK393240:DDK393248 DNG393240:DNG393248 DXC393240:DXC393248 EGY393240:EGY393248 EQU393240:EQU393248 FAQ393240:FAQ393248 FKM393240:FKM393248 FUI393240:FUI393248 GEE393240:GEE393248 GOA393240:GOA393248 GXW393240:GXW393248 HHS393240:HHS393248 HRO393240:HRO393248 IBK393240:IBK393248 ILG393240:ILG393248 IVC393240:IVC393248 JEY393240:JEY393248 JOU393240:JOU393248 JYQ393240:JYQ393248 KIM393240:KIM393248 KSI393240:KSI393248 LCE393240:LCE393248 LMA393240:LMA393248 LVW393240:LVW393248 MFS393240:MFS393248 MPO393240:MPO393248 MZK393240:MZK393248 NJG393240:NJG393248 NTC393240:NTC393248 OCY393240:OCY393248 OMU393240:OMU393248 OWQ393240:OWQ393248 PGM393240:PGM393248 PQI393240:PQI393248 QAE393240:QAE393248 QKA393240:QKA393248 QTW393240:QTW393248 RDS393240:RDS393248 RNO393240:RNO393248 RXK393240:RXK393248 SHG393240:SHG393248 SRC393240:SRC393248 TAY393240:TAY393248 TKU393240:TKU393248 TUQ393240:TUQ393248 UEM393240:UEM393248 UOI393240:UOI393248 UYE393240:UYE393248 VIA393240:VIA393248 VRW393240:VRW393248 WBS393240:WBS393248 WLO393240:WLO393248 WVK393240:WVK393248 C458776:C458784 IY458776:IY458784 SU458776:SU458784 ACQ458776:ACQ458784 AMM458776:AMM458784 AWI458776:AWI458784 BGE458776:BGE458784 BQA458776:BQA458784 BZW458776:BZW458784 CJS458776:CJS458784 CTO458776:CTO458784 DDK458776:DDK458784 DNG458776:DNG458784 DXC458776:DXC458784 EGY458776:EGY458784 EQU458776:EQU458784 FAQ458776:FAQ458784 FKM458776:FKM458784 FUI458776:FUI458784 GEE458776:GEE458784 GOA458776:GOA458784 GXW458776:GXW458784 HHS458776:HHS458784 HRO458776:HRO458784 IBK458776:IBK458784 ILG458776:ILG458784 IVC458776:IVC458784 JEY458776:JEY458784 JOU458776:JOU458784 JYQ458776:JYQ458784 KIM458776:KIM458784 KSI458776:KSI458784 LCE458776:LCE458784 LMA458776:LMA458784 LVW458776:LVW458784 MFS458776:MFS458784 MPO458776:MPO458784 MZK458776:MZK458784 NJG458776:NJG458784 NTC458776:NTC458784 OCY458776:OCY458784 OMU458776:OMU458784 OWQ458776:OWQ458784 PGM458776:PGM458784 PQI458776:PQI458784 QAE458776:QAE458784 QKA458776:QKA458784 QTW458776:QTW458784 RDS458776:RDS458784 RNO458776:RNO458784 RXK458776:RXK458784 SHG458776:SHG458784 SRC458776:SRC458784 TAY458776:TAY458784 TKU458776:TKU458784 TUQ458776:TUQ458784 UEM458776:UEM458784 UOI458776:UOI458784 UYE458776:UYE458784 VIA458776:VIA458784 VRW458776:VRW458784 WBS458776:WBS458784 WLO458776:WLO458784 WVK458776:WVK458784 C524312:C524320 IY524312:IY524320 SU524312:SU524320 ACQ524312:ACQ524320 AMM524312:AMM524320 AWI524312:AWI524320 BGE524312:BGE524320 BQA524312:BQA524320 BZW524312:BZW524320 CJS524312:CJS524320 CTO524312:CTO524320 DDK524312:DDK524320 DNG524312:DNG524320 DXC524312:DXC524320 EGY524312:EGY524320 EQU524312:EQU524320 FAQ524312:FAQ524320 FKM524312:FKM524320 FUI524312:FUI524320 GEE524312:GEE524320 GOA524312:GOA524320 GXW524312:GXW524320 HHS524312:HHS524320 HRO524312:HRO524320 IBK524312:IBK524320 ILG524312:ILG524320 IVC524312:IVC524320 JEY524312:JEY524320 JOU524312:JOU524320 JYQ524312:JYQ524320 KIM524312:KIM524320 KSI524312:KSI524320 LCE524312:LCE524320 LMA524312:LMA524320 LVW524312:LVW524320 MFS524312:MFS524320 MPO524312:MPO524320 MZK524312:MZK524320 NJG524312:NJG524320 NTC524312:NTC524320 OCY524312:OCY524320 OMU524312:OMU524320 OWQ524312:OWQ524320 PGM524312:PGM524320 PQI524312:PQI524320 QAE524312:QAE524320 QKA524312:QKA524320 QTW524312:QTW524320 RDS524312:RDS524320 RNO524312:RNO524320 RXK524312:RXK524320 SHG524312:SHG524320 SRC524312:SRC524320 TAY524312:TAY524320 TKU524312:TKU524320 TUQ524312:TUQ524320 UEM524312:UEM524320 UOI524312:UOI524320 UYE524312:UYE524320 VIA524312:VIA524320 VRW524312:VRW524320 WBS524312:WBS524320 WLO524312:WLO524320 WVK524312:WVK524320 C589848:C589856 IY589848:IY589856 SU589848:SU589856 ACQ589848:ACQ589856 AMM589848:AMM589856 AWI589848:AWI589856 BGE589848:BGE589856 BQA589848:BQA589856 BZW589848:BZW589856 CJS589848:CJS589856 CTO589848:CTO589856 DDK589848:DDK589856 DNG589848:DNG589856 DXC589848:DXC589856 EGY589848:EGY589856 EQU589848:EQU589856 FAQ589848:FAQ589856 FKM589848:FKM589856 FUI589848:FUI589856 GEE589848:GEE589856 GOA589848:GOA589856 GXW589848:GXW589856 HHS589848:HHS589856 HRO589848:HRO589856 IBK589848:IBK589856 ILG589848:ILG589856 IVC589848:IVC589856 JEY589848:JEY589856 JOU589848:JOU589856 JYQ589848:JYQ589856 KIM589848:KIM589856 KSI589848:KSI589856 LCE589848:LCE589856 LMA589848:LMA589856 LVW589848:LVW589856 MFS589848:MFS589856 MPO589848:MPO589856 MZK589848:MZK589856 NJG589848:NJG589856 NTC589848:NTC589856 OCY589848:OCY589856 OMU589848:OMU589856 OWQ589848:OWQ589856 PGM589848:PGM589856 PQI589848:PQI589856 QAE589848:QAE589856 QKA589848:QKA589856 QTW589848:QTW589856 RDS589848:RDS589856 RNO589848:RNO589856 RXK589848:RXK589856 SHG589848:SHG589856 SRC589848:SRC589856 TAY589848:TAY589856 TKU589848:TKU589856 TUQ589848:TUQ589856 UEM589848:UEM589856 UOI589848:UOI589856 UYE589848:UYE589856 VIA589848:VIA589856 VRW589848:VRW589856 WBS589848:WBS589856 WLO589848:WLO589856 WVK589848:WVK589856 C655384:C655392 IY655384:IY655392 SU655384:SU655392 ACQ655384:ACQ655392 AMM655384:AMM655392 AWI655384:AWI655392 BGE655384:BGE655392 BQA655384:BQA655392 BZW655384:BZW655392 CJS655384:CJS655392 CTO655384:CTO655392 DDK655384:DDK655392 DNG655384:DNG655392 DXC655384:DXC655392 EGY655384:EGY655392 EQU655384:EQU655392 FAQ655384:FAQ655392 FKM655384:FKM655392 FUI655384:FUI655392 GEE655384:GEE655392 GOA655384:GOA655392 GXW655384:GXW655392 HHS655384:HHS655392 HRO655384:HRO655392 IBK655384:IBK655392 ILG655384:ILG655392 IVC655384:IVC655392 JEY655384:JEY655392 JOU655384:JOU655392 JYQ655384:JYQ655392 KIM655384:KIM655392 KSI655384:KSI655392 LCE655384:LCE655392 LMA655384:LMA655392 LVW655384:LVW655392 MFS655384:MFS655392 MPO655384:MPO655392 MZK655384:MZK655392 NJG655384:NJG655392 NTC655384:NTC655392 OCY655384:OCY655392 OMU655384:OMU655392 OWQ655384:OWQ655392 PGM655384:PGM655392 PQI655384:PQI655392 QAE655384:QAE655392 QKA655384:QKA655392 QTW655384:QTW655392 RDS655384:RDS655392 RNO655384:RNO655392 RXK655384:RXK655392 SHG655384:SHG655392 SRC655384:SRC655392 TAY655384:TAY655392 TKU655384:TKU655392 TUQ655384:TUQ655392 UEM655384:UEM655392 UOI655384:UOI655392 UYE655384:UYE655392 VIA655384:VIA655392 VRW655384:VRW655392 WBS655384:WBS655392 WLO655384:WLO655392 WVK655384:WVK655392 C720920:C720928 IY720920:IY720928 SU720920:SU720928 ACQ720920:ACQ720928 AMM720920:AMM720928 AWI720920:AWI720928 BGE720920:BGE720928 BQA720920:BQA720928 BZW720920:BZW720928 CJS720920:CJS720928 CTO720920:CTO720928 DDK720920:DDK720928 DNG720920:DNG720928 DXC720920:DXC720928 EGY720920:EGY720928 EQU720920:EQU720928 FAQ720920:FAQ720928 FKM720920:FKM720928 FUI720920:FUI720928 GEE720920:GEE720928 GOA720920:GOA720928 GXW720920:GXW720928 HHS720920:HHS720928 HRO720920:HRO720928 IBK720920:IBK720928 ILG720920:ILG720928 IVC720920:IVC720928 JEY720920:JEY720928 JOU720920:JOU720928 JYQ720920:JYQ720928 KIM720920:KIM720928 KSI720920:KSI720928 LCE720920:LCE720928 LMA720920:LMA720928 LVW720920:LVW720928 MFS720920:MFS720928 MPO720920:MPO720928 MZK720920:MZK720928 NJG720920:NJG720928 NTC720920:NTC720928 OCY720920:OCY720928 OMU720920:OMU720928 OWQ720920:OWQ720928 PGM720920:PGM720928 PQI720920:PQI720928 QAE720920:QAE720928 QKA720920:QKA720928 QTW720920:QTW720928 RDS720920:RDS720928 RNO720920:RNO720928 RXK720920:RXK720928 SHG720920:SHG720928 SRC720920:SRC720928 TAY720920:TAY720928 TKU720920:TKU720928 TUQ720920:TUQ720928 UEM720920:UEM720928 UOI720920:UOI720928 UYE720920:UYE720928 VIA720920:VIA720928 VRW720920:VRW720928 WBS720920:WBS720928 WLO720920:WLO720928 WVK720920:WVK720928 C786456:C786464 IY786456:IY786464 SU786456:SU786464 ACQ786456:ACQ786464 AMM786456:AMM786464 AWI786456:AWI786464 BGE786456:BGE786464 BQA786456:BQA786464 BZW786456:BZW786464 CJS786456:CJS786464 CTO786456:CTO786464 DDK786456:DDK786464 DNG786456:DNG786464 DXC786456:DXC786464 EGY786456:EGY786464 EQU786456:EQU786464 FAQ786456:FAQ786464 FKM786456:FKM786464 FUI786456:FUI786464 GEE786456:GEE786464 GOA786456:GOA786464 GXW786456:GXW786464 HHS786456:HHS786464 HRO786456:HRO786464 IBK786456:IBK786464 ILG786456:ILG786464 IVC786456:IVC786464 JEY786456:JEY786464 JOU786456:JOU786464 JYQ786456:JYQ786464 KIM786456:KIM786464 KSI786456:KSI786464 LCE786456:LCE786464 LMA786456:LMA786464 LVW786456:LVW786464 MFS786456:MFS786464 MPO786456:MPO786464 MZK786456:MZK786464 NJG786456:NJG786464 NTC786456:NTC786464 OCY786456:OCY786464 OMU786456:OMU786464 OWQ786456:OWQ786464 PGM786456:PGM786464 PQI786456:PQI786464 QAE786456:QAE786464 QKA786456:QKA786464 QTW786456:QTW786464 RDS786456:RDS786464 RNO786456:RNO786464 RXK786456:RXK786464 SHG786456:SHG786464 SRC786456:SRC786464 TAY786456:TAY786464 TKU786456:TKU786464 TUQ786456:TUQ786464 UEM786456:UEM786464 UOI786456:UOI786464 UYE786456:UYE786464 VIA786456:VIA786464 VRW786456:VRW786464 WBS786456:WBS786464 WLO786456:WLO786464 WVK786456:WVK786464 C851992:C852000 IY851992:IY852000 SU851992:SU852000 ACQ851992:ACQ852000 AMM851992:AMM852000 AWI851992:AWI852000 BGE851992:BGE852000 BQA851992:BQA852000 BZW851992:BZW852000 CJS851992:CJS852000 CTO851992:CTO852000 DDK851992:DDK852000 DNG851992:DNG852000 DXC851992:DXC852000 EGY851992:EGY852000 EQU851992:EQU852000 FAQ851992:FAQ852000 FKM851992:FKM852000 FUI851992:FUI852000 GEE851992:GEE852000 GOA851992:GOA852000 GXW851992:GXW852000 HHS851992:HHS852000 HRO851992:HRO852000 IBK851992:IBK852000 ILG851992:ILG852000 IVC851992:IVC852000 JEY851992:JEY852000 JOU851992:JOU852000 JYQ851992:JYQ852000 KIM851992:KIM852000 KSI851992:KSI852000 LCE851992:LCE852000 LMA851992:LMA852000 LVW851992:LVW852000 MFS851992:MFS852000 MPO851992:MPO852000 MZK851992:MZK852000 NJG851992:NJG852000 NTC851992:NTC852000 OCY851992:OCY852000 OMU851992:OMU852000 OWQ851992:OWQ852000 PGM851992:PGM852000 PQI851992:PQI852000 QAE851992:QAE852000 QKA851992:QKA852000 QTW851992:QTW852000 RDS851992:RDS852000 RNO851992:RNO852000 RXK851992:RXK852000 SHG851992:SHG852000 SRC851992:SRC852000 TAY851992:TAY852000 TKU851992:TKU852000 TUQ851992:TUQ852000 UEM851992:UEM852000 UOI851992:UOI852000 UYE851992:UYE852000 VIA851992:VIA852000 VRW851992:VRW852000 WBS851992:WBS852000 WLO851992:WLO852000 WVK851992:WVK852000 C917528:C917536 IY917528:IY917536 SU917528:SU917536 ACQ917528:ACQ917536 AMM917528:AMM917536 AWI917528:AWI917536 BGE917528:BGE917536 BQA917528:BQA917536 BZW917528:BZW917536 CJS917528:CJS917536 CTO917528:CTO917536 DDK917528:DDK917536 DNG917528:DNG917536 DXC917528:DXC917536 EGY917528:EGY917536 EQU917528:EQU917536 FAQ917528:FAQ917536 FKM917528:FKM917536 FUI917528:FUI917536 GEE917528:GEE917536 GOA917528:GOA917536 GXW917528:GXW917536 HHS917528:HHS917536 HRO917528:HRO917536 IBK917528:IBK917536 ILG917528:ILG917536 IVC917528:IVC917536 JEY917528:JEY917536 JOU917528:JOU917536 JYQ917528:JYQ917536 KIM917528:KIM917536 KSI917528:KSI917536 LCE917528:LCE917536 LMA917528:LMA917536 LVW917528:LVW917536 MFS917528:MFS917536 MPO917528:MPO917536 MZK917528:MZK917536 NJG917528:NJG917536 NTC917528:NTC917536 OCY917528:OCY917536 OMU917528:OMU917536 OWQ917528:OWQ917536 PGM917528:PGM917536 PQI917528:PQI917536 QAE917528:QAE917536 QKA917528:QKA917536 QTW917528:QTW917536 RDS917528:RDS917536 RNO917528:RNO917536 RXK917528:RXK917536 SHG917528:SHG917536 SRC917528:SRC917536 TAY917528:TAY917536 TKU917528:TKU917536 TUQ917528:TUQ917536 UEM917528:UEM917536 UOI917528:UOI917536 UYE917528:UYE917536 VIA917528:VIA917536 VRW917528:VRW917536 WBS917528:WBS917536 WLO917528:WLO917536 WVK917528:WVK917536 C983064:C983072 IY983064:IY983072 SU983064:SU983072 ACQ983064:ACQ983072 AMM983064:AMM983072 AWI983064:AWI983072 BGE983064:BGE983072 BQA983064:BQA983072 BZW983064:BZW983072 CJS983064:CJS983072 CTO983064:CTO983072 DDK983064:DDK983072 DNG983064:DNG983072 DXC983064:DXC983072 EGY983064:EGY983072 EQU983064:EQU983072 FAQ983064:FAQ983072 FKM983064:FKM983072 FUI983064:FUI983072 GEE983064:GEE983072 GOA983064:GOA983072 GXW983064:GXW983072 HHS983064:HHS983072 HRO983064:HRO983072 IBK983064:IBK983072 ILG983064:ILG983072 IVC983064:IVC983072 JEY983064:JEY983072 JOU983064:JOU983072 JYQ983064:JYQ983072 KIM983064:KIM983072 KSI983064:KSI983072 LCE983064:LCE983072 LMA983064:LMA983072 LVW983064:LVW983072 MFS983064:MFS983072 MPO983064:MPO983072 MZK983064:MZK983072 NJG983064:NJG983072 NTC983064:NTC983072 OCY983064:OCY983072 OMU983064:OMU983072 OWQ983064:OWQ983072 PGM983064:PGM983072 PQI983064:PQI983072 QAE983064:QAE983072 QKA983064:QKA983072 QTW983064:QTW983072 RDS983064:RDS983072 RNO983064:RNO983072 RXK983064:RXK983072 SHG983064:SHG983072 SRC983064:SRC983072 TAY983064:TAY983072 TKU983064:TKU983072 TUQ983064:TUQ983072 UEM983064:UEM983072 UOI983064:UOI983072 UYE983064:UYE983072 VIA983064:VIA983072 VRW983064:VRW983072 WBS983064:WBS983072 WLO983064:WLO983072 WVK983064:WVK983072" xr:uid="{5B63CC83-9F79-4BC3-AEA6-BEF55E7767F1}">
      <formula1>$A$53:$A$102</formula1>
    </dataValidation>
    <dataValidation type="list" allowBlank="1" showErrorMessage="1" prompt="Select option" sqref="R8 JN8 TJ8 ADF8 ANB8 AWX8 BGT8 BQP8 CAL8 CKH8 CUD8 DDZ8 DNV8 DXR8 EHN8 ERJ8 FBF8 FLB8 FUX8 GET8 GOP8 GYL8 HIH8 HSD8 IBZ8 ILV8 IVR8 JFN8 JPJ8 JZF8 KJB8 KSX8 LCT8 LMP8 LWL8 MGH8 MQD8 MZZ8 NJV8 NTR8 ODN8 ONJ8 OXF8 PHB8 PQX8 QAT8 QKP8 QUL8 REH8 ROD8 RXZ8 SHV8 SRR8 TBN8 TLJ8 TVF8 UFB8 UOX8 UYT8 VIP8 VSL8 WCH8 WMD8 WVZ8 R65544 JN65544 TJ65544 ADF65544 ANB65544 AWX65544 BGT65544 BQP65544 CAL65544 CKH65544 CUD65544 DDZ65544 DNV65544 DXR65544 EHN65544 ERJ65544 FBF65544 FLB65544 FUX65544 GET65544 GOP65544 GYL65544 HIH65544 HSD65544 IBZ65544 ILV65544 IVR65544 JFN65544 JPJ65544 JZF65544 KJB65544 KSX65544 LCT65544 LMP65544 LWL65544 MGH65544 MQD65544 MZZ65544 NJV65544 NTR65544 ODN65544 ONJ65544 OXF65544 PHB65544 PQX65544 QAT65544 QKP65544 QUL65544 REH65544 ROD65544 RXZ65544 SHV65544 SRR65544 TBN65544 TLJ65544 TVF65544 UFB65544 UOX65544 UYT65544 VIP65544 VSL65544 WCH65544 WMD65544 WVZ65544 R131080 JN131080 TJ131080 ADF131080 ANB131080 AWX131080 BGT131080 BQP131080 CAL131080 CKH131080 CUD131080 DDZ131080 DNV131080 DXR131080 EHN131080 ERJ131080 FBF131080 FLB131080 FUX131080 GET131080 GOP131080 GYL131080 HIH131080 HSD131080 IBZ131080 ILV131080 IVR131080 JFN131080 JPJ131080 JZF131080 KJB131080 KSX131080 LCT131080 LMP131080 LWL131080 MGH131080 MQD131080 MZZ131080 NJV131080 NTR131080 ODN131080 ONJ131080 OXF131080 PHB131080 PQX131080 QAT131080 QKP131080 QUL131080 REH131080 ROD131080 RXZ131080 SHV131080 SRR131080 TBN131080 TLJ131080 TVF131080 UFB131080 UOX131080 UYT131080 VIP131080 VSL131080 WCH131080 WMD131080 WVZ131080 R196616 JN196616 TJ196616 ADF196616 ANB196616 AWX196616 BGT196616 BQP196616 CAL196616 CKH196616 CUD196616 DDZ196616 DNV196616 DXR196616 EHN196616 ERJ196616 FBF196616 FLB196616 FUX196616 GET196616 GOP196616 GYL196616 HIH196616 HSD196616 IBZ196616 ILV196616 IVR196616 JFN196616 JPJ196616 JZF196616 KJB196616 KSX196616 LCT196616 LMP196616 LWL196616 MGH196616 MQD196616 MZZ196616 NJV196616 NTR196616 ODN196616 ONJ196616 OXF196616 PHB196616 PQX196616 QAT196616 QKP196616 QUL196616 REH196616 ROD196616 RXZ196616 SHV196616 SRR196616 TBN196616 TLJ196616 TVF196616 UFB196616 UOX196616 UYT196616 VIP196616 VSL196616 WCH196616 WMD196616 WVZ196616 R262152 JN262152 TJ262152 ADF262152 ANB262152 AWX262152 BGT262152 BQP262152 CAL262152 CKH262152 CUD262152 DDZ262152 DNV262152 DXR262152 EHN262152 ERJ262152 FBF262152 FLB262152 FUX262152 GET262152 GOP262152 GYL262152 HIH262152 HSD262152 IBZ262152 ILV262152 IVR262152 JFN262152 JPJ262152 JZF262152 KJB262152 KSX262152 LCT262152 LMP262152 LWL262152 MGH262152 MQD262152 MZZ262152 NJV262152 NTR262152 ODN262152 ONJ262152 OXF262152 PHB262152 PQX262152 QAT262152 QKP262152 QUL262152 REH262152 ROD262152 RXZ262152 SHV262152 SRR262152 TBN262152 TLJ262152 TVF262152 UFB262152 UOX262152 UYT262152 VIP262152 VSL262152 WCH262152 WMD262152 WVZ262152 R327688 JN327688 TJ327688 ADF327688 ANB327688 AWX327688 BGT327688 BQP327688 CAL327688 CKH327688 CUD327688 DDZ327688 DNV327688 DXR327688 EHN327688 ERJ327688 FBF327688 FLB327688 FUX327688 GET327688 GOP327688 GYL327688 HIH327688 HSD327688 IBZ327688 ILV327688 IVR327688 JFN327688 JPJ327688 JZF327688 KJB327688 KSX327688 LCT327688 LMP327688 LWL327688 MGH327688 MQD327688 MZZ327688 NJV327688 NTR327688 ODN327688 ONJ327688 OXF327688 PHB327688 PQX327688 QAT327688 QKP327688 QUL327688 REH327688 ROD327688 RXZ327688 SHV327688 SRR327688 TBN327688 TLJ327688 TVF327688 UFB327688 UOX327688 UYT327688 VIP327688 VSL327688 WCH327688 WMD327688 WVZ327688 R393224 JN393224 TJ393224 ADF393224 ANB393224 AWX393224 BGT393224 BQP393224 CAL393224 CKH393224 CUD393224 DDZ393224 DNV393224 DXR393224 EHN393224 ERJ393224 FBF393224 FLB393224 FUX393224 GET393224 GOP393224 GYL393224 HIH393224 HSD393224 IBZ393224 ILV393224 IVR393224 JFN393224 JPJ393224 JZF393224 KJB393224 KSX393224 LCT393224 LMP393224 LWL393224 MGH393224 MQD393224 MZZ393224 NJV393224 NTR393224 ODN393224 ONJ393224 OXF393224 PHB393224 PQX393224 QAT393224 QKP393224 QUL393224 REH393224 ROD393224 RXZ393224 SHV393224 SRR393224 TBN393224 TLJ393224 TVF393224 UFB393224 UOX393224 UYT393224 VIP393224 VSL393224 WCH393224 WMD393224 WVZ393224 R458760 JN458760 TJ458760 ADF458760 ANB458760 AWX458760 BGT458760 BQP458760 CAL458760 CKH458760 CUD458760 DDZ458760 DNV458760 DXR458760 EHN458760 ERJ458760 FBF458760 FLB458760 FUX458760 GET458760 GOP458760 GYL458760 HIH458760 HSD458760 IBZ458760 ILV458760 IVR458760 JFN458760 JPJ458760 JZF458760 KJB458760 KSX458760 LCT458760 LMP458760 LWL458760 MGH458760 MQD458760 MZZ458760 NJV458760 NTR458760 ODN458760 ONJ458760 OXF458760 PHB458760 PQX458760 QAT458760 QKP458760 QUL458760 REH458760 ROD458760 RXZ458760 SHV458760 SRR458760 TBN458760 TLJ458760 TVF458760 UFB458760 UOX458760 UYT458760 VIP458760 VSL458760 WCH458760 WMD458760 WVZ458760 R524296 JN524296 TJ524296 ADF524296 ANB524296 AWX524296 BGT524296 BQP524296 CAL524296 CKH524296 CUD524296 DDZ524296 DNV524296 DXR524296 EHN524296 ERJ524296 FBF524296 FLB524296 FUX524296 GET524296 GOP524296 GYL524296 HIH524296 HSD524296 IBZ524296 ILV524296 IVR524296 JFN524296 JPJ524296 JZF524296 KJB524296 KSX524296 LCT524296 LMP524296 LWL524296 MGH524296 MQD524296 MZZ524296 NJV524296 NTR524296 ODN524296 ONJ524296 OXF524296 PHB524296 PQX524296 QAT524296 QKP524296 QUL524296 REH524296 ROD524296 RXZ524296 SHV524296 SRR524296 TBN524296 TLJ524296 TVF524296 UFB524296 UOX524296 UYT524296 VIP524296 VSL524296 WCH524296 WMD524296 WVZ524296 R589832 JN589832 TJ589832 ADF589832 ANB589832 AWX589832 BGT589832 BQP589832 CAL589832 CKH589832 CUD589832 DDZ589832 DNV589832 DXR589832 EHN589832 ERJ589832 FBF589832 FLB589832 FUX589832 GET589832 GOP589832 GYL589832 HIH589832 HSD589832 IBZ589832 ILV589832 IVR589832 JFN589832 JPJ589832 JZF589832 KJB589832 KSX589832 LCT589832 LMP589832 LWL589832 MGH589832 MQD589832 MZZ589832 NJV589832 NTR589832 ODN589832 ONJ589832 OXF589832 PHB589832 PQX589832 QAT589832 QKP589832 QUL589832 REH589832 ROD589832 RXZ589832 SHV589832 SRR589832 TBN589832 TLJ589832 TVF589832 UFB589832 UOX589832 UYT589832 VIP589832 VSL589832 WCH589832 WMD589832 WVZ589832 R655368 JN655368 TJ655368 ADF655368 ANB655368 AWX655368 BGT655368 BQP655368 CAL655368 CKH655368 CUD655368 DDZ655368 DNV655368 DXR655368 EHN655368 ERJ655368 FBF655368 FLB655368 FUX655368 GET655368 GOP655368 GYL655368 HIH655368 HSD655368 IBZ655368 ILV655368 IVR655368 JFN655368 JPJ655368 JZF655368 KJB655368 KSX655368 LCT655368 LMP655368 LWL655368 MGH655368 MQD655368 MZZ655368 NJV655368 NTR655368 ODN655368 ONJ655368 OXF655368 PHB655368 PQX655368 QAT655368 QKP655368 QUL655368 REH655368 ROD655368 RXZ655368 SHV655368 SRR655368 TBN655368 TLJ655368 TVF655368 UFB655368 UOX655368 UYT655368 VIP655368 VSL655368 WCH655368 WMD655368 WVZ655368 R720904 JN720904 TJ720904 ADF720904 ANB720904 AWX720904 BGT720904 BQP720904 CAL720904 CKH720904 CUD720904 DDZ720904 DNV720904 DXR720904 EHN720904 ERJ720904 FBF720904 FLB720904 FUX720904 GET720904 GOP720904 GYL720904 HIH720904 HSD720904 IBZ720904 ILV720904 IVR720904 JFN720904 JPJ720904 JZF720904 KJB720904 KSX720904 LCT720904 LMP720904 LWL720904 MGH720904 MQD720904 MZZ720904 NJV720904 NTR720904 ODN720904 ONJ720904 OXF720904 PHB720904 PQX720904 QAT720904 QKP720904 QUL720904 REH720904 ROD720904 RXZ720904 SHV720904 SRR720904 TBN720904 TLJ720904 TVF720904 UFB720904 UOX720904 UYT720904 VIP720904 VSL720904 WCH720904 WMD720904 WVZ720904 R786440 JN786440 TJ786440 ADF786440 ANB786440 AWX786440 BGT786440 BQP786440 CAL786440 CKH786440 CUD786440 DDZ786440 DNV786440 DXR786440 EHN786440 ERJ786440 FBF786440 FLB786440 FUX786440 GET786440 GOP786440 GYL786440 HIH786440 HSD786440 IBZ786440 ILV786440 IVR786440 JFN786440 JPJ786440 JZF786440 KJB786440 KSX786440 LCT786440 LMP786440 LWL786440 MGH786440 MQD786440 MZZ786440 NJV786440 NTR786440 ODN786440 ONJ786440 OXF786440 PHB786440 PQX786440 QAT786440 QKP786440 QUL786440 REH786440 ROD786440 RXZ786440 SHV786440 SRR786440 TBN786440 TLJ786440 TVF786440 UFB786440 UOX786440 UYT786440 VIP786440 VSL786440 WCH786440 WMD786440 WVZ786440 R851976 JN851976 TJ851976 ADF851976 ANB851976 AWX851976 BGT851976 BQP851976 CAL851976 CKH851976 CUD851976 DDZ851976 DNV851976 DXR851976 EHN851976 ERJ851976 FBF851976 FLB851976 FUX851976 GET851976 GOP851976 GYL851976 HIH851976 HSD851976 IBZ851976 ILV851976 IVR851976 JFN851976 JPJ851976 JZF851976 KJB851976 KSX851976 LCT851976 LMP851976 LWL851976 MGH851976 MQD851976 MZZ851976 NJV851976 NTR851976 ODN851976 ONJ851976 OXF851976 PHB851976 PQX851976 QAT851976 QKP851976 QUL851976 REH851976 ROD851976 RXZ851976 SHV851976 SRR851976 TBN851976 TLJ851976 TVF851976 UFB851976 UOX851976 UYT851976 VIP851976 VSL851976 WCH851976 WMD851976 WVZ851976 R917512 JN917512 TJ917512 ADF917512 ANB917512 AWX917512 BGT917512 BQP917512 CAL917512 CKH917512 CUD917512 DDZ917512 DNV917512 DXR917512 EHN917512 ERJ917512 FBF917512 FLB917512 FUX917512 GET917512 GOP917512 GYL917512 HIH917512 HSD917512 IBZ917512 ILV917512 IVR917512 JFN917512 JPJ917512 JZF917512 KJB917512 KSX917512 LCT917512 LMP917512 LWL917512 MGH917512 MQD917512 MZZ917512 NJV917512 NTR917512 ODN917512 ONJ917512 OXF917512 PHB917512 PQX917512 QAT917512 QKP917512 QUL917512 REH917512 ROD917512 RXZ917512 SHV917512 SRR917512 TBN917512 TLJ917512 TVF917512 UFB917512 UOX917512 UYT917512 VIP917512 VSL917512 WCH917512 WMD917512 WVZ917512 R983048 JN983048 TJ983048 ADF983048 ANB983048 AWX983048 BGT983048 BQP983048 CAL983048 CKH983048 CUD983048 DDZ983048 DNV983048 DXR983048 EHN983048 ERJ983048 FBF983048 FLB983048 FUX983048 GET983048 GOP983048 GYL983048 HIH983048 HSD983048 IBZ983048 ILV983048 IVR983048 JFN983048 JPJ983048 JZF983048 KJB983048 KSX983048 LCT983048 LMP983048 LWL983048 MGH983048 MQD983048 MZZ983048 NJV983048 NTR983048 ODN983048 ONJ983048 OXF983048 PHB983048 PQX983048 QAT983048 QKP983048 QUL983048 REH983048 ROD983048 RXZ983048 SHV983048 SRR983048 TBN983048 TLJ983048 TVF983048 UFB983048 UOX983048 UYT983048 VIP983048 VSL983048 WCH983048 WMD983048 WVZ983048" xr:uid="{BF3AFDBE-D335-4762-80DD-5A156C17C4DB}">
      <formula1>$E$69:$E$74</formula1>
    </dataValidation>
  </dataValidations>
  <hyperlinks>
    <hyperlink ref="C4:T5" r:id="rId1" display="https://www.nzta.govt.nz/resources/monetised-benefits-and-costs-manual" xr:uid="{4DE4A2A6-C4D3-4FF5-A15F-64D468C8C534}"/>
  </hyperlinks>
  <printOptions horizontalCentered="1"/>
  <pageMargins left="0.74803149606299213" right="0.70866141732283472" top="0.74803149606299213" bottom="0.9055118110236221" header="0.39370078740157483" footer="0.39370078740157483"/>
  <pageSetup paperSize="9" scale="94" orientation="portrait" r:id="rId2"/>
  <headerFooter scaleWithDoc="0" alignWithMargins="0">
    <oddHeader>&amp;L&amp;"+,Regular"&amp;8&amp;F&amp;R&amp;"Cambria,Regular"&amp;8&amp;A
__________________________________________________________________________________________</oddHeader>
    <oddFooter>&amp;L&amp;"Cambria,Regular"&amp;8__________________________________________________________________________________________
The NZ Transport Agency’s Economic evaluation manual 
Effective from Jul 2013</oddFooter>
  </headerFooter>
  <drawing r:id="rId3"/>
  <legacyDrawing r:id="rId4"/>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D1280997FB197D439016D66643BF045C" ma:contentTypeVersion="17" ma:contentTypeDescription="Create a new document." ma:contentTypeScope="" ma:versionID="0a51b0c77653501b02f08d7398b58bb9">
  <xsd:schema xmlns:xsd="http://www.w3.org/2001/XMLSchema" xmlns:xs="http://www.w3.org/2001/XMLSchema" xmlns:p="http://schemas.microsoft.com/office/2006/metadata/properties" xmlns:ns2="610edd1d-c37b-469a-931b-7a7fbdbef28d" xmlns:ns3="fe711059-3473-4d0a-bf90-08974e90274a" targetNamespace="http://schemas.microsoft.com/office/2006/metadata/properties" ma:root="true" ma:fieldsID="24d195a3041fb1f794033f441f033a9a" ns2:_="" ns3:_="">
    <xsd:import namespace="610edd1d-c37b-469a-931b-7a7fbdbef28d"/>
    <xsd:import namespace="fe711059-3473-4d0a-bf90-08974e90274a"/>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LengthInSecond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Archive" minOccurs="0"/>
                <xsd:element ref="ns3:SharedWithUsers" minOccurs="0"/>
                <xsd:element ref="ns3:SharedWithDetail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10edd1d-c37b-469a-931b-7a7fbdbef28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LengthInSeconds" ma:index="13" nillable="true" ma:displayName="MediaLengthInSeconds" ma:hidden="true" ma:internalName="MediaLengthInSeconds" ma:readOnly="true">
      <xsd:simpleType>
        <xsd:restriction base="dms:Unknown"/>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db08afcf-b03d-4cde-ac2f-5a995d139700" ma:termSetId="09814cd3-568e-fe90-9814-8d621ff8fb84" ma:anchorId="fba54fb3-c3e1-fe81-a776-ca4b69148c4d" ma:open="true" ma:isKeyword="false">
      <xsd:complexType>
        <xsd:sequence>
          <xsd:element ref="pc:Terms" minOccurs="0" maxOccurs="1"/>
        </xsd:sequence>
      </xsd:complex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Archive" ma:index="20" nillable="true" ma:displayName="Archive" ma:list="UserInfo" ma:SharePointGroup="0" ma:internalName="Archive" ma:readOnly="false"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SearchProperties" ma:index="2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fe711059-3473-4d0a-bf90-08974e90274a" elementFormDefault="qualified">
    <xsd:import namespace="http://schemas.microsoft.com/office/2006/documentManagement/types"/>
    <xsd:import namespace="http://schemas.microsoft.com/office/infopath/2007/PartnerControls"/>
    <xsd:element name="TaxCatchAll" ma:index="16" nillable="true" ma:displayName="Taxonomy Catch All Column" ma:hidden="true" ma:list="{f870b2c0-bd8f-42f3-84a3-714cde1d916b}" ma:internalName="TaxCatchAll" ma:showField="CatchAllData" ma:web="fe711059-3473-4d0a-bf90-08974e90274a">
      <xsd:complexType>
        <xsd:complexContent>
          <xsd:extension base="dms:MultiChoiceLookup">
            <xsd:sequence>
              <xsd:element name="Value" type="dms:Lookup" maxOccurs="unbounded" minOccurs="0" nillable="true"/>
            </xsd:sequence>
          </xsd:extension>
        </xsd:complexContent>
      </xsd:complexType>
    </xsd:element>
    <xsd:element name="SharedWithUsers" ma:index="2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2"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fe711059-3473-4d0a-bf90-08974e90274a" xsi:nil="true"/>
    <Archive xmlns="610edd1d-c37b-469a-931b-7a7fbdbef28d">
      <UserInfo>
        <DisplayName/>
        <AccountId xsi:nil="true"/>
        <AccountType/>
      </UserInfo>
    </Archive>
    <lcf76f155ced4ddcb4097134ff3c332f xmlns="610edd1d-c37b-469a-931b-7a7fbdbef28d">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3C0D57F-76D6-4FAC-A5A2-BFB68A327E8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10edd1d-c37b-469a-931b-7a7fbdbef28d"/>
    <ds:schemaRef ds:uri="fe711059-3473-4d0a-bf90-08974e90274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385102F-2536-46FF-9ECB-709E87AFDB07}">
  <ds:schemaRefs>
    <ds:schemaRef ds:uri="http://schemas.microsoft.com/office/2006/metadata/properties"/>
    <ds:schemaRef ds:uri="http://schemas.microsoft.com/office/infopath/2007/PartnerControls"/>
    <ds:schemaRef ds:uri="fe711059-3473-4d0a-bf90-08974e90274a"/>
    <ds:schemaRef ds:uri="610edd1d-c37b-469a-931b-7a7fbdbef28d"/>
  </ds:schemaRefs>
</ds:datastoreItem>
</file>

<file path=customXml/itemProps3.xml><?xml version="1.0" encoding="utf-8"?>
<ds:datastoreItem xmlns:ds="http://schemas.openxmlformats.org/officeDocument/2006/customXml" ds:itemID="{1EFF9A4A-192A-41BC-82F7-99847D46638E}">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19</vt:i4>
      </vt:variant>
    </vt:vector>
  </HeadingPairs>
  <TitlesOfParts>
    <vt:vector size="36" baseType="lpstr">
      <vt:lpstr>AST</vt:lpstr>
      <vt:lpstr>Benefits Framework</vt:lpstr>
      <vt:lpstr>W1- Summary_Upload</vt:lpstr>
      <vt:lpstr>overview &amp; guide</vt:lpstr>
      <vt:lpstr>SP2-1</vt:lpstr>
      <vt:lpstr>SP2-2</vt:lpstr>
      <vt:lpstr>SP2-3 (1)</vt:lpstr>
      <vt:lpstr>SP2-3 (2)</vt:lpstr>
      <vt:lpstr>SP2-3 (3)</vt:lpstr>
      <vt:lpstr>SP2-4</vt:lpstr>
      <vt:lpstr>SP2-5</vt:lpstr>
      <vt:lpstr>SP2-6</vt:lpstr>
      <vt:lpstr>Tables</vt:lpstr>
      <vt:lpstr>Cost estimates</vt:lpstr>
      <vt:lpstr>Sensitivity testing</vt:lpstr>
      <vt:lpstr>Workings</vt:lpstr>
      <vt:lpstr>Notes</vt:lpstr>
      <vt:lpstr>_sp21</vt:lpstr>
      <vt:lpstr>_sp22</vt:lpstr>
      <vt:lpstr>_sp231</vt:lpstr>
      <vt:lpstr>_sp232</vt:lpstr>
      <vt:lpstr>_sp233</vt:lpstr>
      <vt:lpstr>_sp24</vt:lpstr>
      <vt:lpstr>_sp25</vt:lpstr>
      <vt:lpstr>_sp26</vt:lpstr>
      <vt:lpstr>FCF</vt:lpstr>
      <vt:lpstr>'overview &amp; guide'!Print_Area</vt:lpstr>
      <vt:lpstr>'SP2-1'!Print_Area</vt:lpstr>
      <vt:lpstr>'SP2-2'!Print_Area</vt:lpstr>
      <vt:lpstr>'SP2-3 (1)'!Print_Area</vt:lpstr>
      <vt:lpstr>'SP2-3 (2)'!Print_Area</vt:lpstr>
      <vt:lpstr>'SP2-3 (3)'!Print_Area</vt:lpstr>
      <vt:lpstr>'SP2-4'!Print_Area</vt:lpstr>
      <vt:lpstr>'SP2-5'!Print_Area</vt:lpstr>
      <vt:lpstr>'SP2-6'!Print_Area</vt:lpstr>
      <vt:lpstr>'W1- Summary_Upload'!Print_Area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Sara Kilonback</dc:creator>
  <cp:keywords/>
  <dc:description/>
  <cp:lastModifiedBy>Bryce Hartell</cp:lastModifiedBy>
  <cp:revision/>
  <dcterms:created xsi:type="dcterms:W3CDTF">2020-05-25T00:37:33Z</dcterms:created>
  <dcterms:modified xsi:type="dcterms:W3CDTF">2024-03-21T01:51:49Z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0x010100D1280997FB197D439016D66643BF045C</vt:lpwstr>
  </property>
  <property fmtid="{D5CDD505-2E9C-101B-9397-08002B2CF9AE}" pid="3" name="MediaServiceImageTags">
    <vt:lpwstr/>
  </property>
</Properties>
</file>