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showInkAnnotation="0" codeName="ThisWorkbook" autoCompressPictures="0"/>
  <mc:AlternateContent xmlns:mc="http://schemas.openxmlformats.org/markup-compatibility/2006">
    <mc:Choice Requires="x15">
      <x15ac:absPath xmlns:x15ac="http://schemas.microsoft.com/office/spreadsheetml/2010/11/ac" url="C:\Users\BrendanF\AppData\Roaming\OpenText\OTEdit\EC_infohub\c54488436\"/>
    </mc:Choice>
  </mc:AlternateContent>
  <xr:revisionPtr revIDLastSave="0" documentId="13_ncr:1_{8E3A3C7B-9137-4FB7-8E04-C3DE7D95EF2F}" xr6:coauthVersionLast="47" xr6:coauthVersionMax="47" xr10:uidLastSave="{00000000-0000-0000-0000-000000000000}"/>
  <bookViews>
    <workbookView xWindow="-15135" yWindow="-16470" windowWidth="29040" windowHeight="15840" tabRatio="733" xr2:uid="{00000000-000D-0000-FFFF-FFFF00000000}"/>
  </bookViews>
  <sheets>
    <sheet name="AST" sheetId="2" r:id="rId1"/>
    <sheet name="Benefits Framework" sheetId="3" state="hidden" r:id="rId2"/>
    <sheet name="W1 - Summary_Upload" sheetId="67" state="hidden" r:id="rId3"/>
    <sheet name="Overview and guide" sheetId="68" r:id="rId4"/>
    <sheet name="SP12-1" sheetId="69" r:id="rId5"/>
    <sheet name="SP12-2" sheetId="70" r:id="rId6"/>
    <sheet name="SP12-3" sheetId="71" r:id="rId7"/>
    <sheet name="SP12-4" sheetId="72" r:id="rId8"/>
    <sheet name="Tables" sheetId="73" state="hidden" r:id="rId9"/>
    <sheet name="Cost Estimates" sheetId="74" r:id="rId10"/>
    <sheet name="Working" sheetId="75" r:id="rId11"/>
    <sheet name="Notes" sheetId="76" r:id="rId12"/>
  </sheets>
  <definedNames>
    <definedName name="_sp111">#REF!</definedName>
    <definedName name="_sp112">#REF!</definedName>
    <definedName name="_sp1131">#REF!</definedName>
    <definedName name="_sp1132">#REF!</definedName>
    <definedName name="_sp1133">#REF!</definedName>
    <definedName name="_sp114">#REF!</definedName>
    <definedName name="_sp115">#REF!</definedName>
    <definedName name="_sp116">#REF!</definedName>
    <definedName name="_sp117">#REF!</definedName>
    <definedName name="_sp118">#REF!</definedName>
    <definedName name="_sp31">#REF!</definedName>
    <definedName name="_sp32">#REF!</definedName>
    <definedName name="_sp331">#REF!</definedName>
    <definedName name="_sp332">#REF!</definedName>
    <definedName name="_sp333">#REF!</definedName>
    <definedName name="_sp34">#REF!</definedName>
    <definedName name="_sp35">#REF!</definedName>
    <definedName name="_sp36">#REF!</definedName>
    <definedName name="_sp37">#REF!</definedName>
    <definedName name="_Toc149723404" localSheetId="8">Tables!#REF!</definedName>
    <definedName name="_Toc149723405" localSheetId="8">Tables!#REF!</definedName>
    <definedName name="_Toc149723406" localSheetId="8">Tables!#REF!</definedName>
    <definedName name="_Toc149723407" localSheetId="8">Tables!#REF!</definedName>
    <definedName name="_Toc149723408" localSheetId="8">Tables!#REF!</definedName>
    <definedName name="_Toc149723409" localSheetId="8">Tables!#REF!</definedName>
    <definedName name="_Toc18127489" localSheetId="8">Tables!#REF!</definedName>
    <definedName name="_Toc18207243" localSheetId="8">Tables!#REF!</definedName>
    <definedName name="_Toc18207244" localSheetId="8">Tables!#REF!</definedName>
    <definedName name="_Toc18207246" localSheetId="8">Tables!#REF!</definedName>
    <definedName name="_Toc18207247" localSheetId="8">Tables!#REF!</definedName>
    <definedName name="_Toc18207248" localSheetId="8">Tables!#REF!</definedName>
    <definedName name="_Toc18207249" localSheetId="8">Tables!#REF!</definedName>
    <definedName name="_Toc18207251" localSheetId="8">Tables!#REF!</definedName>
    <definedName name="_Toc18207253" localSheetId="8">Tables!#REF!</definedName>
    <definedName name="_Toc18207255" localSheetId="8">Tables!#REF!</definedName>
    <definedName name="OG">#REF!</definedName>
    <definedName name="_xlnm.Print_Area" localSheetId="4">'SP12-1'!$A$2:$O$52</definedName>
    <definedName name="_xlnm.Print_Area" localSheetId="5">'SP12-2'!$A$2:$I$39</definedName>
    <definedName name="_xlnm.Print_Area" localSheetId="6">'SP12-3'!$A$2:$L$54</definedName>
    <definedName name="_xlnm.Print_Area" localSheetId="7">'SP12-4'!$A$2:$I$24</definedName>
    <definedName name="_xlnm.Print_Area" localSheetId="2">'W1 - Summary_Upload'!$A$1:$J$92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F10" i="2" l="1"/>
  <c r="F8" i="2"/>
  <c r="K6" i="73"/>
  <c r="G20" i="70"/>
  <c r="E3" i="2"/>
  <c r="C108" i="73" l="1"/>
  <c r="E117" i="73" s="1"/>
  <c r="A74" i="73"/>
  <c r="A81" i="73" s="1"/>
  <c r="A73" i="73"/>
  <c r="A72" i="73"/>
  <c r="H72" i="73" s="1"/>
  <c r="A71" i="73"/>
  <c r="E71" i="73" s="1"/>
  <c r="G45" i="73"/>
  <c r="H45" i="73" s="1"/>
  <c r="F45" i="73"/>
  <c r="F44" i="73"/>
  <c r="G44" i="73" s="1"/>
  <c r="H44" i="73" s="1"/>
  <c r="F43" i="73"/>
  <c r="G43" i="73" s="1"/>
  <c r="H43" i="73" s="1"/>
  <c r="G42" i="73"/>
  <c r="H42" i="73" s="1"/>
  <c r="F42" i="73"/>
  <c r="G41" i="73"/>
  <c r="H41" i="73" s="1"/>
  <c r="F41" i="73"/>
  <c r="F40" i="73"/>
  <c r="G40" i="73" s="1"/>
  <c r="H40" i="73" s="1"/>
  <c r="F39" i="73"/>
  <c r="G39" i="73" s="1"/>
  <c r="H39" i="73" s="1"/>
  <c r="F11" i="73"/>
  <c r="G11" i="73" s="1"/>
  <c r="H11" i="73" s="1"/>
  <c r="F10" i="73"/>
  <c r="G10" i="73" s="1"/>
  <c r="H10" i="73" s="1"/>
  <c r="F9" i="73"/>
  <c r="G9" i="73" s="1"/>
  <c r="H9" i="73" s="1"/>
  <c r="I8" i="73"/>
  <c r="K8" i="73" s="1"/>
  <c r="F8" i="73"/>
  <c r="G8" i="73" s="1"/>
  <c r="H8" i="73" s="1"/>
  <c r="F7" i="73"/>
  <c r="G7" i="73" s="1"/>
  <c r="H7" i="73" s="1"/>
  <c r="F6" i="73"/>
  <c r="G6" i="73" s="1"/>
  <c r="H6" i="73" s="1"/>
  <c r="I5" i="73"/>
  <c r="K5" i="73" s="1"/>
  <c r="I3" i="73"/>
  <c r="G2" i="73"/>
  <c r="Q44" i="73" s="1"/>
  <c r="G2" i="72"/>
  <c r="O15" i="71"/>
  <c r="N15" i="71"/>
  <c r="O14" i="71"/>
  <c r="O16" i="71" s="1"/>
  <c r="F73" i="73" s="1"/>
  <c r="A82" i="73" s="1"/>
  <c r="N14" i="71"/>
  <c r="N13" i="71"/>
  <c r="N12" i="71"/>
  <c r="N11" i="71"/>
  <c r="N10" i="71"/>
  <c r="N9" i="71"/>
  <c r="N16" i="71" s="1"/>
  <c r="J2" i="71"/>
  <c r="G37" i="70"/>
  <c r="H37" i="70" s="1"/>
  <c r="G36" i="70"/>
  <c r="H36" i="70" s="1"/>
  <c r="G35" i="70"/>
  <c r="H35" i="70" s="1"/>
  <c r="G34" i="70"/>
  <c r="H34" i="70" s="1"/>
  <c r="H31" i="70"/>
  <c r="G23" i="70"/>
  <c r="H23" i="70" s="1"/>
  <c r="G22" i="70"/>
  <c r="H22" i="70" s="1"/>
  <c r="G21" i="70"/>
  <c r="H21" i="70" s="1"/>
  <c r="H20" i="70"/>
  <c r="H17" i="70"/>
  <c r="H2" i="70"/>
  <c r="B68" i="69"/>
  <c r="U63" i="69"/>
  <c r="U62" i="69"/>
  <c r="U61" i="69"/>
  <c r="I37" i="69"/>
  <c r="N2" i="68"/>
  <c r="C112" i="67"/>
  <c r="C111" i="67"/>
  <c r="C110" i="67"/>
  <c r="C109" i="67"/>
  <c r="C108" i="67"/>
  <c r="C107" i="67"/>
  <c r="C106" i="67"/>
  <c r="C105" i="67"/>
  <c r="C104" i="67"/>
  <c r="C103" i="67"/>
  <c r="C102" i="67"/>
  <c r="C101" i="67"/>
  <c r="C100" i="67"/>
  <c r="C99" i="67"/>
  <c r="C98" i="67"/>
  <c r="C97" i="67"/>
  <c r="C96" i="67"/>
  <c r="C95" i="67"/>
  <c r="C94" i="67"/>
  <c r="C93" i="67"/>
  <c r="C92" i="67"/>
  <c r="C91" i="67"/>
  <c r="C90" i="67"/>
  <c r="C89" i="67"/>
  <c r="C88" i="67"/>
  <c r="C87" i="67"/>
  <c r="C84" i="67"/>
  <c r="C83" i="67"/>
  <c r="C82" i="67"/>
  <c r="C81" i="67"/>
  <c r="C79" i="67"/>
  <c r="C78" i="67"/>
  <c r="C77" i="67"/>
  <c r="C76" i="67"/>
  <c r="C75" i="67"/>
  <c r="C74" i="67"/>
  <c r="C73" i="67"/>
  <c r="C72" i="67"/>
  <c r="C71" i="67"/>
  <c r="C70" i="67"/>
  <c r="C69" i="67"/>
  <c r="C68" i="67"/>
  <c r="C67" i="67"/>
  <c r="C66" i="67"/>
  <c r="C65" i="67"/>
  <c r="C61" i="67"/>
  <c r="F60" i="67"/>
  <c r="C63" i="67" s="1"/>
  <c r="C59" i="67"/>
  <c r="C58" i="67"/>
  <c r="C57" i="67"/>
  <c r="C56" i="67"/>
  <c r="C55" i="67"/>
  <c r="C54" i="67"/>
  <c r="C53" i="67"/>
  <c r="C52" i="67"/>
  <c r="C51" i="67"/>
  <c r="C50" i="67"/>
  <c r="C49" i="67"/>
  <c r="C48" i="67"/>
  <c r="C47" i="67"/>
  <c r="C46" i="67"/>
  <c r="C45" i="67"/>
  <c r="C44" i="67"/>
  <c r="C43" i="67"/>
  <c r="C42" i="67"/>
  <c r="C41" i="67"/>
  <c r="C40" i="67"/>
  <c r="C39" i="67"/>
  <c r="C38" i="67"/>
  <c r="C37" i="67"/>
  <c r="C36" i="67"/>
  <c r="C35" i="67"/>
  <c r="C34" i="67"/>
  <c r="C33" i="67"/>
  <c r="C32" i="67"/>
  <c r="C31" i="67"/>
  <c r="C30" i="67"/>
  <c r="C29" i="67"/>
  <c r="C28" i="67"/>
  <c r="C27" i="67"/>
  <c r="C26" i="67"/>
  <c r="C25" i="67"/>
  <c r="C24" i="67"/>
  <c r="C23" i="67"/>
  <c r="C22" i="67"/>
  <c r="C21" i="67"/>
  <c r="C20" i="67"/>
  <c r="F19" i="67"/>
  <c r="C19" i="67"/>
  <c r="F18" i="67"/>
  <c r="C18" i="67"/>
  <c r="C17" i="67"/>
  <c r="F16" i="67"/>
  <c r="C16" i="67"/>
  <c r="F15" i="67"/>
  <c r="C15" i="67"/>
  <c r="F14" i="67"/>
  <c r="C14" i="67"/>
  <c r="C13" i="67"/>
  <c r="F12" i="67"/>
  <c r="C4" i="67" s="1"/>
  <c r="C12" i="67"/>
  <c r="F11" i="67"/>
  <c r="C11" i="67"/>
  <c r="F10" i="67"/>
  <c r="C3" i="67" s="1"/>
  <c r="C10" i="67"/>
  <c r="C9" i="67"/>
  <c r="F8" i="67"/>
  <c r="C2" i="67" s="1"/>
  <c r="C8" i="67"/>
  <c r="F7" i="67"/>
  <c r="C7" i="67"/>
  <c r="F6" i="67"/>
  <c r="C6" i="67"/>
  <c r="C5" i="67"/>
  <c r="F4" i="67"/>
  <c r="F3" i="67"/>
  <c r="Q35" i="73" l="1"/>
  <c r="Q7" i="73"/>
  <c r="Q13" i="73"/>
  <c r="F72" i="73"/>
  <c r="H38" i="70"/>
  <c r="Q11" i="73"/>
  <c r="Q37" i="73"/>
  <c r="E72" i="73"/>
  <c r="P4" i="73"/>
  <c r="P46" i="73" s="1"/>
  <c r="R18" i="73"/>
  <c r="R44" i="73"/>
  <c r="R40" i="73"/>
  <c r="Q8" i="73"/>
  <c r="Q21" i="73"/>
  <c r="C74" i="73"/>
  <c r="Q19" i="73"/>
  <c r="Q27" i="73"/>
  <c r="Q46" i="73"/>
  <c r="D74" i="73"/>
  <c r="Q6" i="73"/>
  <c r="Q29" i="73"/>
  <c r="A85" i="73"/>
  <c r="R4" i="73"/>
  <c r="R16" i="73"/>
  <c r="R32" i="73"/>
  <c r="U64" i="69"/>
  <c r="B66" i="69" s="1"/>
  <c r="R34" i="73"/>
  <c r="R24" i="73"/>
  <c r="B81" i="73"/>
  <c r="R26" i="73"/>
  <c r="R39" i="73"/>
  <c r="R43" i="73"/>
  <c r="C72" i="73"/>
  <c r="D81" i="73"/>
  <c r="H24" i="70"/>
  <c r="Q4" i="73"/>
  <c r="R7" i="73"/>
  <c r="R8" i="73"/>
  <c r="R13" i="73"/>
  <c r="Q16" i="73"/>
  <c r="R21" i="73"/>
  <c r="Q24" i="73"/>
  <c r="R29" i="73"/>
  <c r="Q32" i="73"/>
  <c r="R37" i="73"/>
  <c r="Q39" i="73"/>
  <c r="Q43" i="73"/>
  <c r="R46" i="73"/>
  <c r="D72" i="73"/>
  <c r="C81" i="73"/>
  <c r="R6" i="73"/>
  <c r="R11" i="73"/>
  <c r="Q14" i="73"/>
  <c r="R19" i="73"/>
  <c r="Q22" i="73"/>
  <c r="R27" i="73"/>
  <c r="Q30" i="73"/>
  <c r="R35" i="73"/>
  <c r="Q38" i="73"/>
  <c r="Q42" i="73"/>
  <c r="C71" i="73"/>
  <c r="J16" i="71"/>
  <c r="A84" i="73" s="1"/>
  <c r="K2" i="73"/>
  <c r="Q10" i="73"/>
  <c r="R14" i="73"/>
  <c r="Q17" i="73"/>
  <c r="R22" i="73"/>
  <c r="Q25" i="73"/>
  <c r="R30" i="73"/>
  <c r="Q33" i="73"/>
  <c r="R38" i="73"/>
  <c r="R42" i="73"/>
  <c r="D71" i="73"/>
  <c r="G72" i="73"/>
  <c r="E74" i="73"/>
  <c r="R10" i="73"/>
  <c r="Q12" i="73"/>
  <c r="R17" i="73"/>
  <c r="Q20" i="73"/>
  <c r="R25" i="73"/>
  <c r="Q28" i="73"/>
  <c r="R33" i="73"/>
  <c r="Q36" i="73"/>
  <c r="Q41" i="73"/>
  <c r="Q45" i="73"/>
  <c r="F74" i="73"/>
  <c r="K3" i="73"/>
  <c r="Q9" i="73"/>
  <c r="R12" i="73"/>
  <c r="Q15" i="73"/>
  <c r="R20" i="73"/>
  <c r="Q23" i="73"/>
  <c r="R28" i="73"/>
  <c r="Q31" i="73"/>
  <c r="R36" i="73"/>
  <c r="R41" i="73"/>
  <c r="R45" i="73"/>
  <c r="K4" i="73"/>
  <c r="F11" i="70" s="1"/>
  <c r="H11" i="70" s="1"/>
  <c r="R9" i="73"/>
  <c r="R15" i="73"/>
  <c r="Q18" i="73"/>
  <c r="R23" i="73"/>
  <c r="Q26" i="73"/>
  <c r="R31" i="73"/>
  <c r="Q34" i="73"/>
  <c r="Q40" i="73"/>
  <c r="H62" i="69" l="1"/>
  <c r="P44" i="73"/>
  <c r="P37" i="73"/>
  <c r="P13" i="73"/>
  <c r="P9" i="73"/>
  <c r="P24" i="73"/>
  <c r="P6" i="73"/>
  <c r="P33" i="73"/>
  <c r="P35" i="73"/>
  <c r="P34" i="73"/>
  <c r="P28" i="73"/>
  <c r="E81" i="73"/>
  <c r="P29" i="73"/>
  <c r="P7" i="73"/>
  <c r="P30" i="73"/>
  <c r="P8" i="73"/>
  <c r="P32" i="73"/>
  <c r="P25" i="73"/>
  <c r="P45" i="73"/>
  <c r="P15" i="73"/>
  <c r="P21" i="73"/>
  <c r="P38" i="73"/>
  <c r="P10" i="73"/>
  <c r="P19" i="73"/>
  <c r="P43" i="73"/>
  <c r="P26" i="73"/>
  <c r="P31" i="73"/>
  <c r="P41" i="73"/>
  <c r="P20" i="73"/>
  <c r="P14" i="73"/>
  <c r="P39" i="73"/>
  <c r="P22" i="73"/>
  <c r="P42" i="73"/>
  <c r="P36" i="73"/>
  <c r="P16" i="73"/>
  <c r="P11" i="73"/>
  <c r="P40" i="73"/>
  <c r="P18" i="73"/>
  <c r="P23" i="73"/>
  <c r="P12" i="73"/>
  <c r="P17" i="73"/>
  <c r="P27" i="73"/>
  <c r="Q73" i="69"/>
  <c r="B36" i="69"/>
  <c r="Q74" i="69"/>
  <c r="G74" i="73"/>
  <c r="A108" i="73" s="1"/>
  <c r="H61" i="69"/>
  <c r="J72" i="73"/>
  <c r="B98" i="73" s="1"/>
  <c r="B65" i="69"/>
  <c r="G58" i="67"/>
  <c r="C60" i="67" s="1"/>
  <c r="C84" i="73"/>
  <c r="F84" i="73" s="1"/>
  <c r="E85" i="73" s="1"/>
  <c r="D62" i="69"/>
  <c r="D61" i="69"/>
  <c r="E84" i="73"/>
  <c r="D64" i="69"/>
  <c r="D84" i="73"/>
  <c r="D11" i="72"/>
  <c r="F14" i="70"/>
  <c r="H14" i="70" s="1"/>
  <c r="G59" i="67" s="1"/>
  <c r="C62" i="67" s="1"/>
  <c r="H53" i="71"/>
  <c r="D20" i="72"/>
  <c r="F20" i="72" s="1"/>
  <c r="F23" i="72" s="1"/>
  <c r="F71" i="73"/>
  <c r="G24" i="2"/>
  <c r="H28" i="70" l="1"/>
  <c r="F12" i="2" s="1"/>
  <c r="A98" i="73"/>
  <c r="C98" i="73" s="1"/>
  <c r="E116" i="73" s="1"/>
  <c r="B108" i="73"/>
  <c r="F115" i="73"/>
  <c r="F49" i="71" s="1"/>
  <c r="E82" i="73"/>
  <c r="G85" i="73" s="1"/>
  <c r="E115" i="73" s="1"/>
  <c r="L41" i="69" l="1"/>
  <c r="G60" i="67" s="1"/>
  <c r="C64" i="67" s="1"/>
  <c r="J49" i="71"/>
  <c r="F8" i="72"/>
  <c r="F11" i="72" s="1"/>
  <c r="H14" i="72" s="1"/>
  <c r="I38" i="69"/>
  <c r="L50" i="69" l="1"/>
  <c r="I11" i="2" s="1"/>
  <c r="M53" i="69"/>
  <c r="I10" i="2"/>
  <c r="I31" i="2"/>
  <c r="J53" i="71"/>
  <c r="E44" i="69" s="1"/>
  <c r="L44" i="69" s="1"/>
  <c r="L47" i="69" s="1"/>
  <c r="R50" i="69" l="1"/>
  <c r="F88" i="67"/>
  <c r="C86" i="67" s="1"/>
  <c r="Q50" i="69"/>
  <c r="F79" i="67"/>
  <c r="C80" i="67" s="1"/>
  <c r="I8" i="2"/>
  <c r="F84" i="67" l="1"/>
  <c r="C85" i="67" s="1"/>
  <c r="C3"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Sara Kilonback</author>
    <author>Shan Lu</author>
  </authors>
  <commentList>
    <comment ref="B4" authorId="0" shapeId="0" xr:uid="{00000000-0006-0000-0000-000001000000}">
      <text>
        <r>
          <rPr>
            <sz val="10"/>
            <color indexed="9"/>
            <rFont val="Calibri"/>
            <family val="2"/>
          </rPr>
          <t>Problem/opportunity statement as defined by the business case.</t>
        </r>
      </text>
    </comment>
    <comment ref="D4" authorId="0" shapeId="0" xr:uid="{00000000-0006-0000-0000-000002000000}">
      <text>
        <r>
          <rPr>
            <sz val="10"/>
            <color indexed="9"/>
            <rFont val="Calibri"/>
            <family val="2"/>
          </rPr>
          <t>The intended outcomes or goals of an investment.</t>
        </r>
      </text>
    </comment>
    <comment ref="F4" authorId="0" shapeId="0" xr:uid="{00000000-0006-0000-0000-000003000000}">
      <text>
        <r>
          <rPr>
            <sz val="10"/>
            <color indexed="9"/>
            <rFont val="Calibri"/>
            <family val="2"/>
          </rPr>
          <t>Summary of how a project gives effect to GPS priorities (high level outcome).</t>
        </r>
      </text>
    </comment>
    <comment ref="H4" authorId="0" shapeId="0" xr:uid="{00000000-0006-0000-0000-000004000000}">
      <text>
        <r>
          <rPr>
            <sz val="10"/>
            <color indexed="9"/>
            <rFont val="Calibri"/>
            <family val="2"/>
          </rPr>
          <t>Summary of how a project gives effect to local community outcomes.</t>
        </r>
      </text>
    </comment>
    <comment ref="B7" authorId="0" shapeId="0" xr:uid="{00000000-0006-0000-0000-000014000000}">
      <text>
        <r>
          <rPr>
            <sz val="10"/>
            <color theme="0"/>
            <rFont val="Calibri"/>
            <family val="2"/>
          </rPr>
          <t>Aggregate description of non-monetised impacts of this option, including quantative and qualitative description.</t>
        </r>
        <r>
          <rPr>
            <sz val="11"/>
            <color theme="0"/>
            <rFont val="Calibri"/>
            <family val="2"/>
          </rPr>
          <t xml:space="preserve">
</t>
        </r>
      </text>
    </comment>
    <comment ref="E7" authorId="0" shapeId="0" xr:uid="{00000000-0006-0000-0000-000015000000}">
      <text>
        <r>
          <rPr>
            <sz val="10"/>
            <color indexed="9"/>
            <rFont val="Calibri"/>
            <family val="2"/>
          </rPr>
          <t xml:space="preserve">Total dollars in nominal, non-discounted terms provided for context only ahead of financial case.
</t>
        </r>
      </text>
    </comment>
    <comment ref="G7" authorId="0" shapeId="0" xr:uid="{00000000-0006-0000-0000-000016000000}">
      <text>
        <r>
          <rPr>
            <sz val="10"/>
            <color indexed="9"/>
            <rFont val="Calibri"/>
            <family val="2"/>
          </rPr>
          <t>Summary of monetised option benefits to provide context for economic case. Total dollars in discounted terms Figures should be consistent with information within the main body of the table.</t>
        </r>
      </text>
    </comment>
    <comment ref="E8" authorId="0" shapeId="0" xr:uid="{00000000-0006-0000-0000-000017000000}">
      <text>
        <r>
          <rPr>
            <sz val="10"/>
            <color indexed="9"/>
            <rFont val="Calibri"/>
            <family val="2"/>
          </rPr>
          <t>Costs of building / developing the asset. They include all costs incurred from the project planning phase until the implementation phase. Typically, investigation costs prior to planning are not capitalised, and neither are the costs incurred after implementation (e.g. training).</t>
        </r>
      </text>
    </comment>
    <comment ref="G8" authorId="0" shapeId="0" xr:uid="{00000000-0006-0000-0000-000018000000}">
      <text>
        <r>
          <rPr>
            <sz val="10"/>
            <color indexed="9"/>
            <rFont val="Calibri"/>
            <family val="2"/>
          </rPr>
          <t xml:space="preserve">Total Monetised benefits are the standard monetised benefits as per the MBCM. </t>
        </r>
      </text>
    </comment>
    <comment ref="E10" authorId="0" shapeId="0" xr:uid="{00000000-0006-0000-0000-000019000000}">
      <text>
        <r>
          <rPr>
            <sz val="10"/>
            <color theme="0"/>
            <rFont val="Calibri"/>
            <family val="2"/>
          </rPr>
          <t xml:space="preserve"> In the life-cycle of an asset, they are the costs that precede the project planning, design and  “build” (e.g. investigation costs) and those that are incurred after implementation (training, operating and / or maintenance costs). </t>
        </r>
        <r>
          <rPr>
            <sz val="11"/>
            <color theme="0"/>
            <rFont val="Calibri"/>
            <family val="2"/>
          </rPr>
          <t xml:space="preserve">
</t>
        </r>
      </text>
    </comment>
    <comment ref="G11" authorId="0" shapeId="0" xr:uid="{00000000-0006-0000-0000-00001A000000}">
      <text>
        <r>
          <rPr>
            <sz val="10"/>
            <color theme="0"/>
            <rFont val="Calibri"/>
            <family val="2"/>
          </rPr>
          <t>Benefit Cost Ratios (BCRs) represent present value of total benefits divided by present value of total costs.</t>
        </r>
        <r>
          <rPr>
            <sz val="11"/>
            <color theme="0"/>
            <rFont val="Calibri"/>
            <family val="2"/>
          </rPr>
          <t xml:space="preserve">  
</t>
        </r>
      </text>
    </comment>
    <comment ref="E12" authorId="0" shapeId="0" xr:uid="{00000000-0006-0000-0000-00001B000000}">
      <text>
        <r>
          <rPr>
            <sz val="10"/>
            <color theme="0"/>
            <rFont val="Calibri"/>
            <family val="2"/>
          </rPr>
          <t>Total Costs of the summation of Capital and Operating costs.</t>
        </r>
        <r>
          <rPr>
            <sz val="11"/>
            <color theme="0"/>
            <rFont val="Calibri"/>
            <family val="2"/>
          </rPr>
          <t xml:space="preserve">
</t>
        </r>
      </text>
    </comment>
    <comment ref="B14" authorId="0" shapeId="0" xr:uid="{00000000-0006-0000-0000-000005000000}">
      <text>
        <r>
          <rPr>
            <sz val="10"/>
            <color indexed="9"/>
            <rFont val="Calibri"/>
            <family val="2"/>
          </rPr>
          <t xml:space="preserve">The Waka Kotahi benefits framework is constructed around five key outcomes for transport, as identified in the Ministry of Transport's Outcomes Framework, that is: healthy and safe people, resilience and security, economic prosperity, environmental sustainability and inclusive access.  The transport sector outcomes are the first level of the benefit framework structure.  
</t>
        </r>
      </text>
    </comment>
    <comment ref="B15" authorId="0" shapeId="0" xr:uid="{00000000-0006-0000-0000-000006000000}">
      <text>
        <r>
          <rPr>
            <sz val="10"/>
            <color indexed="9"/>
            <rFont val="Calibri"/>
            <family val="2"/>
          </rPr>
          <t xml:space="preserve">Name of benefit as per the benefits framework.  Each benefit begins with the word ‘impact’ to reflect the multi-directional flow of benefits which could be positive or negative.  Benefits outside of the benefits framework should have previously been agreed by Waka Kotahi. 
</t>
        </r>
      </text>
    </comment>
    <comment ref="D15" authorId="0" shapeId="0" xr:uid="{00000000-0006-0000-0000-000007000000}">
      <text>
        <r>
          <rPr>
            <sz val="10"/>
            <color indexed="9"/>
            <rFont val="Calibri"/>
            <family val="2"/>
          </rPr>
          <t xml:space="preserve">Number and name of the quantitative or qualitative measure as per the Benefits Framework.   Waka Kotahi will accept measures outside the benefits framework with good explanation and evidence to support these being included.  
</t>
        </r>
      </text>
    </comment>
    <comment ref="E15" authorId="0" shapeId="0" xr:uid="{00000000-0006-0000-0000-000008000000}">
      <text>
        <r>
          <rPr>
            <sz val="10"/>
            <color indexed="9"/>
            <rFont val="Calibri"/>
            <family val="2"/>
          </rPr>
          <t xml:space="preserve">Baseline quantitative result, using the latest data available, or qualitative description of measure at year zero of the assessment period. 
</t>
        </r>
      </text>
    </comment>
    <comment ref="F15" authorId="0" shapeId="0" xr:uid="{00000000-0006-0000-0000-000009000000}">
      <text>
        <r>
          <rPr>
            <sz val="10"/>
            <color indexed="9"/>
            <rFont val="Calibri"/>
            <family val="2"/>
          </rPr>
          <t xml:space="preserve">Forecast expected change over time if there was no intervention or investment beyond the do minimum.  Using forecast data or qualitative description.
</t>
        </r>
      </text>
    </comment>
    <comment ref="G15" authorId="0" shapeId="0" xr:uid="{00000000-0006-0000-0000-00000A000000}">
      <text>
        <r>
          <rPr>
            <sz val="10"/>
            <color indexed="9"/>
            <rFont val="Calibri"/>
            <family val="2"/>
          </rPr>
          <t>Forecast of expected change over time, should the option be implemented.  Using forecast data or qualitative description.  
Accumulated impacts</t>
        </r>
      </text>
    </comment>
    <comment ref="H15" authorId="0" shapeId="0" xr:uid="{00000000-0006-0000-0000-00000B000000}">
      <text>
        <r>
          <rPr>
            <sz val="10"/>
            <color indexed="9"/>
            <rFont val="Calibri"/>
            <family val="2"/>
          </rPr>
          <t xml:space="preserve">Forecast expected change of monetised impacts over time if there was no intervention or investment beyond the do minimum.   
</t>
        </r>
      </text>
    </comment>
    <comment ref="I15" authorId="0" shapeId="0" xr:uid="{00000000-0006-0000-0000-00000C000000}">
      <text>
        <r>
          <rPr>
            <sz val="10"/>
            <color indexed="9"/>
            <rFont val="Calibri"/>
            <family val="2"/>
          </rPr>
          <t xml:space="preserve">Positive or negative benefit in dollar terms, non-discounted to allow comparison with the do minimum.  
</t>
        </r>
      </text>
    </comment>
    <comment ref="B17" authorId="1" shapeId="0" xr:uid="{C85D740D-6FE4-43F3-9BB1-E4789620A299}">
      <text>
        <r>
          <rPr>
            <sz val="10"/>
            <color indexed="9"/>
            <rFont val="Calibri"/>
            <family val="2"/>
          </rPr>
          <t>1.1 Impact on spcial cost and incidents of crashes measure 1.1.3 Deaths and serious injuries is mandatory</t>
        </r>
        <r>
          <rPr>
            <sz val="12"/>
            <color indexed="9"/>
            <rFont val="Calibri"/>
            <family val="2"/>
          </rPr>
          <t>.</t>
        </r>
      </text>
    </comment>
    <comment ref="D19" authorId="0" shapeId="0" xr:uid="{F9D5B861-87A8-46E1-9FE0-CB07AE28E388}">
      <text>
        <r>
          <rPr>
            <sz val="10"/>
            <color indexed="9"/>
            <rFont val="Calibri"/>
            <family val="2"/>
          </rPr>
          <t>Measures can be selected from anywhere in the benefits framework.</t>
        </r>
        <r>
          <rPr>
            <b/>
            <sz val="12"/>
            <color indexed="9"/>
            <rFont val="Calibri"/>
            <family val="2"/>
          </rPr>
          <t xml:space="preserve">
</t>
        </r>
      </text>
    </comment>
    <comment ref="D21" authorId="0" shapeId="0" xr:uid="{7FD248A2-2BF2-414E-93D7-F4F7DE6C46A4}">
      <text>
        <r>
          <rPr>
            <sz val="10"/>
            <color indexed="9"/>
            <rFont val="Calibri"/>
            <family val="2"/>
          </rPr>
          <t>Measures can be selected from anywhere in the benefits framework.</t>
        </r>
        <r>
          <rPr>
            <b/>
            <sz val="12"/>
            <color indexed="9"/>
            <rFont val="Calibri"/>
            <family val="2"/>
          </rPr>
          <t xml:space="preserve">
</t>
        </r>
      </text>
    </comment>
    <comment ref="D22" authorId="0" shapeId="0" xr:uid="{1B6508C4-2C19-49B2-A2A3-7A43362E073B}">
      <text>
        <r>
          <rPr>
            <sz val="10"/>
            <color indexed="9"/>
            <rFont val="Calibri"/>
            <family val="2"/>
          </rPr>
          <t>Measures can be selected from anywhere in the benefits framework.</t>
        </r>
        <r>
          <rPr>
            <b/>
            <sz val="12"/>
            <color indexed="9"/>
            <rFont val="Calibri"/>
            <family val="2"/>
          </rPr>
          <t xml:space="preserve">
</t>
        </r>
      </text>
    </comment>
    <comment ref="B24" authorId="1" shapeId="0" xr:uid="{F866F04F-A570-4505-903F-F2DD3373F2BE}">
      <text>
        <r>
          <rPr>
            <sz val="10"/>
            <color indexed="9"/>
            <rFont val="Calibri"/>
            <family val="2"/>
          </rPr>
          <t>8.1 Impact on greenhouse gas emissions measure 8.1.1 CO2 emissions is mandatory</t>
        </r>
        <r>
          <rPr>
            <sz val="12"/>
            <color indexed="9"/>
            <rFont val="Calibri"/>
            <family val="2"/>
          </rPr>
          <t>.</t>
        </r>
      </text>
    </comment>
    <comment ref="D25" authorId="0" shapeId="0" xr:uid="{B6C610E4-99B4-4947-8DCE-5D9BBB734A97}">
      <text>
        <r>
          <rPr>
            <sz val="10"/>
            <color indexed="9"/>
            <rFont val="Calibri"/>
            <family val="2"/>
          </rPr>
          <t>Measures can be selected from anywhere in the benefits framework.</t>
        </r>
      </text>
    </comment>
    <comment ref="D26" authorId="0" shapeId="0" xr:uid="{CC1F544B-22F9-4F61-95A1-FC46075A45E6}">
      <text>
        <r>
          <rPr>
            <sz val="10"/>
            <color indexed="9"/>
            <rFont val="Calibri"/>
            <family val="2"/>
          </rPr>
          <t>Measures can be selected from anywhere in the benefits framework.</t>
        </r>
      </text>
    </comment>
    <comment ref="B28" authorId="1" shapeId="0" xr:uid="{6EEF9DF9-28CE-4D78-B346-03510045CCA1}">
      <text>
        <r>
          <rPr>
            <sz val="10"/>
            <color indexed="9"/>
            <rFont val="Calibri"/>
            <family val="2"/>
          </rPr>
          <t>12.1 Impact on Te Ao Māori benefit / name of benefit measure 12.1.1 Te Ao Māori is mandatory.</t>
        </r>
      </text>
    </comment>
    <comment ref="D29" authorId="0" shapeId="0" xr:uid="{87CBD3EA-DBA7-4F48-8312-12C64C7BEB7E}">
      <text>
        <r>
          <rPr>
            <sz val="10"/>
            <color indexed="9"/>
            <rFont val="Calibri"/>
            <family val="2"/>
          </rPr>
          <t>Measures can be selected from anywhere in the benefits framework.</t>
        </r>
      </text>
    </comment>
    <comment ref="B31" authorId="1" shapeId="0" xr:uid="{E8E7ABAF-A64A-421C-A144-2808FD30C8B2}">
      <text>
        <r>
          <rPr>
            <sz val="10"/>
            <color indexed="9"/>
            <rFont val="Calibri"/>
            <family val="2"/>
          </rPr>
          <t>Add the composite benefit of the activity</t>
        </r>
      </text>
    </comment>
    <comment ref="B32" authorId="0" shapeId="0" xr:uid="{00000000-0006-0000-0000-00001D000000}">
      <text>
        <r>
          <rPr>
            <sz val="10"/>
            <color theme="0"/>
            <rFont val="Calibri"/>
            <family val="2"/>
          </rPr>
          <t>Reason why the option was not selected or why preferred option was chosen. i.e. consideration of non-monetised impacts reasons for best performing. Groups or individuals impacted by positive and negative externalities. Include results of incremental analysis and first year rate of return.</t>
        </r>
        <r>
          <rPr>
            <sz val="11"/>
            <color theme="0"/>
            <rFont val="Calibri"/>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Infrastructural Services</author>
  </authors>
  <commentList>
    <comment ref="B7" authorId="0" shapeId="0" xr:uid="{741E5E67-48AB-45F8-BA4E-C578404293BB}">
      <text>
        <r>
          <rPr>
            <sz val="8"/>
            <color indexed="81"/>
            <rFont val="Verdana"/>
            <family val="2"/>
          </rPr>
          <t>1. Enter the full name, contact details, name of organisation, office location of the evaluator(s) and reviewer(s).</t>
        </r>
      </text>
    </comment>
    <comment ref="B10" authorId="0" shapeId="0" xr:uid="{FE3CE0E6-68B9-4C46-97BD-7A8A42AA8F51}">
      <text>
        <r>
          <rPr>
            <sz val="8"/>
            <color indexed="81"/>
            <rFont val="Verdana"/>
            <family val="2"/>
          </rPr>
          <t>2. Provide a general description of the activity (and package/programme where relevant), describe the issues with the current travel behaviour and the issues to be addressed.</t>
        </r>
      </text>
    </comment>
    <comment ref="B17" authorId="0" shapeId="0" xr:uid="{54DD3228-B69E-407B-B317-3634E02AB6E5}">
      <text>
        <r>
          <rPr>
            <sz val="8"/>
            <color indexed="81"/>
            <rFont val="Verdana"/>
            <family val="2"/>
          </rPr>
          <t>3. Provide a brief description of the activity location including page references to route map and layout plan within the documentation, used as the foundation of the economics.</t>
        </r>
      </text>
    </comment>
    <comment ref="B20" authorId="0" shapeId="0" xr:uid="{557FB4B4-94A7-433E-8FF3-AA456CC59957}">
      <text>
        <r>
          <rPr>
            <sz val="8"/>
            <color indexed="81"/>
            <rFont val="Verdana"/>
            <family val="2"/>
          </rPr>
          <t>4. Describe the do-minimum - that is usually the least cost option to maintain the current level of travel behaviour. Describe the options assessed and how the preferred option will improve travel behaviour.</t>
        </r>
      </text>
    </comment>
    <comment ref="B24" authorId="0" shapeId="0" xr:uid="{40EEDEF0-7A5E-436F-8F5E-72D7095647F5}">
      <text>
        <r>
          <rPr>
            <sz val="8"/>
            <color indexed="81"/>
            <rFont val="Verdana"/>
            <family val="2"/>
          </rPr>
          <t>5. For the economic efficiency evaluation the activity start is assumed to be 1 July of the financial year in which the activity is submitted for a commitment to funding.</t>
        </r>
      </text>
    </comment>
    <comment ref="B32" authorId="0" shapeId="0" xr:uid="{75655E3D-BF42-4268-8076-11FF3771FD4C}">
      <text>
        <r>
          <rPr>
            <sz val="8"/>
            <color indexed="81"/>
            <rFont val="Verdana"/>
            <family val="2"/>
          </rPr>
          <t>6. Enter the information used to select the most appropriate default diversion rates and composite benefit values in worksheets 3.</t>
        </r>
      </text>
    </comment>
    <comment ref="B41" authorId="0" shapeId="0" xr:uid="{4722C05F-45E2-4301-87EA-9A50AE404F90}">
      <text>
        <r>
          <rPr>
            <sz val="8"/>
            <color indexed="81"/>
            <rFont val="Verdana"/>
            <family val="2"/>
          </rPr>
          <t xml:space="preserve">7. Enter the present value (PV) cost of the preferred option </t>
        </r>
        <r>
          <rPr>
            <b/>
            <sz val="8"/>
            <color indexed="81"/>
            <rFont val="Verdana"/>
            <family val="2"/>
          </rPr>
          <t>A</t>
        </r>
        <r>
          <rPr>
            <sz val="8"/>
            <color indexed="81"/>
            <rFont val="Verdana"/>
            <family val="2"/>
          </rPr>
          <t>, from worksheet 2. This step is not completed if worksheet 4 has been completed.</t>
        </r>
      </text>
    </comment>
    <comment ref="B44" authorId="0" shapeId="0" xr:uid="{4DECE7D4-36D2-429C-8063-9C3963DB1587}">
      <text>
        <r>
          <rPr>
            <sz val="8"/>
            <color indexed="81"/>
            <rFont val="Verdana"/>
            <family val="2"/>
          </rPr>
          <t xml:space="preserve">8. Enter the PV benefits </t>
        </r>
        <r>
          <rPr>
            <b/>
            <sz val="8"/>
            <color indexed="81"/>
            <rFont val="Verdana"/>
            <family val="2"/>
          </rPr>
          <t>B</t>
        </r>
        <r>
          <rPr>
            <sz val="8"/>
            <color indexed="81"/>
            <rFont val="Verdana"/>
            <family val="2"/>
          </rPr>
          <t xml:space="preserve"> from worksheet 3, enter an update factor if necessary (available on the MBCM web page), calculate updated PV of benefits </t>
        </r>
        <r>
          <rPr>
            <b/>
            <sz val="8"/>
            <color indexed="81"/>
            <rFont val="Verdana"/>
            <family val="2"/>
          </rPr>
          <t>X</t>
        </r>
        <r>
          <rPr>
            <sz val="8"/>
            <color indexed="81"/>
            <rFont val="Verdana"/>
            <family val="2"/>
          </rPr>
          <t xml:space="preserve">. If worksheet 4 has been completed, enter the PV of benefits </t>
        </r>
        <r>
          <rPr>
            <b/>
            <sz val="8"/>
            <color indexed="81"/>
            <rFont val="Verdana"/>
            <family val="2"/>
          </rPr>
          <t>X</t>
        </r>
        <r>
          <rPr>
            <sz val="8"/>
            <color indexed="81"/>
            <rFont val="Verdana"/>
            <family val="2"/>
          </rPr>
          <t xml:space="preserve"> into</t>
        </r>
        <r>
          <rPr>
            <b/>
            <sz val="8"/>
            <color indexed="81"/>
            <rFont val="Verdana"/>
            <family val="2"/>
          </rPr>
          <t xml:space="preserve"> X</t>
        </r>
        <r>
          <rPr>
            <sz val="8"/>
            <color indexed="81"/>
            <rFont val="Verdana"/>
            <family val="2"/>
          </rPr>
          <t>.</t>
        </r>
      </text>
    </comment>
    <comment ref="B47" authorId="0" shapeId="0" xr:uid="{BB80E843-3205-4C3E-BED4-DB50EA1F690B}">
      <text>
        <r>
          <rPr>
            <sz val="8"/>
            <color indexed="81"/>
            <rFont val="Verdana"/>
            <family val="2"/>
          </rPr>
          <t xml:space="preserve">9. Calculate the net PV by subtracting </t>
        </r>
        <r>
          <rPr>
            <b/>
            <sz val="8"/>
            <color indexed="81"/>
            <rFont val="Verdana"/>
            <family val="2"/>
          </rPr>
          <t>A</t>
        </r>
        <r>
          <rPr>
            <sz val="8"/>
            <color indexed="81"/>
            <rFont val="Verdana"/>
            <family val="2"/>
          </rPr>
          <t xml:space="preserve"> from </t>
        </r>
        <r>
          <rPr>
            <b/>
            <sz val="8"/>
            <color indexed="81"/>
            <rFont val="Verdana"/>
            <family val="2"/>
          </rPr>
          <t>X</t>
        </r>
        <r>
          <rPr>
            <sz val="8"/>
            <color indexed="81"/>
            <rFont val="Verdana"/>
            <family val="2"/>
          </rPr>
          <t>.</t>
        </r>
      </text>
    </comment>
    <comment ref="B50" authorId="0" shapeId="0" xr:uid="{70115894-CF55-41CB-AC11-854EA02F911F}">
      <text>
        <r>
          <rPr>
            <sz val="8"/>
            <color indexed="81"/>
            <rFont val="Verdana"/>
            <family val="2"/>
          </rPr>
          <t xml:space="preserve">10. Calculate </t>
        </r>
        <r>
          <rPr>
            <b/>
            <sz val="8"/>
            <color indexed="81"/>
            <rFont val="Verdana"/>
            <family val="2"/>
          </rPr>
          <t>Z</t>
        </r>
        <r>
          <rPr>
            <sz val="8"/>
            <color indexed="81"/>
            <rFont val="Verdana"/>
            <family val="2"/>
          </rPr>
          <t xml:space="preserve"> by dividing the PV of benefits </t>
        </r>
        <r>
          <rPr>
            <b/>
            <sz val="8"/>
            <color indexed="81"/>
            <rFont val="Verdana"/>
            <family val="2"/>
          </rPr>
          <t>X</t>
        </r>
        <r>
          <rPr>
            <sz val="8"/>
            <color indexed="81"/>
            <rFont val="Verdana"/>
            <family val="2"/>
          </rPr>
          <t xml:space="preserve"> by the PV of costs </t>
        </r>
        <r>
          <rPr>
            <b/>
            <sz val="8"/>
            <color indexed="81"/>
            <rFont val="Verdana"/>
            <family val="2"/>
          </rPr>
          <t>Y</t>
        </r>
        <r>
          <rPr>
            <sz val="8"/>
            <color indexed="81"/>
            <rFont val="Verdana"/>
            <family val="2"/>
          </rPr>
          <t xml:space="preserve">. Alternatively, if worksheet 4 has been completed, simply transfer </t>
        </r>
        <r>
          <rPr>
            <b/>
            <sz val="8"/>
            <color indexed="81"/>
            <rFont val="Verdana"/>
            <family val="2"/>
          </rPr>
          <t>Z</t>
        </r>
        <r>
          <rPr>
            <sz val="8"/>
            <color indexed="81"/>
            <rFont val="Verdana"/>
            <family val="2"/>
          </rPr>
          <t xml:space="preserve"> from worksheet 4 into </t>
        </r>
        <r>
          <rPr>
            <b/>
            <sz val="8"/>
            <color indexed="81"/>
            <rFont val="Verdana"/>
            <family val="2"/>
          </rPr>
          <t>Z</t>
        </r>
        <r>
          <rPr>
            <sz val="8"/>
            <color indexed="81"/>
            <rFont val="Verdana"/>
            <family val="2"/>
          </rPr>
          <t xml:space="preserve"> on worksheet 1.</t>
        </r>
      </text>
    </comment>
    <comment ref="B53" authorId="0" shapeId="0" xr:uid="{491B4B31-FCFD-4169-AD80-3DE9DE40F33D}">
      <text>
        <r>
          <rPr>
            <sz val="8"/>
            <color indexed="81"/>
            <rFont val="Verdana"/>
            <family val="2"/>
          </rPr>
          <t xml:space="preserve">11. First year rate of return is calculated as the benefits in the first full year following completion divided by the activity costs. The first year benefits are calculated by dividing the totals at </t>
        </r>
        <r>
          <rPr>
            <b/>
            <sz val="8"/>
            <color indexed="81"/>
            <rFont val="Verdana"/>
            <family val="2"/>
          </rPr>
          <t>W</t>
        </r>
        <r>
          <rPr>
            <sz val="8"/>
            <color indexed="81"/>
            <rFont val="Verdana"/>
            <family val="2"/>
          </rPr>
          <t xml:space="preserve">, </t>
        </r>
        <r>
          <rPr>
            <b/>
            <sz val="8"/>
            <color indexed="81"/>
            <rFont val="Verdana"/>
            <family val="2"/>
          </rPr>
          <t>Y</t>
        </r>
        <r>
          <rPr>
            <sz val="8"/>
            <color indexed="81"/>
            <rFont val="Verdana"/>
            <family val="2"/>
          </rPr>
          <t xml:space="preserve"> and </t>
        </r>
        <r>
          <rPr>
            <b/>
            <sz val="8"/>
            <color indexed="81"/>
            <rFont val="Verdana"/>
            <family val="2"/>
          </rPr>
          <t>Z</t>
        </r>
        <r>
          <rPr>
            <sz val="8"/>
            <color indexed="81"/>
            <rFont val="Verdana"/>
            <family val="2"/>
          </rPr>
          <t xml:space="preserve"> by the discount factors for travel time cost, VOC and crashes respectively. Then multiplying by 0.96 to get the PV.
</t>
        </r>
        <r>
          <rPr>
            <b/>
            <sz val="8"/>
            <color indexed="81"/>
            <rFont val="Verdana"/>
            <family val="2"/>
          </rPr>
          <t>Note:</t>
        </r>
        <r>
          <rPr>
            <sz val="8"/>
            <color indexed="81"/>
            <rFont val="Verdana"/>
            <family val="2"/>
          </rPr>
          <t xml:space="preserve"> The discount factor for crashes (see explanation for worksheet 6) is different to the discount factor for VOC and travel time cost (see explanation for worksheets 4 and 5).</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Infrastructural Services</author>
  </authors>
  <commentList>
    <comment ref="B7" authorId="0" shapeId="0" xr:uid="{D1F81AA9-C2CE-4869-8911-50ADD11D348A}">
      <text>
        <r>
          <rPr>
            <sz val="8"/>
            <color indexed="81"/>
            <rFont val="Verdana"/>
            <family val="2"/>
          </rPr>
          <t xml:space="preserve">1. Calculate the PV of cost of activities </t>
        </r>
        <r>
          <rPr>
            <b/>
            <sz val="8"/>
            <color indexed="81"/>
            <rFont val="Verdana"/>
            <family val="2"/>
          </rPr>
          <t xml:space="preserve">(d) </t>
        </r>
        <r>
          <rPr>
            <sz val="8"/>
            <color indexed="81"/>
            <rFont val="Verdana"/>
            <family val="2"/>
          </rPr>
          <t xml:space="preserve">by multiplying the sum of the estimated cost of development (investigation/design) </t>
        </r>
        <r>
          <rPr>
            <b/>
            <sz val="8"/>
            <color indexed="81"/>
            <rFont val="Verdana"/>
            <family val="2"/>
          </rPr>
          <t>(a)</t>
        </r>
        <r>
          <rPr>
            <sz val="8"/>
            <color indexed="81"/>
            <rFont val="Verdana"/>
            <family val="2"/>
          </rPr>
          <t xml:space="preserve">, the cost for implementation of the travel plan </t>
        </r>
        <r>
          <rPr>
            <b/>
            <sz val="8"/>
            <color indexed="81"/>
            <rFont val="Verdana"/>
            <family val="2"/>
          </rPr>
          <t>(b)</t>
        </r>
        <r>
          <rPr>
            <sz val="8"/>
            <color indexed="81"/>
            <rFont val="Verdana"/>
            <family val="2"/>
          </rPr>
          <t xml:space="preserve"> and the cost of supporting infrastructure or public transport service improvements </t>
        </r>
        <r>
          <rPr>
            <b/>
            <sz val="8"/>
            <color indexed="81"/>
            <rFont val="Verdana"/>
            <family val="2"/>
          </rPr>
          <t>(c)</t>
        </r>
        <r>
          <rPr>
            <sz val="8"/>
            <color indexed="81"/>
            <rFont val="Verdana"/>
            <family val="2"/>
          </rPr>
          <t xml:space="preserve"> by 0.96. If costs are incurred outside the first year, apply single payment present worth factor (SPPWF) to the annual budgets on a separate sheet. When conducting initial indicative evaluations for activity development funding for workplace and school travel plans, obtain a cost estimate from past experience or judgement. The implementation cost estimate will be refined and the evaluation reconfirmed based on the completed plan before implementation funding is approved. Consider whether a composite evaluation may be required. </t>
        </r>
      </text>
    </comment>
    <comment ref="B13" authorId="0" shapeId="0" xr:uid="{0478A941-C860-435B-9421-352967893FC9}">
      <text>
        <r>
          <rPr>
            <sz val="8"/>
            <color indexed="81"/>
            <rFont val="Verdana"/>
            <family val="2"/>
          </rPr>
          <t xml:space="preserve">2. Calculate the PV of the cost of annual maintenance </t>
        </r>
        <r>
          <rPr>
            <b/>
            <sz val="8"/>
            <color indexed="81"/>
            <rFont val="Verdana"/>
            <family val="2"/>
          </rPr>
          <t>(e)</t>
        </r>
        <r>
          <rPr>
            <sz val="8"/>
            <color indexed="81"/>
            <rFont val="Verdana"/>
            <family val="2"/>
          </rPr>
          <t xml:space="preserve"> required to maintain the benefits of the TBhC activity over the remainder of the analysis period following implementation, by multiplying the annual cost by 7.29 This should be based on local experience and knowledge. If the maintenance cost of the activity differs between years, provide annual information on a separate sheet. For household/ community-based activities this is generally zero unless the activity contains specific plans for follow-up measures. For workplace and school travel plans it is likely that some ongoing maintenance expenditure will be required to maintain benefits over the 10-year evaluation period.</t>
        </r>
      </text>
    </comment>
    <comment ref="B16" authorId="0" shapeId="0" xr:uid="{950A9E8C-4F91-4638-AA98-BE03F10F5474}">
      <text>
        <r>
          <rPr>
            <sz val="8"/>
            <color indexed="81"/>
            <rFont val="Verdana"/>
            <family val="2"/>
          </rPr>
          <t xml:space="preserve">3. Enter the costs of periodic maintenance. Determine which years this maintenance will be required (if at all) and enter the year, estimate cost and SPPWF. Calculate the PV (estimate cost × SPPWF) for each cost and sum these to obtain the PV of the total periodic maintenance cost </t>
        </r>
        <r>
          <rPr>
            <b/>
            <sz val="8"/>
            <color indexed="81"/>
            <rFont val="Verdana"/>
            <family val="2"/>
          </rPr>
          <t>(f)</t>
        </r>
        <r>
          <rPr>
            <sz val="8"/>
            <color indexed="81"/>
            <rFont val="Verdana"/>
            <family val="2"/>
          </rPr>
          <t>.</t>
        </r>
      </text>
    </comment>
    <comment ref="B26" authorId="0" shapeId="0" xr:uid="{48520D77-31CD-4E90-ACAA-D61C67AEDABA}">
      <text>
        <r>
          <rPr>
            <sz val="8"/>
            <color indexed="81"/>
            <rFont val="Verdana"/>
            <family val="2"/>
          </rPr>
          <t xml:space="preserve">4. Sum </t>
        </r>
        <r>
          <rPr>
            <b/>
            <sz val="8"/>
            <color indexed="81"/>
            <rFont val="Verdana"/>
            <family val="2"/>
          </rPr>
          <t>(d)</t>
        </r>
        <r>
          <rPr>
            <sz val="8"/>
            <color indexed="81"/>
            <rFont val="Verdana"/>
            <family val="2"/>
          </rPr>
          <t xml:space="preserve"> + </t>
        </r>
        <r>
          <rPr>
            <b/>
            <sz val="8"/>
            <color indexed="81"/>
            <rFont val="Verdana"/>
            <family val="2"/>
          </rPr>
          <t xml:space="preserve">(e) </t>
        </r>
        <r>
          <rPr>
            <sz val="8"/>
            <color indexed="81"/>
            <rFont val="Verdana"/>
            <family val="2"/>
          </rPr>
          <t xml:space="preserve">+ </t>
        </r>
        <r>
          <rPr>
            <b/>
            <sz val="8"/>
            <color indexed="81"/>
            <rFont val="Verdana"/>
            <family val="2"/>
          </rPr>
          <t>(f)</t>
        </r>
        <r>
          <rPr>
            <sz val="8"/>
            <color indexed="81"/>
            <rFont val="Verdana"/>
            <family val="2"/>
          </rPr>
          <t xml:space="preserve"> to get total PV of the option </t>
        </r>
        <r>
          <rPr>
            <b/>
            <sz val="8"/>
            <color indexed="81"/>
            <rFont val="Verdana"/>
            <family val="2"/>
          </rPr>
          <t>A</t>
        </r>
        <r>
          <rPr>
            <sz val="8"/>
            <color indexed="81"/>
            <rFont val="Verdana"/>
            <family val="2"/>
          </rPr>
          <t xml:space="preserve">, and transfer to </t>
        </r>
        <r>
          <rPr>
            <b/>
            <sz val="8"/>
            <color indexed="81"/>
            <rFont val="Verdana"/>
            <family val="2"/>
          </rPr>
          <t>A</t>
        </r>
        <r>
          <rPr>
            <sz val="8"/>
            <color indexed="81"/>
            <rFont val="Verdana"/>
            <family val="2"/>
          </rPr>
          <t xml:space="preserve"> in worksheet 1.</t>
        </r>
      </text>
    </comment>
    <comment ref="B30" authorId="0" shapeId="0" xr:uid="{BC06AE52-E80A-4F1D-BF92-70E6D636291C}">
      <text>
        <r>
          <rPr>
            <sz val="8"/>
            <color indexed="81"/>
            <rFont val="Verdana"/>
            <family val="2"/>
          </rPr>
          <t>5. Enter the costs of monitoring. Determine which years monitoring will be required (if at all) and enter the year, estimate cost and SPPWF. Calculate the PV (estimate cost × SPPWF) for each cost and sum these to obtain the PV of monitoring costs.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Coral</author>
  </authors>
  <commentList>
    <comment ref="B8" authorId="0" shapeId="0" xr:uid="{3B22DA67-A73A-4404-9CA5-89103EAFCC79}">
      <text>
        <r>
          <rPr>
            <sz val="8"/>
            <color indexed="81"/>
            <rFont val="Tahoma"/>
            <family val="2"/>
          </rPr>
          <t>Determine the level of diversion - For a workplace travel plan, answer the questions and apply your score to the levels of diversion in the table below it.
Select the composite benefit value that is applicable to the proposed TBhC activity from the table. Composite benefit values are the average annual benefit for all people in the workforce targeted by the TBhC activity (and take account of the proportion that do not participate or change their travel behaviour).</t>
        </r>
      </text>
    </comment>
    <comment ref="B33" authorId="0" shapeId="0" xr:uid="{8041CC1A-7E0A-4DFF-9417-F08872E8B32C}">
      <text>
        <r>
          <rPr>
            <sz val="8"/>
            <color indexed="81"/>
            <rFont val="Tahoma"/>
            <family val="2"/>
          </rPr>
          <t>Determine the level of diversion - For a school travel plan, determine whether your school has primary or intermediate/secondary students.
Select the composite benefit value that is applicable to the proposed TBhC activity from the table. Composite benefit values are the average annual benefit for all people in the school targeted by the TBhC activity (and take account of the proportion that do not participate or change their travel behaviour).</t>
        </r>
      </text>
    </comment>
    <comment ref="B40" authorId="0" shapeId="0" xr:uid="{652492DC-7E87-4014-B0C6-A7FC97BF649C}">
      <text>
        <r>
          <rPr>
            <sz val="8"/>
            <color indexed="81"/>
            <rFont val="Tahoma"/>
            <family val="2"/>
          </rPr>
          <t>Determine the level of diversion - For households/community-based programmes, the standard diversion rate value is applicable for most cases. The low diversion rate is applicable in situations where:
· the activity will implement fewer measures than ‘usual’ household based programmes, eg a community travel awareness campaign on its own would not achieve the standard diversion rate
· public transport services and cycling/walking facilities in the area are poor and no significant changes to these are envisaged as part of the TBhC proposal.
Select the composite benefit value that is applicable to the proposed TBhC activity from the table. Composite benefit values are the average annual benefit for all people in the community targeted by the TBhC activity (and take account of the proportion that do not participate or change their travel behaviour).</t>
        </r>
      </text>
    </comment>
    <comment ref="B49" authorId="0" shapeId="0" xr:uid="{C4D6041A-397F-400E-BB28-2CE4A25327E8}">
      <text>
        <r>
          <rPr>
            <sz val="8"/>
            <color indexed="81"/>
            <rFont val="Tahoma"/>
            <family val="2"/>
          </rPr>
          <t xml:space="preserve">1. Multiply the composite benefit by the target population to determine the annual benefit.
</t>
        </r>
        <r>
          <rPr>
            <b/>
            <sz val="8"/>
            <color indexed="81"/>
            <rFont val="Tahoma"/>
            <family val="2"/>
          </rPr>
          <t>Note:</t>
        </r>
        <r>
          <rPr>
            <sz val="8"/>
            <color indexed="81"/>
            <rFont val="Tahoma"/>
            <family val="2"/>
          </rPr>
          <t xml:space="preserve"> The composite benefit value is the benefit per annum per person in target population from the appropriate workplace, school or community travel plan benefit tables above.</t>
        </r>
      </text>
    </comment>
    <comment ref="H49" authorId="0" shapeId="0" xr:uid="{88191392-92AC-433E-AB22-84F4D62358D7}">
      <text>
        <r>
          <rPr>
            <sz val="8"/>
            <color indexed="81"/>
            <rFont val="Tahoma"/>
            <family val="2"/>
          </rPr>
          <t>Determine target population - The target population is the total population of the workplace, school or community in which the TBhC activity is being implemented. It includes the people who do not participate in the activity and those who participate but do not change their behaviour.</t>
        </r>
      </text>
    </comment>
    <comment ref="B53" authorId="0" shapeId="0" xr:uid="{852F0FE4-AEC0-45D4-BD76-E8B42EA28DAE}">
      <text>
        <r>
          <rPr>
            <sz val="8"/>
            <color indexed="81"/>
            <rFont val="Tahoma"/>
            <family val="2"/>
          </rPr>
          <t>2. Calculate the PV of benefits. Multiply the annual benefit by the discount factor for the period from the end of year 1 to the end of year 10 to calculate the PV of benefits over the analysis period B. Transfer the PV of activity benefits B to B in worksheet 1.</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Coral</author>
  </authors>
  <commentList>
    <comment ref="B8" authorId="0" shapeId="0" xr:uid="{CA6C5CA2-D5FB-4282-B870-095E23DCAA38}">
      <text>
        <r>
          <rPr>
            <sz val="8"/>
            <color indexed="81"/>
            <rFont val="Tahoma"/>
            <family val="2"/>
          </rPr>
          <t>1. Calculate the benefit value applicable to your activity in worksheet 3 by choosing the correct benefit value based on location, type of activity (workplace, school, community) and diversion. Do not complete the worksheet by multiplying the benefit value by the population. This unaltered benefit value is the benefit per head. Enter this value into (a).</t>
        </r>
      </text>
    </comment>
    <comment ref="B11" authorId="0" shapeId="0" xr:uid="{C5C54E58-BFD5-4FE4-BE8F-2B8C52C83204}">
      <text>
        <r>
          <rPr>
            <sz val="8"/>
            <color indexed="81"/>
            <rFont val="Tahoma"/>
            <family val="2"/>
          </rPr>
          <t>2. Determine the PV of the benefit per head (b) by multiplying the benefit per head (a) by 7.29.</t>
        </r>
      </text>
    </comment>
    <comment ref="B14" authorId="0" shapeId="0" xr:uid="{44B95572-35E5-48F7-930A-55E37F0E7C9D}">
      <text>
        <r>
          <rPr>
            <sz val="8"/>
            <color indexed="81"/>
            <rFont val="Tahoma"/>
            <family val="2"/>
          </rPr>
          <t>3. Update the PV of the benefits per head X by multiplying the PV of benefits per head (b) by the appropriate update factor from  section 6.3 of the MBCMl.</t>
        </r>
      </text>
    </comment>
    <comment ref="B17" authorId="0" shapeId="0" xr:uid="{B87D50BB-D80A-4375-B91A-78AB4541D942}">
      <text>
        <r>
          <rPr>
            <sz val="8"/>
            <color indexed="81"/>
            <rFont val="Tahoma"/>
            <family val="2"/>
          </rPr>
          <t>4. Enter the estimated cost per head per annum (c). Costs should include capital and operating costs.</t>
        </r>
      </text>
    </comment>
    <comment ref="B20" authorId="0" shapeId="0" xr:uid="{72B6C349-715F-4C9B-9E8B-3677B3072D61}">
      <text>
        <r>
          <rPr>
            <sz val="8"/>
            <color indexed="81"/>
            <rFont val="Tahoma"/>
            <family val="2"/>
          </rPr>
          <t>5. Calculate the PV of costs A by multiplying the estimated cost per head per annum (c) by 7.29. If all the cost is expected to be incurred in the current financial year, discounting to the PV isn’t necessary.</t>
        </r>
      </text>
    </comment>
    <comment ref="B23" authorId="0" shapeId="0" xr:uid="{EF2EBE69-7BC1-4A1D-A77C-5A930E679F93}">
      <text>
        <r>
          <rPr>
            <sz val="8"/>
            <color indexed="81"/>
            <rFont val="Tahoma"/>
            <family val="2"/>
          </rPr>
          <t xml:space="preserve">6. Calculate the BCR </t>
        </r>
        <r>
          <rPr>
            <b/>
            <sz val="8"/>
            <color indexed="81"/>
            <rFont val="Tahoma"/>
            <family val="2"/>
          </rPr>
          <t>Z</t>
        </r>
        <r>
          <rPr>
            <sz val="8"/>
            <color indexed="81"/>
            <rFont val="Tahoma"/>
            <family val="2"/>
          </rPr>
          <t xml:space="preserve"> by dividing the PV of benefits per head</t>
        </r>
        <r>
          <rPr>
            <b/>
            <sz val="8"/>
            <color indexed="81"/>
            <rFont val="Tahoma"/>
            <family val="2"/>
          </rPr>
          <t xml:space="preserve"> X</t>
        </r>
        <r>
          <rPr>
            <sz val="8"/>
            <color indexed="81"/>
            <rFont val="Tahoma"/>
            <family val="2"/>
          </rPr>
          <t xml:space="preserve"> by PV of costs per head </t>
        </r>
        <r>
          <rPr>
            <b/>
            <sz val="8"/>
            <color indexed="81"/>
            <rFont val="Tahoma"/>
            <family val="2"/>
          </rPr>
          <t>A</t>
        </r>
        <r>
          <rPr>
            <sz val="8"/>
            <color indexed="81"/>
            <rFont val="Tahoma"/>
            <family val="2"/>
          </rPr>
          <t xml:space="preserve">. Transfer </t>
        </r>
        <r>
          <rPr>
            <b/>
            <sz val="8"/>
            <color indexed="81"/>
            <rFont val="Tahoma"/>
            <family val="2"/>
          </rPr>
          <t>X</t>
        </r>
        <r>
          <rPr>
            <sz val="8"/>
            <color indexed="81"/>
            <rFont val="Tahoma"/>
            <family val="2"/>
          </rPr>
          <t xml:space="preserve">, </t>
        </r>
        <r>
          <rPr>
            <b/>
            <sz val="8"/>
            <color indexed="81"/>
            <rFont val="Tahoma"/>
            <family val="2"/>
          </rPr>
          <t>A</t>
        </r>
        <r>
          <rPr>
            <sz val="8"/>
            <color indexed="81"/>
            <rFont val="Tahoma"/>
            <family val="2"/>
          </rPr>
          <t xml:space="preserve"> and </t>
        </r>
        <r>
          <rPr>
            <b/>
            <sz val="8"/>
            <color indexed="81"/>
            <rFont val="Tahoma"/>
            <family val="2"/>
          </rPr>
          <t xml:space="preserve">Z </t>
        </r>
        <r>
          <rPr>
            <sz val="8"/>
            <color indexed="81"/>
            <rFont val="Tahoma"/>
            <family val="2"/>
          </rPr>
          <t xml:space="preserve">to </t>
        </r>
        <r>
          <rPr>
            <b/>
            <sz val="8"/>
            <color indexed="81"/>
            <rFont val="Tahoma"/>
            <family val="2"/>
          </rPr>
          <t>X</t>
        </r>
        <r>
          <rPr>
            <sz val="8"/>
            <color indexed="81"/>
            <rFont val="Tahoma"/>
            <family val="2"/>
          </rPr>
          <t xml:space="preserve">, </t>
        </r>
        <r>
          <rPr>
            <b/>
            <sz val="8"/>
            <color indexed="81"/>
            <rFont val="Tahoma"/>
            <family val="2"/>
          </rPr>
          <t>A</t>
        </r>
        <r>
          <rPr>
            <sz val="8"/>
            <color indexed="81"/>
            <rFont val="Tahoma"/>
            <family val="2"/>
          </rPr>
          <t xml:space="preserve"> and </t>
        </r>
        <r>
          <rPr>
            <b/>
            <sz val="8"/>
            <color indexed="81"/>
            <rFont val="Tahoma"/>
            <family val="2"/>
          </rPr>
          <t>Z</t>
        </r>
        <r>
          <rPr>
            <sz val="8"/>
            <color indexed="81"/>
            <rFont val="Tahoma"/>
            <family val="2"/>
          </rPr>
          <t xml:space="preserve"> on worksheet 1.</t>
        </r>
      </text>
    </comment>
  </commentList>
</comments>
</file>

<file path=xl/sharedStrings.xml><?xml version="1.0" encoding="utf-8"?>
<sst xmlns="http://schemas.openxmlformats.org/spreadsheetml/2006/main" count="1089" uniqueCount="607">
  <si>
    <t>Appraisal Summary Table Template</t>
  </si>
  <si>
    <t>Option number</t>
  </si>
  <si>
    <t>Date:</t>
  </si>
  <si>
    <t>Evaluation Period: 
(baseline and forecast year) 
e.g 2020 - 2060</t>
  </si>
  <si>
    <t>Option Name:</t>
  </si>
  <si>
    <t>This is the preferred option</t>
  </si>
  <si>
    <t>One</t>
  </si>
  <si>
    <t>Problem/opportunity statement:</t>
  </si>
  <si>
    <t>Investment objectives:</t>
  </si>
  <si>
    <t>How project gives effect to GPS:</t>
  </si>
  <si>
    <t>How project gives effect to local community outcomes:</t>
  </si>
  <si>
    <t>… type</t>
  </si>
  <si>
    <t>1.  Summary of Non-Monetised Impacts (Description)</t>
  </si>
  <si>
    <t>2.  Summary of Financial Impacts (nominal, non-discounted)</t>
  </si>
  <si>
    <t>3.  Summary of Monetised Option Impacts (present value, discounted)</t>
  </si>
  <si>
    <t>Summary description of non-monetised measures and impacts</t>
  </si>
  <si>
    <t>Capital Costs</t>
  </si>
  <si>
    <t>N/A</t>
  </si>
  <si>
    <t>Operating Costs</t>
  </si>
  <si>
    <t>Total Economic Costs</t>
  </si>
  <si>
    <t>BCR (excluding WEBs)</t>
  </si>
  <si>
    <t>Total Financial Costs</t>
  </si>
  <si>
    <t>Transport Outcomes</t>
  </si>
  <si>
    <r>
      <t xml:space="preserve">Non-Monetised Impact:
</t>
    </r>
    <r>
      <rPr>
        <sz val="12"/>
        <color indexed="63"/>
        <rFont val="Calibri"/>
        <family val="2"/>
      </rPr>
      <t>(description in numerical or narrative terms)</t>
    </r>
  </si>
  <si>
    <r>
      <rPr>
        <b/>
        <sz val="12"/>
        <color indexed="56"/>
        <rFont val="Calibri"/>
        <family val="2"/>
      </rPr>
      <t>Monetised Impact:</t>
    </r>
    <r>
      <rPr>
        <sz val="12"/>
        <color indexed="56"/>
        <rFont val="Whitney Semibold"/>
      </rPr>
      <t xml:space="preserve">
</t>
    </r>
    <r>
      <rPr>
        <sz val="12"/>
        <color indexed="63"/>
        <rFont val="Calibri"/>
        <family val="2"/>
      </rPr>
      <t>(description in dollar terms in real terms, non-discounted)</t>
    </r>
  </si>
  <si>
    <t>Name of Benefit</t>
  </si>
  <si>
    <t>Name of Measure:</t>
  </si>
  <si>
    <t>Baseline:</t>
  </si>
  <si>
    <t>Do Minimum Impact:</t>
  </si>
  <si>
    <t>Option Impact:</t>
  </si>
  <si>
    <r>
      <rPr>
        <b/>
        <sz val="12"/>
        <color indexed="50"/>
        <rFont val="Calibri"/>
        <family val="2"/>
      </rPr>
      <t>Healthy and safe people</t>
    </r>
    <r>
      <rPr>
        <sz val="12"/>
        <color indexed="50"/>
        <rFont val="Whitney Semibold"/>
      </rPr>
      <t xml:space="preserve"> </t>
    </r>
    <r>
      <rPr>
        <i/>
        <sz val="12"/>
        <color indexed="63"/>
        <rFont val="Calibri"/>
        <family val="2"/>
      </rPr>
      <t>(Please insert a row below to add an additional benefit or measure, and delete rows as appropriate)</t>
    </r>
  </si>
  <si>
    <t>1.1 Impact on social cost and incidents of crashes</t>
  </si>
  <si>
    <t>1.1.3 Deaths and serious injuries</t>
  </si>
  <si>
    <t>3.1 Impact of mode on physical and mental health</t>
  </si>
  <si>
    <t>3.1.1 Physical health benefits from active modes</t>
  </si>
  <si>
    <r>
      <rPr>
        <b/>
        <sz val="12"/>
        <color indexed="52"/>
        <rFont val="Calibri"/>
        <family val="2"/>
      </rPr>
      <t>Resilience and security</t>
    </r>
    <r>
      <rPr>
        <sz val="12"/>
        <color indexed="53"/>
        <rFont val="Whitney Semibold"/>
      </rPr>
      <t xml:space="preserve"> </t>
    </r>
    <r>
      <rPr>
        <i/>
        <sz val="12"/>
        <color indexed="63"/>
        <rFont val="Calibri"/>
        <family val="2"/>
      </rPr>
      <t>(Please insert a row below to add an additional benefit or measure, and delete rows as appropriate)</t>
    </r>
  </si>
  <si>
    <r>
      <rPr>
        <b/>
        <sz val="12"/>
        <color indexed="53"/>
        <rFont val="Calibri"/>
        <family val="2"/>
      </rPr>
      <t xml:space="preserve">Economic prosperity - excluding wider economic impacts </t>
    </r>
    <r>
      <rPr>
        <i/>
        <sz val="12"/>
        <color indexed="63"/>
        <rFont val="Calibri"/>
        <family val="2"/>
      </rPr>
      <t>(Please insert a row below to add an additional benefit or measure, and delete rows as appropriate)</t>
    </r>
  </si>
  <si>
    <t>5.2 Impact on network productivity and utilisation</t>
  </si>
  <si>
    <t>10.1.9 Travel time</t>
  </si>
  <si>
    <r>
      <rPr>
        <b/>
        <sz val="12"/>
        <color indexed="17"/>
        <rFont val="Calibri"/>
        <family val="2"/>
      </rPr>
      <t>Environmental sustainability</t>
    </r>
    <r>
      <rPr>
        <i/>
        <sz val="12"/>
        <color indexed="50"/>
        <rFont val="Calibri"/>
        <family val="2"/>
      </rPr>
      <t xml:space="preserve"> </t>
    </r>
    <r>
      <rPr>
        <i/>
        <sz val="12"/>
        <rFont val="Calibri"/>
        <family val="2"/>
      </rPr>
      <t>(Please insert a row below to add an additional benefit or measure, and delete rows as appropriate)</t>
    </r>
  </si>
  <si>
    <t>8.1 Impact on greenhouse gas emissions</t>
  </si>
  <si>
    <t>8.1.1 CO2 emissions</t>
  </si>
  <si>
    <t>8.1.2 VKT</t>
  </si>
  <si>
    <t>9.1 Impact on resource efficiency</t>
  </si>
  <si>
    <t>9.1.1 Resource efficiency</t>
  </si>
  <si>
    <r>
      <rPr>
        <b/>
        <sz val="12"/>
        <color indexed="57"/>
        <rFont val="Calibri"/>
        <family val="2"/>
      </rPr>
      <t>Inclusive access</t>
    </r>
    <r>
      <rPr>
        <i/>
        <sz val="12"/>
        <color indexed="57"/>
        <rFont val="Calibri"/>
        <family val="2"/>
      </rPr>
      <t xml:space="preserve"> </t>
    </r>
    <r>
      <rPr>
        <i/>
        <sz val="12"/>
        <rFont val="Calibri"/>
        <family val="2"/>
      </rPr>
      <t>(Please insert a row below to add an additional benefit or measure, and delete rows as appropriate)</t>
    </r>
  </si>
  <si>
    <t>12.1 Impact on Te Ao Māori</t>
  </si>
  <si>
    <t>12.1.1 Te Ao Māori</t>
  </si>
  <si>
    <t>10.1 Impact on user experience of the transport system</t>
  </si>
  <si>
    <t>Rationale for option selection decision</t>
  </si>
  <si>
    <t>Healthy and safe people benefits</t>
  </si>
  <si>
    <t>Resilience and security benefits</t>
  </si>
  <si>
    <t>Economic Prosperity benefits</t>
  </si>
  <si>
    <t>Environmental sustainability benefits</t>
  </si>
  <si>
    <t>Inclusive access benefits</t>
  </si>
  <si>
    <t>4.1 Impact on system vunerabilities and redundancies</t>
  </si>
  <si>
    <t>5.1 Impact on system reliability</t>
  </si>
  <si>
    <t>7.1 Impact on water</t>
  </si>
  <si>
    <t>1.2 Impact on a safe system</t>
  </si>
  <si>
    <t>Double click to add alternative benefit</t>
  </si>
  <si>
    <t>7.2 Impact on land and biodiversity</t>
  </si>
  <si>
    <t>10.2 Impact on mode choice</t>
  </si>
  <si>
    <t>2.1 Impact on perceptions of safety and security</t>
  </si>
  <si>
    <t>6.1 Wider economic benefit (productivity)</t>
  </si>
  <si>
    <t>10.3 Impact on access to opportunities</t>
  </si>
  <si>
    <t>6.2 Wider economic benefit (employment impact)</t>
  </si>
  <si>
    <t>10.4 Impact on community cohesion</t>
  </si>
  <si>
    <t>3.2 Impact of air emissions on health</t>
  </si>
  <si>
    <t>6.3 Wider economic benefit (imperfect competition)</t>
  </si>
  <si>
    <t>11.1 Impact on heritage and cultural values</t>
  </si>
  <si>
    <t>3.3 Impact of noise and vibration on health</t>
  </si>
  <si>
    <t>6.4 Wider economic benefit (regional economic development)</t>
  </si>
  <si>
    <t>11.2 Impact on landscape</t>
  </si>
  <si>
    <t>Measures</t>
  </si>
  <si>
    <t>11.3 Impact on townscape</t>
  </si>
  <si>
    <t>1.1.1 Collective risk (crash density)</t>
  </si>
  <si>
    <t>1.1.2 Crashes by severity</t>
  </si>
  <si>
    <t>1.1.4 Personal risk (crash rate)</t>
  </si>
  <si>
    <t>1.1 Impact on social cost of deaths and serious injuries</t>
  </si>
  <si>
    <t>1.2.1 Road assessment rating - roads</t>
  </si>
  <si>
    <t>1.2.2 Road assessment rating - state highways</t>
  </si>
  <si>
    <t>1.2.3 Travel speed gap</t>
  </si>
  <si>
    <t>2.1.1 Access - perception</t>
  </si>
  <si>
    <t>3.2.1 Ambient air quality - NO2</t>
  </si>
  <si>
    <t>3.2.2 Ambient air quality - PM10</t>
  </si>
  <si>
    <t>3.3.1 Noise level</t>
  </si>
  <si>
    <t>4.1.1 Availablity of a viable alternative to high-risk and high-impact route</t>
  </si>
  <si>
    <t>4.1.2 Level of service and risk</t>
  </si>
  <si>
    <t>5.1.1 Punctuality - public transport</t>
  </si>
  <si>
    <t>5.1.2 Travel time reliability - motor vehicles</t>
  </si>
  <si>
    <t>5.1.3 Travel time delay</t>
  </si>
  <si>
    <t>5.1.4 Temporal availability - road</t>
  </si>
  <si>
    <t>5.2.1 Spatial coverage - freight</t>
  </si>
  <si>
    <t>5.2.2 Freight - mode share value</t>
  </si>
  <si>
    <t>5.2.3 Freight - mode share weight</t>
  </si>
  <si>
    <t>5.2.4 Freight - throughput value</t>
  </si>
  <si>
    <t>5.2.5 Freight - throughput weight</t>
  </si>
  <si>
    <t>5.2.6 Access to key economic destinations (all modes)</t>
  </si>
  <si>
    <t>7.1.1 Water quality</t>
  </si>
  <si>
    <t>7.2.1 Biodiversity</t>
  </si>
  <si>
    <t>7.2.2 Productive land</t>
  </si>
  <si>
    <t>9.1.2 Embodied carbon</t>
  </si>
  <si>
    <t>9.1.3 Energy use</t>
  </si>
  <si>
    <t>10.1.1 People - throughput of pedestrians, cyclists and public transport boardings</t>
  </si>
  <si>
    <t>(Repeat) 2.1.1 Access - perception</t>
  </si>
  <si>
    <t>10.1.2 Pedestrian delay</t>
  </si>
  <si>
    <t>10.1.3 Ease of getting on/off public transport services</t>
  </si>
  <si>
    <t>10.1.4 Network condition - cycling</t>
  </si>
  <si>
    <t>10.1.5 Network condition - road</t>
  </si>
  <si>
    <t>10.1.6 People - throughput</t>
  </si>
  <si>
    <t>10.1.7 People - throughput (UCP)</t>
  </si>
  <si>
    <t>10.1.8 Traffic - throughput</t>
  </si>
  <si>
    <t>10.2.1 People - mode share</t>
  </si>
  <si>
    <t>(Repeat) 8.1.2 Mode shift from single occupancy private vehicle</t>
  </si>
  <si>
    <t>8.1.2 Mode shift from single occupancy private vehicle</t>
  </si>
  <si>
    <t>10.2.2 Accessibility - public transport facilities</t>
  </si>
  <si>
    <t>10.2.3 Spatial coverage - cycle lanes and paths</t>
  </si>
  <si>
    <t>10.2.4 Spatial coverage - cycling facilities</t>
  </si>
  <si>
    <t>10.2.5 Spatial coverage - public transport - employees</t>
  </si>
  <si>
    <t>10.2.6 Spatial coverage - public transport - resident population</t>
  </si>
  <si>
    <t>10.2.6a Spatial coverage - public transport - new residential dwellings</t>
  </si>
  <si>
    <t>10.2.7 Temporal availability - public transport</t>
  </si>
  <si>
    <t>10.2.8 Cost of access to key destinations - all modes</t>
  </si>
  <si>
    <t>10.2.9 Pricing - more efficient</t>
  </si>
  <si>
    <t>10.2.10 Traffic - mode share (number)</t>
  </si>
  <si>
    <t>10.2.10b Traffic - mode share (distance)</t>
  </si>
  <si>
    <t>10.3.1 Access to key social destinations (all modes)</t>
  </si>
  <si>
    <t>10.4.1 Social connectedness</t>
  </si>
  <si>
    <t>10.4.2 Isolation</t>
  </si>
  <si>
    <t>10.4.3 Severance</t>
  </si>
  <si>
    <t>11.1.1 Amenity value - natural and built environment</t>
  </si>
  <si>
    <t>11.1.2 Heritage and cultural values</t>
  </si>
  <si>
    <t>11.2.1 Landscape</t>
  </si>
  <si>
    <t>11.3.1 Townscape</t>
  </si>
  <si>
    <t>Please type in alternate measure</t>
  </si>
  <si>
    <t>Discount rate</t>
  </si>
  <si>
    <t>Blank</t>
  </si>
  <si>
    <t>USPWF(1)</t>
  </si>
  <si>
    <t>USPWF(E)</t>
  </si>
  <si>
    <t>AGPWF(E)</t>
  </si>
  <si>
    <t>AGPWF(1)</t>
  </si>
  <si>
    <t>LABEL_SYS</t>
  </si>
  <si>
    <t>KEY</t>
  </si>
  <si>
    <t>VALUE</t>
  </si>
  <si>
    <t>Worksheet 1 - Evaluation Summary and TIO Upload</t>
  </si>
  <si>
    <t>Effective from 31 August 2020</t>
  </si>
  <si>
    <t>Upload V9.0 (31Aug2020)</t>
  </si>
  <si>
    <t>ECONOMIC_EVAL_COMPLETED_DATE</t>
  </si>
  <si>
    <t>This spreadsheet can be automatically uploaded into Transport Investment Online. To enable automatic upload please do not adjust the columns or rows.</t>
  </si>
  <si>
    <t>Please make any additional comments or clarifying notes as necessary to aid understanding (note that these fall outside of the set print and TIO upload range)</t>
  </si>
  <si>
    <t>TIMEZERO_ECONOMIC_EVAL_DATE</t>
  </si>
  <si>
    <t>Activity name</t>
  </si>
  <si>
    <t>BASE_DATE_COSTS_BENEFITS</t>
  </si>
  <si>
    <t>Reference</t>
  </si>
  <si>
    <t>ROAD_TRAFFIC_AADT</t>
  </si>
  <si>
    <t>base_rate</t>
  </si>
  <si>
    <t>growth_rate</t>
  </si>
  <si>
    <t>Evaluator(s)                                      - name, organisation</t>
  </si>
  <si>
    <t>PEDESTRIANS_AAD</t>
  </si>
  <si>
    <t>Reviewer(s)                                       - name, organisation</t>
  </si>
  <si>
    <t>Date of evaluation</t>
  </si>
  <si>
    <t>mm/yyyy</t>
  </si>
  <si>
    <t>new</t>
  </si>
  <si>
    <t>CYCLISTS_AAD</t>
  </si>
  <si>
    <t>Time zero / implementation start date</t>
  </si>
  <si>
    <t>1 July yyyy</t>
  </si>
  <si>
    <t>Months</t>
  </si>
  <si>
    <t>Base date of costs and benefits</t>
  </si>
  <si>
    <t>ANNUAL_PATRONAGE_TOTAL</t>
  </si>
  <si>
    <t>Location</t>
  </si>
  <si>
    <t>Problem definition</t>
  </si>
  <si>
    <t>ANNUAL_PATRONAGE_PEAK</t>
  </si>
  <si>
    <t>Do minimum description</t>
  </si>
  <si>
    <t>Alternatives considered (or page references to relevant)</t>
  </si>
  <si>
    <t>FREIGHT_VOLUME</t>
  </si>
  <si>
    <t>Options considered (or page references to relevant)</t>
  </si>
  <si>
    <t>Preferred option description</t>
  </si>
  <si>
    <t>HEAVY_VEHICLES_VOLUME_AADT</t>
  </si>
  <si>
    <t>Statistics</t>
  </si>
  <si>
    <t>Base rate</t>
  </si>
  <si>
    <t>Growth rate (%)</t>
  </si>
  <si>
    <t>New users/transfer</t>
  </si>
  <si>
    <t>Road traffic - Annual Average Daily Traffic (AADT)</t>
  </si>
  <si>
    <t>AADT</t>
  </si>
  <si>
    <t>HEAVY_VEHICLES_VOLUME_RATE</t>
  </si>
  <si>
    <t>Pedestrians - Annual Average Daily</t>
  </si>
  <si>
    <t>Count</t>
  </si>
  <si>
    <t>ROAD_CATEGORY</t>
  </si>
  <si>
    <t xml:space="preserve">Cyclists - Annual Average Daily </t>
  </si>
  <si>
    <t>ROUGHNESS</t>
  </si>
  <si>
    <t>before</t>
  </si>
  <si>
    <t>Annual Patronage - Total</t>
  </si>
  <si>
    <t>after</t>
  </si>
  <si>
    <t>Annual Patronage - Peak Period</t>
  </si>
  <si>
    <t>POSTED_SPEED</t>
  </si>
  <si>
    <t>Freight volume</t>
  </si>
  <si>
    <t>tonnes</t>
  </si>
  <si>
    <t>Heavy Vehicles Volume</t>
  </si>
  <si>
    <t>AVERAGE_TRAFFIC_SPPEED</t>
  </si>
  <si>
    <t>%</t>
  </si>
  <si>
    <t>Road Category</t>
  </si>
  <si>
    <t>ROAD_LENGTH</t>
  </si>
  <si>
    <t>Before</t>
  </si>
  <si>
    <t>After</t>
  </si>
  <si>
    <t>ROAD_WIDTH</t>
  </si>
  <si>
    <t>Roughness</t>
  </si>
  <si>
    <t>IRI/NAASRA</t>
  </si>
  <si>
    <t>Posted speed</t>
  </si>
  <si>
    <t>km/h</t>
  </si>
  <si>
    <t>TRAVEL_TIME</t>
  </si>
  <si>
    <t>Average traffic speed</t>
  </si>
  <si>
    <t>Length of road / route</t>
  </si>
  <si>
    <t>km</t>
  </si>
  <si>
    <t>PEAK_PERIOD_AM</t>
  </si>
  <si>
    <t>start</t>
  </si>
  <si>
    <t>Road width</t>
  </si>
  <si>
    <t>metres</t>
  </si>
  <si>
    <t>stop</t>
  </si>
  <si>
    <t>Travel time on route</t>
  </si>
  <si>
    <t>minutes</t>
  </si>
  <si>
    <t>PEAK_PERIOD_PM</t>
  </si>
  <si>
    <t>Period start am</t>
  </si>
  <si>
    <t>Period stop am</t>
  </si>
  <si>
    <t>Period start pm</t>
  </si>
  <si>
    <t>Period stop pm</t>
  </si>
  <si>
    <t>PEAK_PERIOD_FLOW</t>
  </si>
  <si>
    <t xml:space="preserve">Peak Period  </t>
  </si>
  <si>
    <t>RECORDED_CRASHES</t>
  </si>
  <si>
    <t>fatal</t>
  </si>
  <si>
    <t>Peak Period Traffic flow</t>
  </si>
  <si>
    <t>Vehicles/hr</t>
  </si>
  <si>
    <t>serious</t>
  </si>
  <si>
    <t>minor</t>
  </si>
  <si>
    <t>Period of crash analysis</t>
  </si>
  <si>
    <t>yyyy - yyyy</t>
  </si>
  <si>
    <t>non_injury</t>
  </si>
  <si>
    <t>ESTIMATED_CRASHES</t>
  </si>
  <si>
    <t>Fatal</t>
  </si>
  <si>
    <t>Serious</t>
  </si>
  <si>
    <t>Minor</t>
  </si>
  <si>
    <t>Non Injury</t>
  </si>
  <si>
    <t>Total estimated crashes per year - do minimum (row 11)</t>
  </si>
  <si>
    <t>Predicted crashes per year - preferred option (row 20)</t>
  </si>
  <si>
    <t>PREDICTED_CRASHES</t>
  </si>
  <si>
    <t>Heavy Vehicle Trips Saved (average per year)</t>
  </si>
  <si>
    <t>count</t>
  </si>
  <si>
    <t>Total DSI saved</t>
  </si>
  <si>
    <t>Vehicle Operating Cost Savings (per annum)</t>
  </si>
  <si>
    <t>$/vehicle</t>
  </si>
  <si>
    <t>VOC saving</t>
  </si>
  <si>
    <t>Travel time savings (per day)</t>
  </si>
  <si>
    <t>Total hours saved</t>
  </si>
  <si>
    <t>HEAVY_VEHICLE_TRIPS_SAVED</t>
  </si>
  <si>
    <t>VEHICLE_OPERATING_COST</t>
  </si>
  <si>
    <t>Costs</t>
  </si>
  <si>
    <t>Do minimum</t>
  </si>
  <si>
    <t>Preferred option</t>
  </si>
  <si>
    <t>TRAVEL_TIME_SAVINGS</t>
  </si>
  <si>
    <t>Construction / implementation</t>
  </si>
  <si>
    <t>$</t>
  </si>
  <si>
    <t>CONSTRUCTION_COST</t>
  </si>
  <si>
    <t>do_min</t>
  </si>
  <si>
    <t>option</t>
  </si>
  <si>
    <t>Present Value Construction / implementation</t>
  </si>
  <si>
    <t>PV_CONSTRUCTION</t>
  </si>
  <si>
    <t>Present Value Maintenance, renewal and operating costs</t>
  </si>
  <si>
    <t>Present Value Total costs (whole of life)</t>
  </si>
  <si>
    <t>PV_MAINTENANCE</t>
  </si>
  <si>
    <t>Present Value Cost savings</t>
  </si>
  <si>
    <t>PV_TOTAL_COST</t>
  </si>
  <si>
    <t>Present Value Funding assistance</t>
  </si>
  <si>
    <t>PV_COST_SAVINGS</t>
  </si>
  <si>
    <t>Present Value</t>
  </si>
  <si>
    <t>Total Value (undiscounted)</t>
  </si>
  <si>
    <t>PV_FUNDING_ASSIST</t>
  </si>
  <si>
    <t>Travel time cost savings</t>
  </si>
  <si>
    <t>TRAVEL_TIME_COST_SAVINGS</t>
  </si>
  <si>
    <t>present</t>
  </si>
  <si>
    <t>Vehicle operating cost savings</t>
  </si>
  <si>
    <t>VEHICLE_OP_COST_SAVINGS</t>
  </si>
  <si>
    <t>CRASH_COST_SAVINGS</t>
  </si>
  <si>
    <t>Seal extension benefits</t>
  </si>
  <si>
    <t>SEAL_EXTENSION_BEFEFITS</t>
  </si>
  <si>
    <t>Driver frustration reduction benefits</t>
  </si>
  <si>
    <t>DRIVER_FRUST_REDUCT_BENEFITS</t>
  </si>
  <si>
    <t>Risk reduction benefits</t>
  </si>
  <si>
    <t>RISK_REDUCT_BENEFITS</t>
  </si>
  <si>
    <t>Vehicle emission reduction benefits</t>
  </si>
  <si>
    <t>VEHICLE_EMIS_REDUCT_BEFEFITS</t>
  </si>
  <si>
    <t>Other external benefits (noise, visual, impact etc)</t>
  </si>
  <si>
    <t>EXTERNAL_BENEFITS</t>
  </si>
  <si>
    <t>Mode change benefits</t>
  </si>
  <si>
    <t>MODE_CHANGE_BENEFITS</t>
  </si>
  <si>
    <t>WALKING_CYCLING_BENEFITS</t>
  </si>
  <si>
    <t>Service or facility user benefits</t>
  </si>
  <si>
    <t>SERVICE_FACILITY_BENEFITS</t>
  </si>
  <si>
    <t>Parking user cost savings</t>
  </si>
  <si>
    <t>PARKING_COST_SAVINGS</t>
  </si>
  <si>
    <t>Dis-benefits during implementation/construction</t>
  </si>
  <si>
    <t>DISBENEFITS</t>
  </si>
  <si>
    <t>Road Traffic reduction benefits</t>
  </si>
  <si>
    <t>TRAFFIC_REDUCTION_BENEFITS</t>
  </si>
  <si>
    <t>National strategic benefits</t>
  </si>
  <si>
    <t>NATIONAL_STRATEGIC_BENEFITS</t>
  </si>
  <si>
    <t>Agglomeration benefits (WEB)</t>
  </si>
  <si>
    <t>AGGLOMERATION_BENEFITS</t>
  </si>
  <si>
    <t>Increased Labour Supply (WEB)</t>
  </si>
  <si>
    <t>INCREASED_LABOUR_SUPPLY</t>
  </si>
  <si>
    <t>Imperfect Competition (WEB)</t>
  </si>
  <si>
    <t>IMPERFECT_COMPETITION</t>
  </si>
  <si>
    <t>TOTAL_BENEFITS</t>
  </si>
  <si>
    <t>BCR_NATIONAL</t>
  </si>
  <si>
    <t>Non monetised benefits or national strategic factors</t>
  </si>
  <si>
    <t>BCR_GOVERNMENT</t>
  </si>
  <si>
    <t>FIRST_YEAR_RATE_OF_RETURN</t>
  </si>
  <si>
    <t>Benefit Cost Ratio (BCRn) National</t>
  </si>
  <si>
    <t>BCR_RANGE</t>
  </si>
  <si>
    <t>low</t>
  </si>
  <si>
    <t>Benefit Cost Ratio (BCRg) Government</t>
  </si>
  <si>
    <t>high</t>
  </si>
  <si>
    <t>First Year Rate of Return (FYRR)</t>
  </si>
  <si>
    <t>HEAVY_VEHICLE_TRIPS_SAVED_PERIOD</t>
  </si>
  <si>
    <t>VEHICLE_OPERATING_COST_PERIOD</t>
  </si>
  <si>
    <t>Sensitivity Analysis  - BCR range</t>
  </si>
  <si>
    <t>TRAVEL_TIME_SAVINGS_PERIOD</t>
  </si>
  <si>
    <t>total</t>
  </si>
  <si>
    <t>Road category</t>
  </si>
  <si>
    <t>Motorway</t>
  </si>
  <si>
    <t>Urban arterial</t>
  </si>
  <si>
    <t>Urban other</t>
  </si>
  <si>
    <t>Rural strategic</t>
  </si>
  <si>
    <t>Rural other</t>
  </si>
  <si>
    <t>General Information</t>
  </si>
  <si>
    <t>limitations of usage</t>
  </si>
  <si>
    <t>Full procedures must be used if these criteria are not met.</t>
  </si>
  <si>
    <t>Auckland</t>
  </si>
  <si>
    <r>
      <t>-</t>
    </r>
    <r>
      <rPr>
        <b/>
        <sz val="10"/>
        <rFont val="Verdana"/>
        <family val="2"/>
      </rPr>
      <t>pale yellow, non-bordered cells</t>
    </r>
    <r>
      <rPr>
        <sz val="10"/>
        <rFont val="Verdana"/>
        <family val="2"/>
      </rPr>
      <t xml:space="preserve"> are generally open for overlaying or inputting data or information as required</t>
    </r>
  </si>
  <si>
    <r>
      <t>-</t>
    </r>
    <r>
      <rPr>
        <b/>
        <sz val="10"/>
        <rFont val="Verdana"/>
        <family val="2"/>
      </rPr>
      <t>white, non-bordered cells</t>
    </r>
    <r>
      <rPr>
        <sz val="10"/>
        <rFont val="Verdana"/>
        <family val="2"/>
      </rPr>
      <t xml:space="preserve"> are generally auto-populate cells and their data are calculated/transferred from other cells</t>
    </r>
  </si>
  <si>
    <r>
      <t>-</t>
    </r>
    <r>
      <rPr>
        <b/>
        <sz val="10"/>
        <rFont val="Verdana"/>
        <family val="2"/>
      </rPr>
      <t>green, black bordered cells</t>
    </r>
    <r>
      <rPr>
        <sz val="10"/>
        <rFont val="Verdana"/>
        <family val="2"/>
      </rPr>
      <t xml:space="preserve"> are providing further guidance or links for external resources.</t>
    </r>
  </si>
  <si>
    <t>Wellington</t>
  </si>
  <si>
    <t>Worksheet title (and link):</t>
  </si>
  <si>
    <t xml:space="preserve">    a brief description</t>
  </si>
  <si>
    <t xml:space="preserve">   - Provides a summary of the general data used for the evaluation as well as the results of the analysis.</t>
  </si>
  <si>
    <t xml:space="preserve"> </t>
  </si>
  <si>
    <t xml:space="preserve">Worksheet Completion Steps: </t>
  </si>
  <si>
    <t xml:space="preserve">Spreadsheet problems? </t>
  </si>
  <si>
    <t>Email: MBCM@nzta.govt.nz</t>
  </si>
  <si>
    <t>Worksheet 1 - Evaluation summary</t>
  </si>
  <si>
    <t>Evaluator(s)</t>
  </si>
  <si>
    <t>Reviewer(s)</t>
  </si>
  <si>
    <t>Approved organisation name</t>
  </si>
  <si>
    <t>Your reference</t>
  </si>
  <si>
    <t>Activity description</t>
  </si>
  <si>
    <t>Describe the issues to be addressed</t>
  </si>
  <si>
    <t>Brief description of location</t>
  </si>
  <si>
    <t>Alternatives and options</t>
  </si>
  <si>
    <t>Describe the do-minimum</t>
  </si>
  <si>
    <t>Summarise the options assessed</t>
  </si>
  <si>
    <t>Timing</t>
  </si>
  <si>
    <t>Time zero (assumed construction start date)</t>
  </si>
  <si>
    <t>1 July</t>
  </si>
  <si>
    <t>Economic efficiency</t>
  </si>
  <si>
    <t>Date economic evaluation completed (mm/yyyy)</t>
  </si>
  <si>
    <t>Base date for costs and benefits</t>
  </si>
  <si>
    <t>A</t>
  </si>
  <si>
    <t>PV cost of the preferred option</t>
  </si>
  <si>
    <t>B</t>
  </si>
  <si>
    <t>= $</t>
  </si>
  <si>
    <r>
      <rPr>
        <sz val="8"/>
        <rFont val="Verdana"/>
        <family val="2"/>
      </rPr>
      <t xml:space="preserve">visit </t>
    </r>
    <r>
      <rPr>
        <u/>
        <sz val="8"/>
        <color indexed="12"/>
        <rFont val="Verdana"/>
        <family val="2"/>
      </rPr>
      <t>MBCM web page</t>
    </r>
    <r>
      <rPr>
        <sz val="8"/>
        <rFont val="Verdana"/>
        <family val="2"/>
      </rPr>
      <t xml:space="preserve"> for the latest update factors</t>
    </r>
  </si>
  <si>
    <t>Y</t>
  </si>
  <si>
    <t>Z</t>
  </si>
  <si>
    <r>
      <t>BCR</t>
    </r>
    <r>
      <rPr>
        <vertAlign val="subscript"/>
        <sz val="8"/>
        <rFont val="Verdana"/>
        <family val="2"/>
      </rPr>
      <t>N</t>
    </r>
    <r>
      <rPr>
        <sz val="8"/>
        <rFont val="Verdana"/>
        <family val="2"/>
      </rPr>
      <t xml:space="preserve">   =</t>
    </r>
  </si>
  <si>
    <t>=</t>
  </si>
  <si>
    <t>3% DR</t>
  </si>
  <si>
    <t>6% DR</t>
  </si>
  <si>
    <t>FYRR   =</t>
  </si>
  <si>
    <t>(a)</t>
  </si>
  <si>
    <t>Time zero</t>
  </si>
  <si>
    <t>1st July in the year</t>
  </si>
  <si>
    <t>Year</t>
  </si>
  <si>
    <t>Amount $</t>
  </si>
  <si>
    <t>SPPWF</t>
  </si>
  <si>
    <t>(b)</t>
  </si>
  <si>
    <t>(c)</t>
  </si>
  <si>
    <t xml:space="preserve"> =   $</t>
  </si>
  <si>
    <t>(d)</t>
  </si>
  <si>
    <t>(e)</t>
  </si>
  <si>
    <t>Other</t>
  </si>
  <si>
    <t>Step 1</t>
  </si>
  <si>
    <t>Step 2</t>
  </si>
  <si>
    <t>Step 3</t>
  </si>
  <si>
    <t>SPPWF(1)</t>
  </si>
  <si>
    <t>2009/10</t>
  </si>
  <si>
    <t>2010/11</t>
  </si>
  <si>
    <t>2011/12</t>
  </si>
  <si>
    <t>yr (n)</t>
  </si>
  <si>
    <t>2012/13</t>
  </si>
  <si>
    <t>2013/14</t>
  </si>
  <si>
    <t>2014/15</t>
  </si>
  <si>
    <t>2015/16</t>
  </si>
  <si>
    <t>2016/17</t>
  </si>
  <si>
    <t>2017/18</t>
  </si>
  <si>
    <t>2018/19</t>
  </si>
  <si>
    <t>2019/20</t>
  </si>
  <si>
    <t>2020/21</t>
  </si>
  <si>
    <t>2021/22</t>
  </si>
  <si>
    <t>2022/23</t>
  </si>
  <si>
    <t>2023/24</t>
  </si>
  <si>
    <t>2024/25</t>
  </si>
  <si>
    <t>2025/26</t>
  </si>
  <si>
    <t>2026/27</t>
  </si>
  <si>
    <t>2027/28</t>
  </si>
  <si>
    <t>2028/29</t>
  </si>
  <si>
    <t>2029/30</t>
  </si>
  <si>
    <t>2030/31</t>
  </si>
  <si>
    <t>2031/32</t>
  </si>
  <si>
    <t>2032/33</t>
  </si>
  <si>
    <t>2033/34</t>
  </si>
  <si>
    <t>2034/35</t>
  </si>
  <si>
    <t>2035/36</t>
  </si>
  <si>
    <t>2036/37</t>
  </si>
  <si>
    <t>2037/38</t>
  </si>
  <si>
    <t>2038/39</t>
  </si>
  <si>
    <t>2039/40</t>
  </si>
  <si>
    <t>Crash  cost savings</t>
  </si>
  <si>
    <t>Walking and cycling health benefits</t>
  </si>
  <si>
    <t>Eval. Period (yrs)</t>
  </si>
  <si>
    <t>PV net costs</t>
  </si>
  <si>
    <t>VOC</t>
  </si>
  <si>
    <t xml:space="preserve">(c) </t>
  </si>
  <si>
    <t>Two</t>
  </si>
  <si>
    <t>Three</t>
  </si>
  <si>
    <t>Construction /implementation duration</t>
  </si>
  <si>
    <t>Recorded crashes in period (row 4 crash analysis)</t>
  </si>
  <si>
    <t>Benefits (Present Value)</t>
  </si>
  <si>
    <t xml:space="preserve">Total Benefits Present Value </t>
  </si>
  <si>
    <t>SP12 Travel Behaviour Change - Overview and Guidance</t>
  </si>
  <si>
    <t xml:space="preserve">Designed for the appraisal of activities where the following assumptions apply: </t>
  </si>
  <si>
    <r>
      <t xml:space="preserve">- the activity is designed to effect changes in travel behaviour and has an </t>
    </r>
    <r>
      <rPr>
        <b/>
        <sz val="10"/>
        <rFont val="Verdana"/>
        <family val="2"/>
      </rPr>
      <t xml:space="preserve">undiscounted whole-of-life cost  ≤$15,000,000 </t>
    </r>
    <r>
      <rPr>
        <sz val="10"/>
        <rFont val="Verdana"/>
        <family val="2"/>
      </rPr>
      <t>.</t>
    </r>
  </si>
  <si>
    <t>- there are no specific work categories for TBhC activities</t>
  </si>
  <si>
    <t>- the procedure assumes that associated improvement costs or 3 year funding gap for PT service improvements are a small proportion of the overall cost.</t>
  </si>
  <si>
    <r>
      <t xml:space="preserve">- the procedure assumes that funded projects </t>
    </r>
    <r>
      <rPr>
        <b/>
        <sz val="10"/>
        <rFont val="Verdana"/>
        <family val="2"/>
      </rPr>
      <t>will be completed in the first year</t>
    </r>
    <r>
      <rPr>
        <sz val="10"/>
        <rFont val="Verdana"/>
        <family val="2"/>
      </rPr>
      <t xml:space="preserve"> and will be in service by the start of the year 2.</t>
    </r>
  </si>
  <si>
    <r>
      <t xml:space="preserve">- the evaluation period is </t>
    </r>
    <r>
      <rPr>
        <b/>
        <sz val="10"/>
        <rFont val="Verdana"/>
        <family val="2"/>
      </rPr>
      <t>10 years</t>
    </r>
  </si>
  <si>
    <t>Travel behaviour change activities generally employ education, information and marketing based approaches to achieve voluntary changes in the travel behaviour of individuals</t>
  </si>
  <si>
    <r>
      <rPr>
        <sz val="10"/>
        <color indexed="8"/>
        <rFont val="Arial"/>
        <family val="2"/>
      </rPr>
      <t xml:space="preserve">For more information, including eligible activities, please refer to section 4.1 of </t>
    </r>
    <r>
      <rPr>
        <u/>
        <sz val="10"/>
        <color indexed="12"/>
        <rFont val="Arial"/>
        <family val="2"/>
      </rPr>
      <t>Monetised Benefit and Cost Manual.</t>
    </r>
  </si>
  <si>
    <t xml:space="preserve">  General cell guide </t>
  </si>
  <si>
    <t xml:space="preserve">   - This worksheet is used to calculate the PV costs of the option </t>
  </si>
  <si>
    <t xml:space="preserve">   - This worksheet is used for calculating the health and environmental benefits of walking and cycling facilities.</t>
  </si>
  <si>
    <t>Alternative BCR calculation</t>
  </si>
  <si>
    <t>Step 1: Complete SP12-1 Evaluation Summary Items 1-3</t>
  </si>
  <si>
    <t>Step 2: Complete SP12-2 Cost of Option</t>
  </si>
  <si>
    <t>Step 3: Complete SP12-3 Benefits</t>
  </si>
  <si>
    <t>Step 4 Complete SP 12-4 BCR if Step 2 and Step 3 cannot be completed</t>
  </si>
  <si>
    <t>SP12 Travel behaviour change</t>
  </si>
  <si>
    <r>
      <t xml:space="preserve">Worksheet 1 provides a summary of the general data used for the evaluation as well as the results of the analysis. The information required is a subset of the information required for assessment in terms of the NZTA’s </t>
    </r>
    <r>
      <rPr>
        <i/>
        <sz val="8"/>
        <rFont val="Verdana"/>
        <family val="2"/>
      </rPr>
      <t>Planning and Investment Knowledge Base</t>
    </r>
    <r>
      <rPr>
        <sz val="8"/>
        <rFont val="Verdana"/>
        <family val="2"/>
      </rPr>
      <t>.</t>
    </r>
  </si>
  <si>
    <t>Activity</t>
  </si>
  <si>
    <t>Implementation period</t>
  </si>
  <si>
    <t>months</t>
  </si>
  <si>
    <t>Type of TBhC  activity (workplace, school  or community)</t>
  </si>
  <si>
    <t>Type of TBhC  evaluation (standard or composite)</t>
  </si>
  <si>
    <t>Standard = without public transport improvements or subsidies</t>
  </si>
  <si>
    <t>Geographical location (Auckland, Wellington, Christchurch or other)</t>
  </si>
  <si>
    <t>Composite = with public/company transport improvements or subsidies</t>
  </si>
  <si>
    <t>(only apply to workplace TBhC activities)</t>
  </si>
  <si>
    <t>Target population (worksheet 3)</t>
  </si>
  <si>
    <t>Composite benefit value (worksheet 3)</t>
  </si>
  <si>
    <t>PV of benefits</t>
  </si>
  <si>
    <r>
      <t>B</t>
    </r>
    <r>
      <rPr>
        <sz val="8"/>
        <rFont val="Verdana"/>
        <family val="2"/>
      </rPr>
      <t xml:space="preserve"> × update factor</t>
    </r>
  </si>
  <si>
    <t>X</t>
  </si>
  <si>
    <t>Net present value</t>
  </si>
  <si>
    <r>
      <t>(</t>
    </r>
    <r>
      <rPr>
        <b/>
        <sz val="8"/>
        <rFont val="Verdana"/>
        <family val="2"/>
      </rPr>
      <t>X</t>
    </r>
    <r>
      <rPr>
        <sz val="8"/>
        <rFont val="Verdana"/>
        <family val="2"/>
      </rPr>
      <t xml:space="preserve"> - </t>
    </r>
    <r>
      <rPr>
        <b/>
        <sz val="8"/>
        <rFont val="Verdana"/>
        <family val="2"/>
      </rPr>
      <t>A</t>
    </r>
    <r>
      <rPr>
        <sz val="8"/>
        <rFont val="Verdana"/>
        <family val="2"/>
      </rPr>
      <t>) = $</t>
    </r>
  </si>
  <si>
    <t>Sensitivity</t>
  </si>
  <si>
    <t>PV net Benefits</t>
  </si>
  <si>
    <t>PV economic costs</t>
  </si>
  <si>
    <t>PV 1st year benefits</t>
  </si>
  <si>
    <r>
      <rPr>
        <b/>
        <sz val="8"/>
        <rFont val="Verdana"/>
        <family val="2"/>
      </rPr>
      <t>[X</t>
    </r>
    <r>
      <rPr>
        <sz val="8"/>
        <rFont val="Verdana"/>
        <family val="2"/>
      </rPr>
      <t xml:space="preserve"> / DF] x 0.96 </t>
    </r>
  </si>
  <si>
    <t>workplace</t>
  </si>
  <si>
    <t>primary</t>
  </si>
  <si>
    <t>yes</t>
  </si>
  <si>
    <t>standard</t>
  </si>
  <si>
    <t>school</t>
  </si>
  <si>
    <t>secondary/intermediate</t>
  </si>
  <si>
    <t>no</t>
  </si>
  <si>
    <t>composite</t>
  </si>
  <si>
    <t>community</t>
  </si>
  <si>
    <t>Christchurch</t>
  </si>
  <si>
    <t/>
  </si>
  <si>
    <t>CBD</t>
  </si>
  <si>
    <t>non-CBD</t>
  </si>
  <si>
    <t>intermediate/secondary</t>
  </si>
  <si>
    <t>CBD or non-CBD location (workplace CBD or non-CBD)</t>
  </si>
  <si>
    <t>School type (primary, intermediate/secondary)</t>
  </si>
  <si>
    <t>Household/community (Standard or low diversion)</t>
  </si>
  <si>
    <t>(complete SP13-69 first)</t>
  </si>
  <si>
    <t>(school primary or secondary/intermediate)</t>
  </si>
  <si>
    <t>(community low or standard)</t>
  </si>
  <si>
    <t>Passenger transport improvements or subsidies</t>
  </si>
  <si>
    <t>ignore</t>
  </si>
  <si>
    <t>without (standard)</t>
  </si>
  <si>
    <t>with (alternative)</t>
  </si>
  <si>
    <t>Worksheet 2 - Cost of option(s)</t>
  </si>
  <si>
    <t>Worksheet 2 is used for calculating the present value cost of a Travel Behaviour Change proposal.</t>
  </si>
  <si>
    <t>Cost of activities, provide details if required</t>
  </si>
  <si>
    <t>Investigation and design</t>
  </si>
  <si>
    <t xml:space="preserve">Implementation cost is required to put the programme in place.  </t>
  </si>
  <si>
    <t>Implementation of travel plan</t>
  </si>
  <si>
    <t>Ongoing costs are either uniform annual costs (section 2) or one-off costs incurred during the programme period (section 3)</t>
  </si>
  <si>
    <t>Supporting infrastructure or public transport service improvements</t>
  </si>
  <si>
    <r>
      <t>PV cost of activities [</t>
    </r>
    <r>
      <rPr>
        <b/>
        <sz val="8"/>
        <rFont val="Verdana"/>
        <family val="2"/>
      </rPr>
      <t>(a)</t>
    </r>
    <r>
      <rPr>
        <sz val="8"/>
        <rFont val="Verdana"/>
        <family val="2"/>
      </rPr>
      <t xml:space="preserve"> +</t>
    </r>
    <r>
      <rPr>
        <b/>
        <sz val="8"/>
        <rFont val="Verdana"/>
        <family val="2"/>
      </rPr>
      <t xml:space="preserve"> (b)</t>
    </r>
    <r>
      <rPr>
        <sz val="8"/>
        <rFont val="Verdana"/>
        <family val="2"/>
      </rPr>
      <t xml:space="preserve"> + </t>
    </r>
    <r>
      <rPr>
        <b/>
        <sz val="8"/>
        <rFont val="Verdana"/>
        <family val="2"/>
      </rPr>
      <t>(c)</t>
    </r>
    <r>
      <rPr>
        <sz val="8"/>
        <rFont val="Verdana"/>
        <family val="2"/>
      </rPr>
      <t xml:space="preserve">] ×  DF = </t>
    </r>
  </si>
  <si>
    <t>DF</t>
  </si>
  <si>
    <t>PV cost of annual operation following implementation (end of year 1 to end of year 10)</t>
  </si>
  <si>
    <t>Annual cost $</t>
  </si>
  <si>
    <t>Periodic programme costs</t>
  </si>
  <si>
    <t>Periodic investment will be required in the following years:</t>
  </si>
  <si>
    <t>Type of investment</t>
  </si>
  <si>
    <t>PV periodic programme costs = $</t>
  </si>
  <si>
    <t>(f)</t>
  </si>
  <si>
    <t>Present value cost of the option</t>
  </si>
  <si>
    <r>
      <t>(d)</t>
    </r>
    <r>
      <rPr>
        <sz val="8"/>
        <rFont val="Verdana"/>
        <family val="2"/>
      </rPr>
      <t xml:space="preserve"> +</t>
    </r>
    <r>
      <rPr>
        <b/>
        <sz val="8"/>
        <rFont val="Verdana"/>
        <family val="2"/>
      </rPr>
      <t xml:space="preserve"> (e) </t>
    </r>
    <r>
      <rPr>
        <sz val="8"/>
        <rFont val="Verdana"/>
        <family val="2"/>
      </rPr>
      <t>+</t>
    </r>
    <r>
      <rPr>
        <b/>
        <sz val="8"/>
        <rFont val="Verdana"/>
        <family val="2"/>
      </rPr>
      <t xml:space="preserve"> (f) </t>
    </r>
    <r>
      <rPr>
        <sz val="8"/>
        <rFont val="Verdana"/>
        <family val="2"/>
      </rPr>
      <t>= $</t>
    </r>
  </si>
  <si>
    <r>
      <t xml:space="preserve">Transfer the PV cost of the option </t>
    </r>
    <r>
      <rPr>
        <b/>
        <sz val="8"/>
        <rFont val="Verdana"/>
        <family val="2"/>
      </rPr>
      <t>A</t>
    </r>
    <r>
      <rPr>
        <sz val="8"/>
        <rFont val="Verdana"/>
        <family val="2"/>
      </rPr>
      <t xml:space="preserve">, to </t>
    </r>
    <r>
      <rPr>
        <b/>
        <sz val="8"/>
        <rFont val="Verdana"/>
        <family val="2"/>
      </rPr>
      <t>A</t>
    </r>
    <r>
      <rPr>
        <sz val="8"/>
        <rFont val="Verdana"/>
        <family val="2"/>
      </rPr>
      <t xml:space="preserve"> on worksheet 1</t>
    </r>
  </si>
  <si>
    <t>Monitoring costs</t>
  </si>
  <si>
    <t>Costs of monitoring travel behaviour before and after implementation of the travel plan.</t>
  </si>
  <si>
    <t>Type of monitoring</t>
  </si>
  <si>
    <t>PV monitoring costs = $</t>
  </si>
  <si>
    <t>Worksheet 3 - Benefits</t>
  </si>
  <si>
    <t>Worksheet 3 is used for calculating the PV of benefits for the TBhC proposal. 
There are several default diversion rate profiles for workplace travel plans. The appropriate profile is identified by determining a score for the activity based on the anticipated or proposed measures to be included in the workplace travel plan.</t>
  </si>
  <si>
    <t>Workplace travel plans</t>
  </si>
  <si>
    <t>Questions</t>
  </si>
  <si>
    <t>yes/no</t>
  </si>
  <si>
    <t>Is car parking availability constrained at the workplace?</t>
  </si>
  <si>
    <t>Does the proposed workplace travel plan include:</t>
  </si>
  <si>
    <t>One or more parking management strategies*?</t>
  </si>
  <si>
    <t>Improvements to cycling/walking facilities?</t>
  </si>
  <si>
    <t>Ridesharing matching service?</t>
  </si>
  <si>
    <t>Public transport service improvements or company transport?</t>
  </si>
  <si>
    <t>Public transport subsidies?</t>
  </si>
  <si>
    <t>Total score (sum of ‘yes’ column):</t>
  </si>
  <si>
    <t>Workplace travel plan benefit ($/employee/year - 2008)</t>
  </si>
  <si>
    <t>Workplace</t>
  </si>
  <si>
    <t>Non-CBD</t>
  </si>
  <si>
    <t>Diversion</t>
  </si>
  <si>
    <t>Low</t>
  </si>
  <si>
    <t>Medium</t>
  </si>
  <si>
    <t>High</t>
  </si>
  <si>
    <t>(score)</t>
  </si>
  <si>
    <t>(1 or 2)</t>
  </si>
  <si>
    <t>(3 or 4)</t>
  </si>
  <si>
    <t>(5 or 6)</t>
  </si>
  <si>
    <t>Standard</t>
  </si>
  <si>
    <t> -</t>
  </si>
  <si>
    <t>- </t>
  </si>
  <si>
    <t>Composite</t>
  </si>
  <si>
    <t>Christchurch/ other</t>
  </si>
  <si>
    <t>School travel plans benefits ($/student on school roll/year - 2008)</t>
  </si>
  <si>
    <t>Primary</t>
  </si>
  <si>
    <t>Secondary/intermediate</t>
  </si>
  <si>
    <t>Christchurch/other</t>
  </si>
  <si>
    <t>Household/community based proposal benefit ($/head of target population/year - 2008)</t>
  </si>
  <si>
    <t>Standard should be used in most circumstances. Use the low diversion rate if the TBhC proposal is to implement fewer measures than 'usual' household based proposals or where existing public transport services and/or cycle/walk facilities are poor.</t>
  </si>
  <si>
    <t>TBhC benefits</t>
  </si>
  <si>
    <t>Benefits per annum =</t>
  </si>
  <si>
    <t>×</t>
  </si>
  <si>
    <t xml:space="preserve"> = $</t>
  </si>
  <si>
    <t>(composite benefit value)</t>
  </si>
  <si>
    <t>(target population)</t>
  </si>
  <si>
    <t>PV of activity benefits</t>
  </si>
  <si>
    <r>
      <t xml:space="preserve"> = </t>
    </r>
    <r>
      <rPr>
        <b/>
        <sz val="8"/>
        <rFont val="Verdana"/>
        <family val="2"/>
      </rPr>
      <t>(a)</t>
    </r>
    <r>
      <rPr>
        <sz val="8"/>
        <rFont val="Verdana"/>
        <family val="2"/>
      </rPr>
      <t xml:space="preserve"> × DF</t>
    </r>
  </si>
  <si>
    <r>
      <t xml:space="preserve">    Transfer the PV of activity benefits </t>
    </r>
    <r>
      <rPr>
        <b/>
        <sz val="8"/>
        <rFont val="Verdana"/>
        <family val="2"/>
      </rPr>
      <t>B</t>
    </r>
    <r>
      <rPr>
        <sz val="8"/>
        <rFont val="Verdana"/>
        <family val="2"/>
      </rPr>
      <t xml:space="preserve">, to </t>
    </r>
    <r>
      <rPr>
        <b/>
        <sz val="8"/>
        <rFont val="Verdana"/>
        <family val="2"/>
      </rPr>
      <t>B</t>
    </r>
    <r>
      <rPr>
        <sz val="8"/>
        <rFont val="Verdana"/>
        <family val="2"/>
      </rPr>
      <t xml:space="preserve"> in worksheet 1</t>
    </r>
  </si>
  <si>
    <t>Type of TBhC proposal</t>
  </si>
  <si>
    <t>Definition of target population</t>
  </si>
  <si>
    <t>The total workforce (number of employees) at the workplace covered by the travel plan. Make appropriate adjustment if a significant proportion of employees work more or less than the standard five days per week.</t>
  </si>
  <si>
    <t>School</t>
  </si>
  <si>
    <t>The total school roll. If this is expected to vary significantly in the next few years use an appropriate average.</t>
  </si>
  <si>
    <t>Household and community</t>
  </si>
  <si>
    <t>The total population of the community/suburb/area in which the household or community-based  activity is being implemented.</t>
  </si>
  <si>
    <r>
      <t>SP12 Travel behaviour change</t>
    </r>
    <r>
      <rPr>
        <sz val="8"/>
        <rFont val="Verdana"/>
        <family val="2"/>
      </rPr>
      <t xml:space="preserve"> </t>
    </r>
  </si>
  <si>
    <t xml:space="preserve">Worksheet 4 - BCR </t>
  </si>
  <si>
    <t xml:space="preserve">This worksheet is designed to provide a very simple solution to calculating the benefit cost ratio (BCR). It does however require the evaluator to know the cost per head. This worksheet removes the requirement to complete worksheets 2 and 3 and the BCR component of worksheet 1. </t>
  </si>
  <si>
    <t>Benefit value per head</t>
  </si>
  <si>
    <r>
      <t xml:space="preserve">PV of benefits per head        </t>
    </r>
    <r>
      <rPr>
        <b/>
        <sz val="8"/>
        <rFont val="Verdana"/>
        <family val="2"/>
      </rPr>
      <t>(a)</t>
    </r>
    <r>
      <rPr>
        <sz val="8"/>
        <rFont val="Verdana"/>
        <family val="2"/>
      </rPr>
      <t xml:space="preserve"> × DF</t>
    </r>
  </si>
  <si>
    <t>Updated benefits value per head</t>
  </si>
  <si>
    <r>
      <t>(b)</t>
    </r>
    <r>
      <rPr>
        <sz val="8"/>
        <rFont val="Verdana"/>
        <family val="2"/>
      </rPr>
      <t xml:space="preserve"> × Update factor</t>
    </r>
    <r>
      <rPr>
        <vertAlign val="superscript"/>
        <sz val="8"/>
        <rFont val="Verdana"/>
        <family val="2"/>
      </rPr>
      <t xml:space="preserve"> </t>
    </r>
  </si>
  <si>
    <t>Only required if worksheets 2 &amp; 3 cannot be completed</t>
  </si>
  <si>
    <t>Estimated cost per head per annum</t>
  </si>
  <si>
    <r>
      <t xml:space="preserve">PV of costs per head            </t>
    </r>
    <r>
      <rPr>
        <b/>
        <sz val="8"/>
        <rFont val="Verdana"/>
        <family val="2"/>
      </rPr>
      <t>(c)</t>
    </r>
    <r>
      <rPr>
        <sz val="8"/>
        <rFont val="Verdana"/>
        <family val="2"/>
      </rPr>
      <t xml:space="preserve"> × DF</t>
    </r>
  </si>
  <si>
    <t>BCR</t>
  </si>
  <si>
    <r>
      <t>X</t>
    </r>
    <r>
      <rPr>
        <sz val="8"/>
        <rFont val="Verdana"/>
        <family val="2"/>
      </rPr>
      <t xml:space="preserve"> / </t>
    </r>
    <r>
      <rPr>
        <b/>
        <sz val="8"/>
        <rFont val="Verdana"/>
        <family val="2"/>
      </rPr>
      <t>A</t>
    </r>
    <r>
      <rPr>
        <sz val="8"/>
        <rFont val="Verdana"/>
        <family val="2"/>
      </rPr>
      <t xml:space="preserve"> </t>
    </r>
  </si>
  <si>
    <r>
      <t xml:space="preserve">Transfer </t>
    </r>
    <r>
      <rPr>
        <b/>
        <sz val="8"/>
        <rFont val="Verdana"/>
        <family val="2"/>
      </rPr>
      <t>X</t>
    </r>
    <r>
      <rPr>
        <sz val="8"/>
        <rFont val="Verdana"/>
        <family val="2"/>
      </rPr>
      <t xml:space="preserve">, </t>
    </r>
    <r>
      <rPr>
        <b/>
        <sz val="8"/>
        <rFont val="Verdana"/>
        <family val="2"/>
      </rPr>
      <t>A</t>
    </r>
    <r>
      <rPr>
        <sz val="8"/>
        <rFont val="Verdana"/>
        <family val="2"/>
      </rPr>
      <t xml:space="preserve"> and </t>
    </r>
    <r>
      <rPr>
        <b/>
        <sz val="8"/>
        <rFont val="Verdana"/>
        <family val="2"/>
      </rPr>
      <t>Z</t>
    </r>
    <r>
      <rPr>
        <sz val="8"/>
        <rFont val="Verdana"/>
        <family val="2"/>
      </rPr>
      <t xml:space="preserve"> to </t>
    </r>
    <r>
      <rPr>
        <b/>
        <sz val="8"/>
        <rFont val="Verdana"/>
        <family val="2"/>
      </rPr>
      <t>X</t>
    </r>
    <r>
      <rPr>
        <sz val="8"/>
        <rFont val="Verdana"/>
        <family val="2"/>
      </rPr>
      <t xml:space="preserve">, </t>
    </r>
    <r>
      <rPr>
        <b/>
        <sz val="8"/>
        <rFont val="Verdana"/>
        <family val="2"/>
      </rPr>
      <t>A</t>
    </r>
    <r>
      <rPr>
        <sz val="8"/>
        <rFont val="Verdana"/>
        <family val="2"/>
      </rPr>
      <t xml:space="preserve"> and </t>
    </r>
    <r>
      <rPr>
        <b/>
        <sz val="8"/>
        <rFont val="Verdana"/>
        <family val="2"/>
      </rPr>
      <t>Z</t>
    </r>
    <r>
      <rPr>
        <sz val="8"/>
        <rFont val="Verdana"/>
        <family val="2"/>
      </rPr>
      <t xml:space="preserve"> on worksheet 1.</t>
    </r>
  </si>
  <si>
    <t>SP12-2</t>
  </si>
  <si>
    <t>time</t>
  </si>
  <si>
    <t>SPPWFi</t>
  </si>
  <si>
    <t>USPWFi</t>
  </si>
  <si>
    <t>AGPWFi</t>
  </si>
  <si>
    <t>Vertical</t>
  </si>
  <si>
    <t>Horizontal</t>
  </si>
  <si>
    <t>Alternative</t>
  </si>
  <si>
    <t>Community</t>
  </si>
  <si>
    <t>End:</t>
  </si>
  <si>
    <r>
      <rPr>
        <b/>
        <sz val="12"/>
        <color indexed="57"/>
        <rFont val="Calibri"/>
        <family val="2"/>
      </rPr>
      <t xml:space="preserve">Composite benefits </t>
    </r>
  </si>
  <si>
    <t>Travel behaviour change composite benefit</t>
  </si>
  <si>
    <t>SP12-1: 'Evaluation Summary</t>
  </si>
  <si>
    <t>SP12-2: 'Cost of the option</t>
  </si>
  <si>
    <t>SP12-3: 'Benefits</t>
  </si>
  <si>
    <t>SP12-4: 'Alternative BCR calculation</t>
  </si>
  <si>
    <t xml:space="preserve">   - This worksheet is used to calculate a simple BCR if there is insufficient information on total costs and benefits</t>
  </si>
  <si>
    <t>Total Monetised Benefits</t>
  </si>
  <si>
    <t>Spreadsheet released 14-Apr-2023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</si>
</sst>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6" formatCode="&quot;$&quot;#,##0;[Red]\-&quot;$&quot;#,##0"/>
    <numFmt numFmtId="44" formatCode="_-&quot;$&quot;* #,##0.00_-;\-&quot;$&quot;* #,##0.00_-;_-&quot;$&quot;* &quot;-&quot;??_-;_-@_-"/>
    <numFmt numFmtId="43" formatCode="_-* #,##0.00_-;\-* #,##0.00_-;_-* &quot;-&quot;??_-;_-@_-"/>
    <numFmt numFmtId="164" formatCode="d/mm/yyyy;@"/>
    <numFmt numFmtId="165" formatCode="&quot;$&quot;#,##0;[Red]&quot;$&quot;#,##0"/>
    <numFmt numFmtId="166" formatCode="#,##0.0;[Red]#,##0.0"/>
    <numFmt numFmtId="167" formatCode="0.0%"/>
    <numFmt numFmtId="168" formatCode="0.0"/>
    <numFmt numFmtId="169" formatCode="#,##0_ ;\-#,##0\ "/>
    <numFmt numFmtId="170" formatCode="_-* #,##0_-;\-* #,##0_-;_-* &quot;-&quot;??_-;_-@_-"/>
    <numFmt numFmtId="171" formatCode="mm\-yyyy"/>
  </numFmts>
  <fonts count="98">
    <font>
      <sz val="12"/>
      <color theme="1"/>
      <name val="Calibri"/>
      <family val="2"/>
      <scheme val="minor"/>
    </font>
    <font>
      <sz val="11"/>
      <color theme="1"/>
      <name val="Calibri"/>
      <family val="2"/>
      <scheme val="minor"/>
    </font>
    <font>
      <sz val="11"/>
      <color theme="1"/>
      <name val="Calibri"/>
      <family val="2"/>
      <scheme val="minor"/>
    </font>
    <font>
      <sz val="8"/>
      <name val="Calibri"/>
      <family val="2"/>
    </font>
    <font>
      <sz val="12"/>
      <color indexed="56"/>
      <name val="Whitney Semibold"/>
    </font>
    <font>
      <b/>
      <sz val="12"/>
      <color indexed="56"/>
      <name val="Calibri"/>
      <family val="2"/>
    </font>
    <font>
      <sz val="12"/>
      <color indexed="63"/>
      <name val="Calibri"/>
      <family val="2"/>
    </font>
    <font>
      <sz val="10"/>
      <color indexed="9"/>
      <name val="Calibri"/>
      <family val="2"/>
    </font>
    <font>
      <b/>
      <sz val="12"/>
      <color indexed="9"/>
      <name val="Calibri"/>
      <family val="2"/>
    </font>
    <font>
      <sz val="12"/>
      <color theme="1"/>
      <name val="Whitney Light"/>
    </font>
    <font>
      <sz val="12"/>
      <color theme="1"/>
      <name val="Whitney Book"/>
    </font>
    <font>
      <sz val="12"/>
      <color theme="1" tint="0.34998626667073579"/>
      <name val="Whitney Light"/>
    </font>
    <font>
      <b/>
      <sz val="12"/>
      <color rgb="FF043B61"/>
      <name val="Calibri"/>
      <family val="2"/>
    </font>
    <font>
      <sz val="12"/>
      <color theme="1"/>
      <name val="Calibri"/>
      <family val="2"/>
    </font>
    <font>
      <b/>
      <sz val="12"/>
      <color theme="1"/>
      <name val="Calibri"/>
      <family val="2"/>
    </font>
    <font>
      <sz val="12"/>
      <color theme="1" tint="0.34998626667073579"/>
      <name val="Calibri"/>
      <family val="2"/>
    </font>
    <font>
      <b/>
      <sz val="14"/>
      <color rgb="FF043B61"/>
      <name val="Calibri"/>
      <family val="2"/>
    </font>
    <font>
      <sz val="12"/>
      <color rgb="FF043B61"/>
      <name val="Whitney Semibold"/>
    </font>
    <font>
      <sz val="14"/>
      <color rgb="FF043B61"/>
      <name val="Calibri"/>
      <family val="2"/>
    </font>
    <font>
      <b/>
      <sz val="12"/>
      <color theme="1"/>
      <name val="Calibri"/>
      <family val="2"/>
      <scheme val="minor"/>
    </font>
    <font>
      <u/>
      <sz val="12"/>
      <color theme="10"/>
      <name val="Calibri"/>
      <family val="2"/>
      <scheme val="minor"/>
    </font>
    <font>
      <u/>
      <sz val="12"/>
      <color theme="11"/>
      <name val="Calibri"/>
      <family val="2"/>
      <scheme val="minor"/>
    </font>
    <font>
      <sz val="12"/>
      <color rgb="FF80A30A"/>
      <name val="Whitney Semibold"/>
    </font>
    <font>
      <b/>
      <sz val="12"/>
      <color indexed="50"/>
      <name val="Calibri"/>
      <family val="2"/>
    </font>
    <font>
      <sz val="12"/>
      <color indexed="50"/>
      <name val="Whitney Semibold"/>
    </font>
    <font>
      <i/>
      <sz val="12"/>
      <color indexed="63"/>
      <name val="Calibri"/>
      <family val="2"/>
    </font>
    <font>
      <sz val="12"/>
      <color theme="1" tint="0.249977111117893"/>
      <name val="Calibri"/>
      <family val="2"/>
    </font>
    <font>
      <b/>
      <sz val="12"/>
      <color indexed="52"/>
      <name val="Calibri"/>
      <family val="2"/>
    </font>
    <font>
      <sz val="12"/>
      <color indexed="53"/>
      <name val="Whitney Semibold"/>
    </font>
    <font>
      <b/>
      <sz val="12"/>
      <color indexed="53"/>
      <name val="Calibri"/>
      <family val="2"/>
    </font>
    <font>
      <b/>
      <sz val="12"/>
      <color indexed="17"/>
      <name val="Calibri"/>
      <family val="2"/>
    </font>
    <font>
      <i/>
      <sz val="12"/>
      <color indexed="50"/>
      <name val="Calibri"/>
      <family val="2"/>
    </font>
    <font>
      <b/>
      <sz val="12"/>
      <color indexed="57"/>
      <name val="Calibri"/>
      <family val="2"/>
    </font>
    <font>
      <i/>
      <sz val="12"/>
      <color indexed="57"/>
      <name val="Calibri"/>
      <family val="2"/>
    </font>
    <font>
      <sz val="12"/>
      <color rgb="FF80A30A"/>
      <name val="Whitney Semibold"/>
      <family val="2"/>
    </font>
    <font>
      <sz val="11"/>
      <color theme="0"/>
      <name val="Calibri"/>
      <family val="2"/>
    </font>
    <font>
      <sz val="12"/>
      <color theme="1"/>
      <name val="Calibri"/>
      <family val="2"/>
      <scheme val="minor"/>
    </font>
    <font>
      <sz val="12"/>
      <color rgb="FF80A30A"/>
      <name val="Calibri"/>
      <family val="2"/>
    </font>
    <font>
      <sz val="12"/>
      <color indexed="9"/>
      <name val="Calibri"/>
      <family val="2"/>
    </font>
    <font>
      <sz val="10"/>
      <color theme="0"/>
      <name val="Calibri"/>
      <family val="2"/>
    </font>
    <font>
      <sz val="12"/>
      <color indexed="57"/>
      <name val="Calibri"/>
      <family val="2"/>
    </font>
    <font>
      <sz val="10"/>
      <color theme="1"/>
      <name val="Lucida Sans"/>
      <family val="2"/>
    </font>
    <font>
      <b/>
      <sz val="11"/>
      <color theme="1"/>
      <name val="Calibri"/>
      <family val="2"/>
      <scheme val="minor"/>
    </font>
    <font>
      <i/>
      <sz val="12"/>
      <name val="Calibri"/>
      <family val="2"/>
    </font>
    <font>
      <sz val="10"/>
      <name val="Arial"/>
      <family val="2"/>
    </font>
    <font>
      <sz val="8"/>
      <name val="Lucida Sans"/>
      <family val="2"/>
    </font>
    <font>
      <sz val="9"/>
      <name val="Lucida Sans"/>
      <family val="2"/>
    </font>
    <font>
      <sz val="9"/>
      <color theme="1"/>
      <name val="Calibri"/>
      <family val="2"/>
      <scheme val="minor"/>
    </font>
    <font>
      <sz val="10"/>
      <color theme="1"/>
      <name val="Calibri"/>
      <family val="2"/>
      <scheme val="minor"/>
    </font>
    <font>
      <b/>
      <sz val="10"/>
      <color theme="1"/>
      <name val="Calibri"/>
      <family val="2"/>
      <scheme val="minor"/>
    </font>
    <font>
      <i/>
      <sz val="10"/>
      <color theme="1"/>
      <name val="Calibri"/>
      <family val="2"/>
      <scheme val="minor"/>
    </font>
    <font>
      <i/>
      <sz val="8"/>
      <color theme="1"/>
      <name val="Calibri"/>
      <family val="2"/>
      <scheme val="minor"/>
    </font>
    <font>
      <i/>
      <sz val="11"/>
      <color theme="1"/>
      <name val="Calibri"/>
      <family val="2"/>
      <scheme val="minor"/>
    </font>
    <font>
      <i/>
      <sz val="9"/>
      <color theme="1"/>
      <name val="Calibri"/>
      <family val="2"/>
      <scheme val="minor"/>
    </font>
    <font>
      <sz val="6"/>
      <name val="Arial"/>
      <family val="2"/>
    </font>
    <font>
      <b/>
      <sz val="9"/>
      <name val="Lucida Sans"/>
      <family val="2"/>
    </font>
    <font>
      <sz val="10"/>
      <name val="Verdana"/>
      <family val="2"/>
    </font>
    <font>
      <u/>
      <sz val="10"/>
      <color indexed="12"/>
      <name val="Arial"/>
      <family val="2"/>
    </font>
    <font>
      <b/>
      <sz val="10"/>
      <name val="Verdana"/>
      <family val="2"/>
    </font>
    <font>
      <b/>
      <i/>
      <sz val="9"/>
      <name val="Verdana"/>
      <family val="2"/>
    </font>
    <font>
      <b/>
      <u/>
      <sz val="10"/>
      <name val="Verdana"/>
      <family val="2"/>
    </font>
    <font>
      <sz val="8"/>
      <name val="Verdana"/>
      <family val="2"/>
    </font>
    <font>
      <b/>
      <i/>
      <sz val="10"/>
      <name val="Verdana"/>
      <family val="2"/>
    </font>
    <font>
      <i/>
      <sz val="8"/>
      <name val="Verdana"/>
      <family val="2"/>
    </font>
    <font>
      <i/>
      <sz val="10"/>
      <name val="Verdana"/>
      <family val="2"/>
    </font>
    <font>
      <sz val="8"/>
      <color theme="3"/>
      <name val="Verdana"/>
      <family val="2"/>
    </font>
    <font>
      <sz val="10"/>
      <color indexed="8"/>
      <name val="Arial"/>
      <family val="2"/>
    </font>
    <font>
      <sz val="10"/>
      <color theme="3"/>
      <name val="Verdana"/>
      <family val="2"/>
    </font>
    <font>
      <b/>
      <u/>
      <sz val="10"/>
      <color theme="3"/>
      <name val="Verdana"/>
      <family val="2"/>
    </font>
    <font>
      <b/>
      <sz val="12"/>
      <name val="Verdana"/>
      <family val="2"/>
    </font>
    <font>
      <sz val="9"/>
      <name val="Verdana"/>
      <family val="2"/>
    </font>
    <font>
      <b/>
      <sz val="8"/>
      <name val="Verdana"/>
      <family val="2"/>
    </font>
    <font>
      <vertAlign val="superscript"/>
      <sz val="8"/>
      <name val="Verdana"/>
      <family val="2"/>
    </font>
    <font>
      <vertAlign val="subscript"/>
      <sz val="8"/>
      <name val="Verdana"/>
      <family val="2"/>
    </font>
    <font>
      <u/>
      <sz val="8"/>
      <color indexed="12"/>
      <name val="Verdana"/>
      <family val="2"/>
    </font>
    <font>
      <sz val="6"/>
      <name val="Verdana"/>
      <family val="2"/>
    </font>
    <font>
      <sz val="8"/>
      <color indexed="81"/>
      <name val="Verdana"/>
      <family val="2"/>
    </font>
    <font>
      <b/>
      <sz val="8"/>
      <color indexed="81"/>
      <name val="Verdana"/>
      <family val="2"/>
    </font>
    <font>
      <b/>
      <sz val="8"/>
      <color indexed="9"/>
      <name val="Verdana"/>
      <family val="2"/>
    </font>
    <font>
      <sz val="8"/>
      <color indexed="9"/>
      <name val="Verdana"/>
      <family val="2"/>
    </font>
    <font>
      <sz val="8"/>
      <color indexed="81"/>
      <name val="Tahoma"/>
      <family val="2"/>
    </font>
    <font>
      <sz val="10"/>
      <name val="Arial"/>
      <family val="2"/>
    </font>
    <font>
      <b/>
      <sz val="9"/>
      <name val="Verdana"/>
      <family val="2"/>
    </font>
    <font>
      <b/>
      <sz val="12"/>
      <color theme="1" tint="0.249977111117893"/>
      <name val="Calibri"/>
      <family val="2"/>
    </font>
    <font>
      <b/>
      <sz val="12"/>
      <color theme="1" tint="0.34998626667073579"/>
      <name val="Calibri"/>
      <family val="2"/>
    </font>
    <font>
      <sz val="8"/>
      <color theme="1"/>
      <name val="Calibri"/>
      <family val="2"/>
    </font>
    <font>
      <b/>
      <sz val="8"/>
      <color theme="1"/>
      <name val="Calibri"/>
      <family val="2"/>
    </font>
    <font>
      <u/>
      <sz val="10"/>
      <color theme="10"/>
      <name val="Arial"/>
      <family val="2"/>
    </font>
    <font>
      <sz val="12"/>
      <color rgb="FFFF0000"/>
      <name val="Calibri"/>
      <family val="2"/>
      <scheme val="minor"/>
    </font>
    <font>
      <b/>
      <sz val="11"/>
      <name val="Verdana"/>
      <family val="2"/>
    </font>
    <font>
      <sz val="10"/>
      <name val="Arial"/>
      <family val="2"/>
    </font>
    <font>
      <sz val="10"/>
      <name val="Whitney Book"/>
      <family val="3"/>
    </font>
    <font>
      <sz val="10"/>
      <name val="Whitney Condensed Book"/>
      <family val="3"/>
    </font>
    <font>
      <sz val="9"/>
      <name val="Whitney Book"/>
      <family val="3"/>
    </font>
    <font>
      <b/>
      <sz val="8"/>
      <color rgb="FFFFFFFF"/>
      <name val="Verdana"/>
      <family val="2"/>
    </font>
    <font>
      <b/>
      <sz val="8"/>
      <color indexed="81"/>
      <name val="Tahoma"/>
      <family val="2"/>
    </font>
    <font>
      <b/>
      <sz val="30"/>
      <color theme="0"/>
      <name val="Calibri"/>
      <family val="2"/>
    </font>
    <font>
      <b/>
      <sz val="28"/>
      <color theme="0"/>
      <name val="Calibri"/>
      <family val="2"/>
    </font>
  </fonts>
  <fills count="26">
    <fill>
      <patternFill patternType="none"/>
    </fill>
    <fill>
      <patternFill patternType="gray125"/>
    </fill>
    <fill>
      <patternFill patternType="solid">
        <fgColor theme="4" tint="0.59999389629810485"/>
        <bgColor theme="4" tint="0.59999389629810485"/>
      </patternFill>
    </fill>
    <fill>
      <patternFill patternType="solid">
        <fgColor theme="4" tint="0.79998168889431442"/>
        <bgColor theme="4" tint="0.79998168889431442"/>
      </patternFill>
    </fill>
    <fill>
      <patternFill patternType="solid">
        <fgColor rgb="FFFFFF00"/>
        <bgColor indexed="64"/>
      </patternFill>
    </fill>
    <fill>
      <patternFill patternType="solid">
        <fgColor theme="0" tint="-4.9989318521683403E-2"/>
        <bgColor indexed="64"/>
      </patternFill>
    </fill>
    <fill>
      <patternFill patternType="solid">
        <fgColor theme="0"/>
        <bgColor indexed="64"/>
      </patternFill>
    </fill>
    <fill>
      <patternFill patternType="solid">
        <fgColor theme="5" tint="0.79998168889431442"/>
        <bgColor indexed="64"/>
      </patternFill>
    </fill>
    <fill>
      <patternFill patternType="solid">
        <fgColor indexed="22"/>
        <bgColor indexed="64"/>
      </patternFill>
    </fill>
    <fill>
      <patternFill patternType="solid">
        <fgColor theme="9" tint="0.79998168889431442"/>
        <bgColor indexed="64"/>
      </patternFill>
    </fill>
    <fill>
      <patternFill patternType="solid">
        <fgColor rgb="FF92D050"/>
        <bgColor indexed="64"/>
      </patternFill>
    </fill>
    <fill>
      <patternFill patternType="solid">
        <fgColor indexed="9"/>
        <bgColor indexed="64"/>
      </patternFill>
    </fill>
    <fill>
      <patternFill patternType="solid">
        <fgColor indexed="26"/>
        <bgColor indexed="64"/>
      </patternFill>
    </fill>
    <fill>
      <patternFill patternType="solid">
        <fgColor theme="7" tint="0.59999389629810485"/>
        <bgColor indexed="64"/>
      </patternFill>
    </fill>
    <fill>
      <patternFill patternType="solid">
        <fgColor theme="9" tint="-0.249977111117893"/>
        <bgColor indexed="64"/>
      </patternFill>
    </fill>
    <fill>
      <patternFill patternType="gray125">
        <bgColor indexed="22"/>
      </patternFill>
    </fill>
    <fill>
      <patternFill patternType="solid">
        <fgColor indexed="14"/>
        <bgColor indexed="64"/>
      </patternFill>
    </fill>
    <fill>
      <patternFill patternType="solid">
        <fgColor indexed="45"/>
        <bgColor indexed="64"/>
      </patternFill>
    </fill>
    <fill>
      <patternFill patternType="solid">
        <fgColor indexed="43"/>
        <bgColor indexed="64"/>
      </patternFill>
    </fill>
    <fill>
      <patternFill patternType="solid">
        <fgColor indexed="47"/>
        <bgColor indexed="64"/>
      </patternFill>
    </fill>
    <fill>
      <patternFill patternType="solid">
        <fgColor rgb="FF808080"/>
        <bgColor indexed="64"/>
      </patternFill>
    </fill>
    <fill>
      <patternFill patternType="solid">
        <fgColor rgb="FFEAEAEA"/>
        <bgColor indexed="64"/>
      </patternFill>
    </fill>
    <fill>
      <patternFill patternType="solid">
        <fgColor indexed="51"/>
        <bgColor indexed="64"/>
      </patternFill>
    </fill>
    <fill>
      <patternFill patternType="solid">
        <fgColor indexed="40"/>
        <bgColor indexed="64"/>
      </patternFill>
    </fill>
    <fill>
      <patternFill patternType="solid">
        <fgColor theme="0" tint="-0.14999847407452621"/>
        <bgColor indexed="64"/>
      </patternFill>
    </fill>
    <fill>
      <patternFill patternType="solid">
        <fgColor rgb="FF043B61"/>
        <bgColor indexed="64"/>
      </patternFill>
    </fill>
  </fills>
  <borders count="97">
    <border>
      <left/>
      <right/>
      <top/>
      <bottom/>
      <diagonal/>
    </border>
    <border>
      <left style="thin">
        <color theme="1" tint="0.249977111117893"/>
      </left>
      <right/>
      <top/>
      <bottom/>
      <diagonal/>
    </border>
    <border>
      <left/>
      <right style="thin">
        <color theme="1" tint="0.249977111117893"/>
      </right>
      <top/>
      <bottom/>
      <diagonal/>
    </border>
    <border>
      <left style="thin">
        <color theme="1" tint="0.249977111117893"/>
      </left>
      <right/>
      <top/>
      <bottom style="thin">
        <color theme="1" tint="0.249977111117893"/>
      </bottom>
      <diagonal/>
    </border>
    <border>
      <left/>
      <right style="thin">
        <color theme="1" tint="0.249977111117893"/>
      </right>
      <top/>
      <bottom style="thin">
        <color theme="1" tint="0.249977111117893"/>
      </bottom>
      <diagonal/>
    </border>
    <border>
      <left style="thin">
        <color theme="1" tint="0.249977111117893"/>
      </left>
      <right style="thin">
        <color theme="1" tint="0.249977111117893"/>
      </right>
      <top style="thin">
        <color theme="1" tint="0.249977111117893"/>
      </top>
      <bottom style="thin">
        <color theme="1" tint="0.249977111117893"/>
      </bottom>
      <diagonal/>
    </border>
    <border>
      <left style="thin">
        <color theme="1" tint="0.249977111117893"/>
      </left>
      <right/>
      <top style="thin">
        <color theme="1" tint="0.249977111117893"/>
      </top>
      <bottom style="thin">
        <color theme="1" tint="0.249977111117893"/>
      </bottom>
      <diagonal/>
    </border>
    <border>
      <left/>
      <right style="thin">
        <color theme="1" tint="0.249977111117893"/>
      </right>
      <top style="thin">
        <color theme="1" tint="0.249977111117893"/>
      </top>
      <bottom style="thin">
        <color theme="1" tint="0.249977111117893"/>
      </bottom>
      <diagonal/>
    </border>
    <border>
      <left/>
      <right/>
      <top/>
      <bottom style="thin">
        <color theme="1" tint="0.249977111117893"/>
      </bottom>
      <diagonal/>
    </border>
    <border>
      <left/>
      <right/>
      <top style="thin">
        <color theme="1" tint="0.249977111117893"/>
      </top>
      <bottom/>
      <diagonal/>
    </border>
    <border>
      <left/>
      <right/>
      <top style="thin">
        <color theme="1" tint="0.249977111117893"/>
      </top>
      <bottom style="thin">
        <color theme="1" tint="0.249977111117893"/>
      </bottom>
      <diagonal/>
    </border>
    <border>
      <left style="thin">
        <color theme="1" tint="0.249977111117893"/>
      </left>
      <right/>
      <top style="thin">
        <color theme="1" tint="0.249977111117893"/>
      </top>
      <bottom/>
      <diagonal/>
    </border>
    <border>
      <left/>
      <right style="thin">
        <color theme="1" tint="0.249977111117893"/>
      </right>
      <top style="thin">
        <color theme="1" tint="0.249977111117893"/>
      </top>
      <bottom/>
      <diagonal/>
    </border>
    <border>
      <left style="thin">
        <color theme="1" tint="0.249977111117893"/>
      </left>
      <right style="thin">
        <color theme="1" tint="0.249977111117893"/>
      </right>
      <top style="thin">
        <color theme="1" tint="0.249977111117893"/>
      </top>
      <bottom/>
      <diagonal/>
    </border>
    <border>
      <left style="thin">
        <color theme="1" tint="0.249977111117893"/>
      </left>
      <right style="thin">
        <color theme="1" tint="0.249977111117893"/>
      </right>
      <top/>
      <bottom style="thin">
        <color theme="1" tint="0.249977111117893"/>
      </bottom>
      <diagonal/>
    </border>
    <border>
      <left/>
      <right/>
      <top style="thin">
        <color theme="0"/>
      </top>
      <bottom style="thin">
        <color theme="0"/>
      </bottom>
      <diagonal/>
    </border>
    <border>
      <left/>
      <right/>
      <top style="thin">
        <color theme="0"/>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medium">
        <color indexed="64"/>
      </right>
      <top/>
      <bottom/>
      <diagonal/>
    </border>
    <border>
      <left style="thin">
        <color theme="1" tint="0.249977111117893"/>
      </left>
      <right style="medium">
        <color indexed="64"/>
      </right>
      <top style="thin">
        <color theme="1" tint="0.249977111117893"/>
      </top>
      <bottom style="thin">
        <color theme="1" tint="0.249977111117893"/>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ck">
        <color theme="0" tint="-4.9989318521683403E-2"/>
      </right>
      <top style="thick">
        <color theme="0" tint="-4.9989318521683403E-2"/>
      </top>
      <bottom style="thick">
        <color theme="0" tint="-4.9989318521683403E-2"/>
      </bottom>
      <diagonal/>
    </border>
    <border>
      <left style="thick">
        <color theme="0" tint="-4.9989318521683403E-2"/>
      </left>
      <right/>
      <top style="thick">
        <color theme="0" tint="-4.9989318521683403E-2"/>
      </top>
      <bottom style="thick">
        <color theme="0" tint="-4.9989318521683403E-2"/>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theme="0" tint="-4.9989318521683403E-2"/>
      </left>
      <right style="medium">
        <color theme="0" tint="-4.9989318521683403E-2"/>
      </right>
      <top style="medium">
        <color theme="0" tint="-4.9989318521683403E-2"/>
      </top>
      <bottom style="medium">
        <color theme="0" tint="-4.9989318521683403E-2"/>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ck">
        <color indexed="64"/>
      </left>
      <right style="thick">
        <color indexed="64"/>
      </right>
      <top style="thick">
        <color indexed="64"/>
      </top>
      <bottom style="thick">
        <color indexed="64"/>
      </bottom>
      <diagonal/>
    </border>
    <border>
      <left style="medium">
        <color indexed="64"/>
      </left>
      <right style="medium">
        <color indexed="64"/>
      </right>
      <top/>
      <bottom style="medium">
        <color indexed="64"/>
      </bottom>
      <diagonal/>
    </border>
    <border>
      <left style="thin">
        <color indexed="9"/>
      </left>
      <right style="thin">
        <color indexed="9"/>
      </right>
      <top style="thin">
        <color indexed="9"/>
      </top>
      <bottom/>
      <diagonal/>
    </border>
    <border>
      <left style="thin">
        <color indexed="9"/>
      </left>
      <right style="thin">
        <color indexed="9"/>
      </right>
      <top style="thin">
        <color indexed="9"/>
      </top>
      <bottom style="thin">
        <color indexed="9"/>
      </bottom>
      <diagonal/>
    </border>
    <border>
      <left style="thin">
        <color indexed="9"/>
      </left>
      <right style="thin">
        <color indexed="9"/>
      </right>
      <top/>
      <bottom style="thin">
        <color indexed="9"/>
      </bottom>
      <diagonal/>
    </border>
    <border>
      <left style="thin">
        <color indexed="9"/>
      </left>
      <right/>
      <top/>
      <bottom/>
      <diagonal/>
    </border>
    <border>
      <left style="thin">
        <color indexed="9"/>
      </left>
      <right style="thin">
        <color indexed="9"/>
      </right>
      <top/>
      <bottom/>
      <diagonal/>
    </border>
    <border>
      <left/>
      <right style="thin">
        <color indexed="9"/>
      </right>
      <top/>
      <bottom/>
      <diagonal/>
    </border>
    <border>
      <left/>
      <right style="medium">
        <color indexed="64"/>
      </right>
      <top/>
      <bottom style="medium">
        <color indexed="64"/>
      </bottom>
      <diagonal/>
    </border>
    <border>
      <left/>
      <right style="double">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style="medium">
        <color theme="1"/>
      </left>
      <right/>
      <top style="thin">
        <color theme="1" tint="0.249977111117893"/>
      </top>
      <bottom/>
      <diagonal/>
    </border>
    <border>
      <left/>
      <right style="medium">
        <color theme="1"/>
      </right>
      <top style="thin">
        <color theme="1" tint="0.249977111117893"/>
      </top>
      <bottom/>
      <diagonal/>
    </border>
    <border>
      <left style="medium">
        <color theme="1"/>
      </left>
      <right/>
      <top/>
      <bottom/>
      <diagonal/>
    </border>
    <border>
      <left/>
      <right style="medium">
        <color theme="1"/>
      </right>
      <top/>
      <bottom/>
      <diagonal/>
    </border>
    <border>
      <left style="medium">
        <color theme="1"/>
      </left>
      <right/>
      <top style="thin">
        <color indexed="64"/>
      </top>
      <bottom style="thin">
        <color indexed="64"/>
      </bottom>
      <diagonal/>
    </border>
    <border>
      <left/>
      <right style="medium">
        <color theme="1"/>
      </right>
      <top style="thin">
        <color indexed="64"/>
      </top>
      <bottom style="thin">
        <color indexed="64"/>
      </bottom>
      <diagonal/>
    </border>
    <border>
      <left style="medium">
        <color theme="1"/>
      </left>
      <right/>
      <top/>
      <bottom style="thin">
        <color theme="1" tint="0.249977111117893"/>
      </bottom>
      <diagonal/>
    </border>
    <border>
      <left/>
      <right style="medium">
        <color theme="1"/>
      </right>
      <top/>
      <bottom style="thin">
        <color theme="1" tint="0.249977111117893"/>
      </bottom>
      <diagonal/>
    </border>
    <border>
      <left style="thin">
        <color theme="1" tint="0.249977111117893"/>
      </left>
      <right style="medium">
        <color theme="1"/>
      </right>
      <top style="thin">
        <color theme="1" tint="0.249977111117893"/>
      </top>
      <bottom style="thin">
        <color theme="1" tint="0.249977111117893"/>
      </bottom>
      <diagonal/>
    </border>
    <border>
      <left/>
      <right style="medium">
        <color theme="1"/>
      </right>
      <top style="thin">
        <color theme="1" tint="0.249977111117893"/>
      </top>
      <bottom style="thin">
        <color theme="1" tint="0.249977111117893"/>
      </bottom>
      <diagonal/>
    </border>
    <border>
      <left style="medium">
        <color theme="1"/>
      </left>
      <right style="thin">
        <color theme="1" tint="0.249977111117893"/>
      </right>
      <top style="thin">
        <color theme="1" tint="0.249977111117893"/>
      </top>
      <bottom style="thin">
        <color theme="1" tint="0.249977111117893"/>
      </bottom>
      <diagonal/>
    </border>
    <border>
      <left style="medium">
        <color theme="1"/>
      </left>
      <right/>
      <top style="thin">
        <color theme="1" tint="0.249977111117893"/>
      </top>
      <bottom style="thin">
        <color theme="1" tint="0.249977111117893"/>
      </bottom>
      <diagonal/>
    </border>
    <border>
      <left style="medium">
        <color theme="0" tint="-4.9989318521683403E-2"/>
      </left>
      <right/>
      <top style="medium">
        <color theme="0" tint="-4.9989318521683403E-2"/>
      </top>
      <bottom style="medium">
        <color theme="0" tint="-4.9989318521683403E-2"/>
      </bottom>
      <diagonal/>
    </border>
    <border>
      <left style="medium">
        <color indexed="64"/>
      </left>
      <right style="medium">
        <color indexed="64"/>
      </right>
      <top/>
      <bottom/>
      <diagonal/>
    </border>
    <border>
      <left style="thick">
        <color theme="0" tint="-4.9989318521683403E-2"/>
      </left>
      <right/>
      <top style="thick">
        <color theme="0" tint="-4.9989318521683403E-2"/>
      </top>
      <bottom style="thin">
        <color indexed="64"/>
      </bottom>
      <diagonal/>
    </border>
    <border>
      <left/>
      <right style="thick">
        <color theme="0" tint="-4.9989318521683403E-2"/>
      </right>
      <top style="thick">
        <color theme="0" tint="-4.9989318521683403E-2"/>
      </top>
      <bottom style="thin">
        <color indexed="64"/>
      </bottom>
      <diagonal/>
    </border>
    <border>
      <left/>
      <right/>
      <top/>
      <bottom style="thick">
        <color indexed="9"/>
      </bottom>
      <diagonal/>
    </border>
    <border>
      <left/>
      <right/>
      <top style="thick">
        <color indexed="9"/>
      </top>
      <bottom/>
      <diagonal/>
    </border>
    <border>
      <left style="medium">
        <color theme="0" tint="-4.9989318521683403E-2"/>
      </left>
      <right style="medium">
        <color theme="0" tint="-4.9989318521683403E-2"/>
      </right>
      <top style="medium">
        <color theme="0" tint="-4.9989318521683403E-2"/>
      </top>
      <bottom style="thin">
        <color indexed="64"/>
      </bottom>
      <diagonal/>
    </border>
    <border>
      <left style="medium">
        <color theme="0" tint="-4.9989318521683403E-2"/>
      </left>
      <right style="medium">
        <color theme="0" tint="-4.9989318521683403E-2"/>
      </right>
      <top/>
      <bottom style="medium">
        <color theme="0" tint="-4.9989318521683403E-2"/>
      </bottom>
      <diagonal/>
    </border>
    <border>
      <left/>
      <right style="thin">
        <color indexed="9"/>
      </right>
      <top/>
      <bottom style="thin">
        <color indexed="9"/>
      </bottom>
      <diagonal/>
    </border>
    <border>
      <left style="thin">
        <color indexed="9"/>
      </left>
      <right/>
      <top/>
      <bottom style="thin">
        <color indexed="9"/>
      </bottom>
      <diagonal/>
    </border>
    <border>
      <left/>
      <right style="thin">
        <color indexed="9"/>
      </right>
      <top style="thin">
        <color indexed="9"/>
      </top>
      <bottom/>
      <diagonal/>
    </border>
    <border>
      <left style="thin">
        <color indexed="9"/>
      </left>
      <right/>
      <top style="thin">
        <color indexed="9"/>
      </top>
      <bottom/>
      <diagonal/>
    </border>
    <border>
      <left style="thick">
        <color theme="0"/>
      </left>
      <right style="thick">
        <color theme="0"/>
      </right>
      <top style="thick">
        <color theme="0"/>
      </top>
      <bottom style="thick">
        <color theme="0"/>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theme="1"/>
      </left>
      <right style="thin">
        <color theme="1" tint="0.249977111117893"/>
      </right>
      <top style="thin">
        <color theme="1" tint="0.249977111117893"/>
      </top>
      <bottom/>
      <diagonal/>
    </border>
    <border>
      <left style="thin">
        <color theme="1" tint="0.249977111117893"/>
      </left>
      <right style="medium">
        <color theme="1"/>
      </right>
      <top style="thin">
        <color theme="1" tint="0.249977111117893"/>
      </top>
      <bottom/>
      <diagonal/>
    </border>
    <border>
      <left style="medium">
        <color indexed="64"/>
      </left>
      <right/>
      <top style="medium">
        <color indexed="64"/>
      </top>
      <bottom style="thin">
        <color theme="1" tint="0.249977111117893"/>
      </bottom>
      <diagonal/>
    </border>
    <border>
      <left/>
      <right/>
      <top style="medium">
        <color indexed="64"/>
      </top>
      <bottom style="thin">
        <color theme="1" tint="0.249977111117893"/>
      </bottom>
      <diagonal/>
    </border>
    <border>
      <left style="medium">
        <color indexed="64"/>
      </left>
      <right style="thin">
        <color theme="1" tint="0.249977111117893"/>
      </right>
      <top style="thin">
        <color theme="1" tint="0.249977111117893"/>
      </top>
      <bottom style="medium">
        <color indexed="64"/>
      </bottom>
      <diagonal/>
    </border>
    <border>
      <left style="thin">
        <color theme="1" tint="0.249977111117893"/>
      </left>
      <right style="thin">
        <color theme="1" tint="0.249977111117893"/>
      </right>
      <top style="thin">
        <color theme="1" tint="0.249977111117893"/>
      </top>
      <bottom style="medium">
        <color indexed="64"/>
      </bottom>
      <diagonal/>
    </border>
    <border>
      <left style="thin">
        <color theme="1" tint="0.249977111117893"/>
      </left>
      <right style="medium">
        <color indexed="64"/>
      </right>
      <top style="thin">
        <color theme="1" tint="0.249977111117893"/>
      </top>
      <bottom style="medium">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right/>
      <top style="thin">
        <color theme="0" tint="-0.14996795556505021"/>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style="thin">
        <color theme="1" tint="0.249977111117893"/>
      </left>
      <right style="medium">
        <color theme="1"/>
      </right>
      <top/>
      <bottom style="thin">
        <color theme="1" tint="0.249977111117893"/>
      </bottom>
      <diagonal/>
    </border>
    <border>
      <left style="medium">
        <color theme="1"/>
      </left>
      <right/>
      <top style="medium">
        <color theme="1"/>
      </top>
      <bottom style="medium">
        <color theme="1"/>
      </bottom>
      <diagonal/>
    </border>
    <border>
      <left/>
      <right/>
      <top style="medium">
        <color theme="1"/>
      </top>
      <bottom style="medium">
        <color theme="1"/>
      </bottom>
      <diagonal/>
    </border>
    <border>
      <left/>
      <right style="medium">
        <color theme="1"/>
      </right>
      <top style="medium">
        <color theme="1"/>
      </top>
      <bottom style="medium">
        <color theme="1"/>
      </bottom>
      <diagonal/>
    </border>
  </borders>
  <cellStyleXfs count="99">
    <xf numFmtId="0" fontId="0" fillId="0" borderId="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41" fillId="0" borderId="0"/>
    <xf numFmtId="43" fontId="36" fillId="0" borderId="0" applyFont="0" applyFill="0" applyBorder="0" applyAlignment="0" applyProtection="0"/>
    <xf numFmtId="9" fontId="36" fillId="0" borderId="0" applyFont="0" applyFill="0" applyBorder="0" applyAlignment="0" applyProtection="0"/>
    <xf numFmtId="0" fontId="44" fillId="0" borderId="0"/>
    <xf numFmtId="0" fontId="36" fillId="0" borderId="0"/>
    <xf numFmtId="44" fontId="44" fillId="0" borderId="0" applyFont="0" applyFill="0" applyBorder="0" applyAlignment="0" applyProtection="0"/>
    <xf numFmtId="0" fontId="45" fillId="0" borderId="0">
      <alignment vertical="top"/>
    </xf>
    <xf numFmtId="43" fontId="44" fillId="0" borderId="0" applyFont="0" applyFill="0" applyBorder="0" applyAlignment="0" applyProtection="0"/>
    <xf numFmtId="9" fontId="44" fillId="0" borderId="0" applyFont="0" applyFill="0" applyBorder="0" applyAlignment="0" applyProtection="0"/>
    <xf numFmtId="0" fontId="57" fillId="0" borderId="0" applyNumberFormat="0" applyFill="0" applyBorder="0" applyAlignment="0" applyProtection="0">
      <alignment vertical="top"/>
      <protection locked="0"/>
    </xf>
    <xf numFmtId="0" fontId="61" fillId="10" borderId="41">
      <alignment vertical="center"/>
    </xf>
    <xf numFmtId="0" fontId="81" fillId="0" borderId="0"/>
    <xf numFmtId="0" fontId="2" fillId="0" borderId="0"/>
    <xf numFmtId="0" fontId="44" fillId="0" borderId="0"/>
    <xf numFmtId="0" fontId="87" fillId="0" borderId="0" applyNumberFormat="0" applyFill="0" applyBorder="0" applyAlignment="0" applyProtection="0"/>
    <xf numFmtId="44" fontId="36" fillId="0" borderId="0" applyFont="0" applyFill="0" applyBorder="0" applyAlignment="0" applyProtection="0"/>
    <xf numFmtId="0" fontId="1" fillId="0" borderId="0"/>
    <xf numFmtId="0" fontId="90" fillId="0" borderId="0"/>
  </cellStyleXfs>
  <cellXfs count="510">
    <xf numFmtId="0" fontId="0" fillId="0" borderId="0" xfId="0"/>
    <xf numFmtId="0" fontId="9" fillId="0" borderId="0" xfId="0" applyFont="1"/>
    <xf numFmtId="0" fontId="9" fillId="0" borderId="0" xfId="0" applyFont="1" applyAlignment="1">
      <alignment vertical="center"/>
    </xf>
    <xf numFmtId="0" fontId="0" fillId="0" borderId="0" xfId="0" applyAlignment="1">
      <alignment vertical="center"/>
    </xf>
    <xf numFmtId="0" fontId="13" fillId="0" borderId="0" xfId="0" applyFont="1"/>
    <xf numFmtId="0" fontId="12" fillId="0" borderId="5" xfId="0" applyFont="1" applyBorder="1"/>
    <xf numFmtId="0" fontId="14" fillId="0" borderId="0" xfId="0" applyFont="1"/>
    <xf numFmtId="0" fontId="13" fillId="0" borderId="0" xfId="0" applyFont="1" applyAlignment="1">
      <alignment vertical="top"/>
    </xf>
    <xf numFmtId="0" fontId="14" fillId="0" borderId="0" xfId="0" applyFont="1" applyAlignment="1">
      <alignment vertical="top"/>
    </xf>
    <xf numFmtId="0" fontId="15" fillId="0" borderId="0" xfId="0" applyFont="1"/>
    <xf numFmtId="0" fontId="19" fillId="2" borderId="15" xfId="0" applyFont="1" applyFill="1" applyBorder="1"/>
    <xf numFmtId="0" fontId="19" fillId="2" borderId="16" xfId="0" applyFont="1" applyFill="1" applyBorder="1"/>
    <xf numFmtId="0" fontId="13" fillId="0" borderId="0" xfId="0" applyFont="1" applyAlignment="1">
      <alignment wrapText="1"/>
    </xf>
    <xf numFmtId="0" fontId="15" fillId="0" borderId="5" xfId="0" applyFont="1" applyBorder="1" applyAlignment="1">
      <alignment wrapText="1"/>
    </xf>
    <xf numFmtId="0" fontId="10" fillId="0" borderId="0" xfId="0" applyFont="1" applyAlignment="1">
      <alignment vertical="center"/>
    </xf>
    <xf numFmtId="0" fontId="36" fillId="2" borderId="16" xfId="0" applyFont="1" applyFill="1" applyBorder="1"/>
    <xf numFmtId="0" fontId="12" fillId="0" borderId="0" xfId="0" applyFont="1"/>
    <xf numFmtId="0" fontId="15" fillId="0" borderId="5" xfId="0" applyFont="1" applyBorder="1" applyAlignment="1">
      <alignment horizontal="center" wrapText="1"/>
    </xf>
    <xf numFmtId="0" fontId="0" fillId="2" borderId="15" xfId="0" applyFill="1" applyBorder="1"/>
    <xf numFmtId="0" fontId="0" fillId="2" borderId="16" xfId="0" applyFill="1" applyBorder="1"/>
    <xf numFmtId="0" fontId="0" fillId="3" borderId="15" xfId="0" applyFill="1" applyBorder="1"/>
    <xf numFmtId="0" fontId="17" fillId="0" borderId="8" xfId="0" applyFont="1" applyBorder="1"/>
    <xf numFmtId="0" fontId="22" fillId="0" borderId="8" xfId="0" applyFont="1" applyBorder="1"/>
    <xf numFmtId="0" fontId="22" fillId="0" borderId="10" xfId="0" applyFont="1" applyBorder="1"/>
    <xf numFmtId="3" fontId="46" fillId="4" borderId="0" xfId="87" applyNumberFormat="1" applyFont="1" applyFill="1" applyAlignment="1">
      <alignment horizontal="left" vertical="top"/>
    </xf>
    <xf numFmtId="0" fontId="46" fillId="4" borderId="0" xfId="87" applyFont="1" applyFill="1">
      <alignment vertical="top"/>
    </xf>
    <xf numFmtId="2" fontId="46" fillId="4" borderId="0" xfId="87" applyNumberFormat="1" applyFont="1" applyFill="1" applyAlignment="1">
      <alignment horizontal="left" vertical="top"/>
    </xf>
    <xf numFmtId="168" fontId="46" fillId="4" borderId="0" xfId="87" applyNumberFormat="1" applyFont="1" applyFill="1" applyAlignment="1">
      <alignment horizontal="left" vertical="top"/>
    </xf>
    <xf numFmtId="0" fontId="46" fillId="4" borderId="0" xfId="87" applyFont="1" applyFill="1" applyAlignment="1">
      <alignment horizontal="left" vertical="top"/>
    </xf>
    <xf numFmtId="49" fontId="46" fillId="4" borderId="0" xfId="87" applyNumberFormat="1" applyFont="1" applyFill="1" applyAlignment="1">
      <alignment horizontal="left" vertical="top"/>
    </xf>
    <xf numFmtId="1" fontId="46" fillId="4" borderId="0" xfId="87" applyNumberFormat="1" applyFont="1" applyFill="1" applyAlignment="1">
      <alignment horizontal="left" vertical="top"/>
    </xf>
    <xf numFmtId="169" fontId="46" fillId="4" borderId="0" xfId="87" applyNumberFormat="1" applyFont="1" applyFill="1" applyAlignment="1">
      <alignment horizontal="left" vertical="top"/>
    </xf>
    <xf numFmtId="0" fontId="55" fillId="4" borderId="0" xfId="87" applyFont="1" applyFill="1" applyAlignment="1">
      <alignment horizontal="left" vertical="top"/>
    </xf>
    <xf numFmtId="0" fontId="55" fillId="4" borderId="0" xfId="87" applyFont="1" applyFill="1">
      <alignment vertical="top"/>
    </xf>
    <xf numFmtId="1" fontId="15" fillId="0" borderId="5" xfId="0" applyNumberFormat="1" applyFont="1" applyBorder="1" applyAlignment="1">
      <alignment wrapText="1"/>
    </xf>
    <xf numFmtId="170" fontId="15" fillId="0" borderId="5" xfId="82" applyNumberFormat="1" applyFont="1" applyBorder="1" applyAlignment="1">
      <alignment wrapText="1"/>
    </xf>
    <xf numFmtId="0" fontId="84" fillId="0" borderId="5" xfId="0" applyFont="1" applyBorder="1" applyAlignment="1">
      <alignment wrapText="1"/>
    </xf>
    <xf numFmtId="3" fontId="13" fillId="0" borderId="0" xfId="0" applyNumberFormat="1" applyFont="1"/>
    <xf numFmtId="0" fontId="12" fillId="0" borderId="0" xfId="0" applyFont="1" applyAlignment="1">
      <alignment horizontal="right" wrapText="1"/>
    </xf>
    <xf numFmtId="43" fontId="14" fillId="0" borderId="0" xfId="82" applyFont="1"/>
    <xf numFmtId="3" fontId="14" fillId="0" borderId="0" xfId="0" applyNumberFormat="1" applyFont="1"/>
    <xf numFmtId="0" fontId="85" fillId="0" borderId="0" xfId="0" applyFont="1" applyAlignment="1">
      <alignment wrapText="1"/>
    </xf>
    <xf numFmtId="2" fontId="13" fillId="0" borderId="0" xfId="0" applyNumberFormat="1" applyFont="1"/>
    <xf numFmtId="0" fontId="86" fillId="0" borderId="0" xfId="0" applyFont="1" applyAlignment="1">
      <alignment wrapText="1"/>
    </xf>
    <xf numFmtId="2" fontId="14" fillId="0" borderId="0" xfId="0" applyNumberFormat="1" applyFont="1"/>
    <xf numFmtId="0" fontId="15" fillId="0" borderId="5" xfId="0" applyFont="1" applyBorder="1" applyAlignment="1">
      <alignment horizontal="left" vertical="top" wrapText="1"/>
    </xf>
    <xf numFmtId="0" fontId="15" fillId="0" borderId="18" xfId="0" applyFont="1" applyBorder="1" applyAlignment="1">
      <alignment horizontal="left" vertical="top" wrapText="1"/>
    </xf>
    <xf numFmtId="0" fontId="61" fillId="12" borderId="28" xfId="84" applyFont="1" applyFill="1" applyBorder="1" applyAlignment="1" applyProtection="1">
      <alignment vertical="center" wrapText="1" shrinkToFit="1"/>
      <protection locked="0"/>
    </xf>
    <xf numFmtId="0" fontId="11" fillId="0" borderId="0" xfId="0" applyFont="1"/>
    <xf numFmtId="0" fontId="15" fillId="0" borderId="59" xfId="0" applyFont="1" applyBorder="1" applyAlignment="1">
      <alignment horizontal="left" vertical="top" wrapText="1"/>
    </xf>
    <xf numFmtId="0" fontId="15" fillId="0" borderId="60" xfId="0" applyFont="1" applyBorder="1" applyAlignment="1">
      <alignment horizontal="left" vertical="top" wrapText="1"/>
    </xf>
    <xf numFmtId="0" fontId="13" fillId="0" borderId="58" xfId="0" applyFont="1" applyBorder="1"/>
    <xf numFmtId="0" fontId="12" fillId="0" borderId="63" xfId="0" applyFont="1" applyBorder="1"/>
    <xf numFmtId="0" fontId="34" fillId="0" borderId="61" xfId="0" quotePrefix="1" applyFont="1" applyBorder="1" applyAlignment="1">
      <alignment horizontal="left"/>
    </xf>
    <xf numFmtId="0" fontId="9" fillId="0" borderId="58" xfId="0" applyFont="1" applyBorder="1"/>
    <xf numFmtId="165" fontId="15" fillId="0" borderId="63" xfId="85" applyNumberFormat="1" applyFont="1" applyBorder="1" applyAlignment="1">
      <alignment horizontal="right" wrapText="1"/>
    </xf>
    <xf numFmtId="0" fontId="11" fillId="0" borderId="58" xfId="0" applyFont="1" applyBorder="1"/>
    <xf numFmtId="0" fontId="37" fillId="0" borderId="66" xfId="0" quotePrefix="1" applyFont="1" applyBorder="1" applyAlignment="1">
      <alignment horizontal="left"/>
    </xf>
    <xf numFmtId="0" fontId="37" fillId="0" borderId="61" xfId="0" quotePrefix="1" applyFont="1" applyBorder="1" applyAlignment="1">
      <alignment horizontal="left"/>
    </xf>
    <xf numFmtId="0" fontId="40" fillId="0" borderId="61" xfId="0" quotePrefix="1" applyFont="1" applyBorder="1" applyAlignment="1">
      <alignment horizontal="left"/>
    </xf>
    <xf numFmtId="6" fontId="84" fillId="0" borderId="5" xfId="85" applyNumberFormat="1" applyFont="1" applyBorder="1" applyAlignment="1">
      <alignment horizontal="center" vertical="top" wrapText="1"/>
    </xf>
    <xf numFmtId="165" fontId="84" fillId="0" borderId="22" xfId="85" applyNumberFormat="1" applyFont="1" applyBorder="1" applyAlignment="1">
      <alignment horizontal="right" vertical="top" wrapText="1"/>
    </xf>
    <xf numFmtId="0" fontId="88" fillId="2" borderId="16" xfId="0" applyFont="1" applyFill="1" applyBorder="1"/>
    <xf numFmtId="44" fontId="9" fillId="0" borderId="0" xfId="96" applyFont="1"/>
    <xf numFmtId="0" fontId="46" fillId="0" borderId="0" xfId="87" applyFont="1" applyProtection="1">
      <alignment vertical="top"/>
      <protection locked="0"/>
    </xf>
    <xf numFmtId="0" fontId="57" fillId="6" borderId="0" xfId="90" applyFill="1" applyAlignment="1" applyProtection="1"/>
    <xf numFmtId="0" fontId="42" fillId="5" borderId="0" xfId="98" applyFont="1" applyFill="1" applyProtection="1">
      <protection locked="0"/>
    </xf>
    <xf numFmtId="0" fontId="90" fillId="5" borderId="0" xfId="98" applyFill="1" applyProtection="1">
      <protection locked="0"/>
    </xf>
    <xf numFmtId="0" fontId="44" fillId="5" borderId="0" xfId="98" applyFont="1" applyFill="1" applyProtection="1">
      <protection locked="0"/>
    </xf>
    <xf numFmtId="0" fontId="54" fillId="5" borderId="0" xfId="98" applyFont="1" applyFill="1"/>
    <xf numFmtId="0" fontId="90" fillId="0" borderId="0" xfId="98" applyProtection="1">
      <protection locked="0"/>
    </xf>
    <xf numFmtId="0" fontId="51" fillId="5" borderId="0" xfId="98" applyFont="1" applyFill="1" applyProtection="1">
      <protection locked="0"/>
    </xf>
    <xf numFmtId="0" fontId="52" fillId="5" borderId="0" xfId="98" applyFont="1" applyFill="1" applyProtection="1">
      <protection locked="0"/>
    </xf>
    <xf numFmtId="0" fontId="53" fillId="5" borderId="0" xfId="98" applyFont="1" applyFill="1" applyProtection="1">
      <protection locked="0"/>
    </xf>
    <xf numFmtId="0" fontId="52" fillId="0" borderId="0" xfId="98" applyFont="1" applyProtection="1">
      <protection locked="0"/>
    </xf>
    <xf numFmtId="0" fontId="48" fillId="5" borderId="0" xfId="98" applyFont="1" applyFill="1" applyAlignment="1" applyProtection="1">
      <alignment horizontal="left" vertical="center"/>
      <protection locked="0"/>
    </xf>
    <xf numFmtId="0" fontId="50" fillId="5" borderId="0" xfId="98" applyFont="1" applyFill="1" applyAlignment="1" applyProtection="1">
      <alignment vertical="center"/>
      <protection locked="0"/>
    </xf>
    <xf numFmtId="0" fontId="47" fillId="6" borderId="26" xfId="98" applyFont="1" applyFill="1" applyBorder="1" applyProtection="1">
      <protection locked="0"/>
    </xf>
    <xf numFmtId="0" fontId="51" fillId="5" borderId="0" xfId="98" applyFont="1" applyFill="1" applyAlignment="1" applyProtection="1">
      <alignment vertical="center"/>
      <protection locked="0"/>
    </xf>
    <xf numFmtId="0" fontId="47" fillId="5" borderId="0" xfId="98" applyFont="1" applyFill="1" applyProtection="1">
      <protection locked="0"/>
    </xf>
    <xf numFmtId="0" fontId="48" fillId="5" borderId="0" xfId="98" applyFont="1" applyFill="1" applyAlignment="1" applyProtection="1">
      <alignment horizontal="right" vertical="center"/>
      <protection locked="0"/>
    </xf>
    <xf numFmtId="171" fontId="48" fillId="6" borderId="27" xfId="98" applyNumberFormat="1" applyFont="1" applyFill="1" applyBorder="1" applyAlignment="1" applyProtection="1">
      <alignment horizontal="right" vertical="center"/>
      <protection locked="0"/>
    </xf>
    <xf numFmtId="1" fontId="48" fillId="6" borderId="26" xfId="98" applyNumberFormat="1" applyFont="1" applyFill="1" applyBorder="1" applyAlignment="1" applyProtection="1">
      <alignment horizontal="right" vertical="center"/>
      <protection locked="0"/>
    </xf>
    <xf numFmtId="0" fontId="50" fillId="5" borderId="20" xfId="98" applyFont="1" applyFill="1" applyBorder="1" applyAlignment="1" applyProtection="1">
      <alignment vertical="center"/>
      <protection locked="0"/>
    </xf>
    <xf numFmtId="0" fontId="49" fillId="5" borderId="0" xfId="98" applyFont="1" applyFill="1" applyAlignment="1" applyProtection="1">
      <alignment horizontal="left" vertical="center"/>
      <protection locked="0"/>
    </xf>
    <xf numFmtId="169" fontId="48" fillId="6" borderId="26" xfId="88" applyNumberFormat="1" applyFont="1" applyFill="1" applyBorder="1" applyAlignment="1" applyProtection="1">
      <alignment horizontal="right" vertical="center"/>
      <protection locked="0"/>
    </xf>
    <xf numFmtId="2" fontId="48" fillId="6" borderId="26" xfId="89" applyNumberFormat="1" applyFont="1" applyFill="1" applyBorder="1" applyAlignment="1" applyProtection="1">
      <alignment horizontal="right" vertical="center"/>
      <protection locked="0"/>
    </xf>
    <xf numFmtId="0" fontId="90" fillId="4" borderId="0" xfId="98" applyFill="1"/>
    <xf numFmtId="4" fontId="90" fillId="4" borderId="0" xfId="98" applyNumberFormat="1" applyFill="1" applyAlignment="1">
      <alignment horizontal="left"/>
    </xf>
    <xf numFmtId="0" fontId="50" fillId="5" borderId="0" xfId="98" applyFont="1" applyFill="1" applyAlignment="1" applyProtection="1">
      <alignment horizontal="left" vertical="center"/>
      <protection locked="0"/>
    </xf>
    <xf numFmtId="4" fontId="48" fillId="6" borderId="26" xfId="88" applyNumberFormat="1" applyFont="1" applyFill="1" applyBorder="1" applyAlignment="1" applyProtection="1">
      <alignment horizontal="right" vertical="center"/>
      <protection locked="0"/>
    </xf>
    <xf numFmtId="0" fontId="48" fillId="6" borderId="26" xfId="98" applyFont="1" applyFill="1" applyBorder="1" applyAlignment="1" applyProtection="1">
      <alignment horizontal="left" vertical="center"/>
      <protection locked="0"/>
    </xf>
    <xf numFmtId="2" fontId="48" fillId="6" borderId="26" xfId="98" applyNumberFormat="1" applyFont="1" applyFill="1" applyBorder="1" applyAlignment="1" applyProtection="1">
      <alignment horizontal="right" vertical="center"/>
      <protection locked="0"/>
    </xf>
    <xf numFmtId="49" fontId="48" fillId="6" borderId="26" xfId="98" applyNumberFormat="1" applyFont="1" applyFill="1" applyBorder="1" applyAlignment="1" applyProtection="1">
      <alignment horizontal="right" vertical="center"/>
      <protection locked="0"/>
    </xf>
    <xf numFmtId="0" fontId="48" fillId="6" borderId="26" xfId="98" applyFont="1" applyFill="1" applyBorder="1" applyAlignment="1" applyProtection="1">
      <alignment horizontal="right" vertical="center"/>
      <protection locked="0"/>
    </xf>
    <xf numFmtId="168" fontId="48" fillId="6" borderId="26" xfId="98" applyNumberFormat="1" applyFont="1" applyFill="1" applyBorder="1" applyAlignment="1" applyProtection="1">
      <alignment horizontal="right" vertical="center"/>
      <protection locked="0"/>
    </xf>
    <xf numFmtId="3" fontId="48" fillId="6" borderId="26" xfId="98" applyNumberFormat="1" applyFont="1" applyFill="1" applyBorder="1" applyAlignment="1" applyProtection="1">
      <alignment horizontal="right" vertical="center"/>
      <protection locked="0"/>
    </xf>
    <xf numFmtId="0" fontId="48" fillId="6" borderId="26" xfId="98" applyFont="1" applyFill="1" applyBorder="1" applyAlignment="1">
      <alignment horizontal="right" vertical="center"/>
    </xf>
    <xf numFmtId="0" fontId="48" fillId="6" borderId="26" xfId="88" applyNumberFormat="1" applyFont="1" applyFill="1" applyBorder="1" applyAlignment="1" applyProtection="1">
      <alignment horizontal="left" vertical="center"/>
      <protection locked="0"/>
    </xf>
    <xf numFmtId="0" fontId="48" fillId="6" borderId="26" xfId="88" applyNumberFormat="1" applyFont="1" applyFill="1" applyBorder="1" applyAlignment="1" applyProtection="1">
      <alignment horizontal="left" vertical="center"/>
    </xf>
    <xf numFmtId="0" fontId="48" fillId="5" borderId="0" xfId="98" applyFont="1" applyFill="1" applyAlignment="1">
      <alignment horizontal="left" vertical="center"/>
    </xf>
    <xf numFmtId="0" fontId="48" fillId="6" borderId="26" xfId="98" applyFont="1" applyFill="1" applyBorder="1" applyAlignment="1">
      <alignment horizontal="left" vertical="center"/>
    </xf>
    <xf numFmtId="0" fontId="48" fillId="5" borderId="0" xfId="98" applyFont="1" applyFill="1" applyAlignment="1" applyProtection="1">
      <alignment horizontal="left" vertical="center" indent="15"/>
      <protection locked="0"/>
    </xf>
    <xf numFmtId="0" fontId="90" fillId="4" borderId="0" xfId="98" applyFill="1" applyAlignment="1">
      <alignment wrapText="1"/>
    </xf>
    <xf numFmtId="0" fontId="56" fillId="6" borderId="0" xfId="94" applyFont="1" applyFill="1"/>
    <xf numFmtId="0" fontId="90" fillId="0" borderId="0" xfId="98"/>
    <xf numFmtId="0" fontId="58" fillId="14" borderId="32" xfId="94" applyFont="1" applyFill="1" applyBorder="1"/>
    <xf numFmtId="0" fontId="69" fillId="14" borderId="31" xfId="94" applyFont="1" applyFill="1" applyBorder="1" applyAlignment="1">
      <alignment horizontal="left" vertical="center"/>
    </xf>
    <xf numFmtId="0" fontId="58" fillId="14" borderId="31" xfId="94" applyFont="1" applyFill="1" applyBorder="1"/>
    <xf numFmtId="0" fontId="58" fillId="14" borderId="31" xfId="98" applyFont="1" applyFill="1" applyBorder="1"/>
    <xf numFmtId="0" fontId="90" fillId="14" borderId="30" xfId="98" applyFill="1" applyBorder="1"/>
    <xf numFmtId="0" fontId="68" fillId="13" borderId="0" xfId="94" applyFont="1" applyFill="1" applyAlignment="1">
      <alignment vertical="center"/>
    </xf>
    <xf numFmtId="0" fontId="65" fillId="13" borderId="0" xfId="94" applyFont="1" applyFill="1" applyAlignment="1">
      <alignment horizontal="left" vertical="top" wrapText="1"/>
    </xf>
    <xf numFmtId="0" fontId="59" fillId="6" borderId="0" xfId="94" applyFont="1" applyFill="1" applyAlignment="1">
      <alignment horizontal="left" vertical="center"/>
    </xf>
    <xf numFmtId="0" fontId="65" fillId="6" borderId="0" xfId="94" applyFont="1" applyFill="1" applyAlignment="1">
      <alignment horizontal="left" vertical="center" wrapText="1"/>
    </xf>
    <xf numFmtId="0" fontId="65" fillId="6" borderId="0" xfId="94" applyFont="1" applyFill="1" applyAlignment="1">
      <alignment horizontal="left" vertical="top" wrapText="1"/>
    </xf>
    <xf numFmtId="0" fontId="56" fillId="6" borderId="0" xfId="94" quotePrefix="1" applyFont="1" applyFill="1" applyAlignment="1">
      <alignment horizontal="left" vertical="center"/>
    </xf>
    <xf numFmtId="0" fontId="67" fillId="6" borderId="0" xfId="94" applyFont="1" applyFill="1" applyAlignment="1">
      <alignment horizontal="left" vertical="center"/>
    </xf>
    <xf numFmtId="0" fontId="67" fillId="6" borderId="0" xfId="94" applyFont="1" applyFill="1" applyAlignment="1">
      <alignment horizontal="left" vertical="top"/>
    </xf>
    <xf numFmtId="0" fontId="65" fillId="6" borderId="0" xfId="94" applyFont="1" applyFill="1" applyAlignment="1">
      <alignment horizontal="left" vertical="top"/>
    </xf>
    <xf numFmtId="0" fontId="56" fillId="6" borderId="0" xfId="94" applyFont="1" applyFill="1" applyAlignment="1">
      <alignment vertical="center" wrapText="1"/>
    </xf>
    <xf numFmtId="0" fontId="56" fillId="6" borderId="0" xfId="94" applyFont="1" applyFill="1" applyAlignment="1">
      <alignment vertical="top" wrapText="1"/>
    </xf>
    <xf numFmtId="0" fontId="61" fillId="6" borderId="0" xfId="94" applyFont="1" applyFill="1" applyAlignment="1">
      <alignment vertical="top" wrapText="1"/>
    </xf>
    <xf numFmtId="0" fontId="56" fillId="6" borderId="0" xfId="94" applyFont="1" applyFill="1" applyAlignment="1">
      <alignment vertical="center"/>
    </xf>
    <xf numFmtId="0" fontId="58" fillId="6" borderId="0" xfId="94" quotePrefix="1" applyFont="1" applyFill="1" applyAlignment="1">
      <alignment vertical="center"/>
    </xf>
    <xf numFmtId="0" fontId="63" fillId="6" borderId="0" xfId="94" applyFont="1" applyFill="1" applyAlignment="1">
      <alignment vertical="top" wrapText="1"/>
    </xf>
    <xf numFmtId="0" fontId="64" fillId="6" borderId="0" xfId="94" applyFont="1" applyFill="1" applyAlignment="1">
      <alignment vertical="top" wrapText="1"/>
    </xf>
    <xf numFmtId="0" fontId="62" fillId="6" borderId="0" xfId="94" applyFont="1" applyFill="1" applyAlignment="1">
      <alignment horizontal="left" vertical="center"/>
    </xf>
    <xf numFmtId="0" fontId="56" fillId="6" borderId="0" xfId="94" quotePrefix="1" applyFont="1" applyFill="1" applyAlignment="1">
      <alignment horizontal="left"/>
    </xf>
    <xf numFmtId="0" fontId="61" fillId="6" borderId="0" xfId="94" quotePrefix="1" applyFont="1" applyFill="1" applyAlignment="1">
      <alignment horizontal="left"/>
    </xf>
    <xf numFmtId="0" fontId="56" fillId="6" borderId="0" xfId="94" quotePrefix="1" applyFont="1" applyFill="1" applyAlignment="1">
      <alignment horizontal="left" vertical="top"/>
    </xf>
    <xf numFmtId="0" fontId="90" fillId="6" borderId="0" xfId="98" applyFill="1"/>
    <xf numFmtId="0" fontId="61" fillId="6" borderId="0" xfId="94" quotePrefix="1" applyFont="1" applyFill="1" applyAlignment="1">
      <alignment horizontal="left" vertical="top"/>
    </xf>
    <xf numFmtId="0" fontId="56" fillId="6" borderId="0" xfId="94" quotePrefix="1" applyFont="1" applyFill="1" applyAlignment="1">
      <alignment vertical="center"/>
    </xf>
    <xf numFmtId="0" fontId="56" fillId="10" borderId="17" xfId="94" applyFont="1" applyFill="1" applyBorder="1" applyAlignment="1">
      <alignment vertical="center"/>
    </xf>
    <xf numFmtId="0" fontId="56" fillId="10" borderId="19" xfId="94" applyFont="1" applyFill="1" applyBorder="1" applyAlignment="1">
      <alignment vertical="center"/>
    </xf>
    <xf numFmtId="0" fontId="56" fillId="6" borderId="0" xfId="94" quotePrefix="1" applyFont="1" applyFill="1" applyAlignment="1">
      <alignment vertical="top"/>
    </xf>
    <xf numFmtId="0" fontId="60" fillId="9" borderId="0" xfId="94" applyFont="1" applyFill="1"/>
    <xf numFmtId="0" fontId="59" fillId="9" borderId="0" xfId="94" applyFont="1" applyFill="1"/>
    <xf numFmtId="0" fontId="56" fillId="9" borderId="0" xfId="94" applyFont="1" applyFill="1"/>
    <xf numFmtId="0" fontId="60" fillId="6" borderId="0" xfId="94" applyFont="1" applyFill="1"/>
    <xf numFmtId="0" fontId="59" fillId="6" borderId="0" xfId="94" applyFont="1" applyFill="1"/>
    <xf numFmtId="0" fontId="56" fillId="7" borderId="0" xfId="98" applyFont="1" applyFill="1"/>
    <xf numFmtId="0" fontId="90" fillId="7" borderId="0" xfId="98" applyFill="1"/>
    <xf numFmtId="0" fontId="56" fillId="7" borderId="0" xfId="94" applyFont="1" applyFill="1"/>
    <xf numFmtId="0" fontId="56" fillId="6" borderId="0" xfId="98" applyFont="1" applyFill="1"/>
    <xf numFmtId="0" fontId="56" fillId="0" borderId="0" xfId="98" applyFont="1"/>
    <xf numFmtId="0" fontId="70" fillId="11" borderId="0" xfId="98" applyFont="1" applyFill="1" applyAlignment="1">
      <alignment vertical="center"/>
    </xf>
    <xf numFmtId="0" fontId="61" fillId="11" borderId="0" xfId="98" applyFont="1" applyFill="1" applyAlignment="1">
      <alignment vertical="center"/>
    </xf>
    <xf numFmtId="0" fontId="69" fillId="11" borderId="0" xfId="98" applyFont="1" applyFill="1" applyAlignment="1">
      <alignment horizontal="left" vertical="center"/>
    </xf>
    <xf numFmtId="0" fontId="75" fillId="11" borderId="0" xfId="98" applyFont="1" applyFill="1" applyAlignment="1">
      <alignment horizontal="left" vertical="center"/>
    </xf>
    <xf numFmtId="0" fontId="61" fillId="0" borderId="0" xfId="98" applyFont="1"/>
    <xf numFmtId="0" fontId="56" fillId="11" borderId="0" xfId="98" applyFont="1" applyFill="1" applyAlignment="1">
      <alignment vertical="center"/>
    </xf>
    <xf numFmtId="0" fontId="71" fillId="11" borderId="0" xfId="98" applyFont="1" applyFill="1" applyAlignment="1">
      <alignment horizontal="left" vertical="center"/>
    </xf>
    <xf numFmtId="0" fontId="61" fillId="11" borderId="0" xfId="98" applyFont="1" applyFill="1" applyAlignment="1">
      <alignment horizontal="center" vertical="center"/>
    </xf>
    <xf numFmtId="0" fontId="71" fillId="11" borderId="0" xfId="98" applyFont="1" applyFill="1" applyAlignment="1">
      <alignment vertical="center"/>
    </xf>
    <xf numFmtId="0" fontId="61" fillId="10" borderId="40" xfId="98" applyFont="1" applyFill="1" applyBorder="1" applyAlignment="1">
      <alignment horizontal="left" vertical="center"/>
    </xf>
    <xf numFmtId="0" fontId="61" fillId="10" borderId="39" xfId="98" applyFont="1" applyFill="1" applyBorder="1" applyAlignment="1">
      <alignment vertical="center"/>
    </xf>
    <xf numFmtId="0" fontId="61" fillId="10" borderId="38" xfId="98" applyFont="1" applyFill="1" applyBorder="1" applyAlignment="1">
      <alignment vertical="center"/>
    </xf>
    <xf numFmtId="0" fontId="61" fillId="10" borderId="37" xfId="98" applyFont="1" applyFill="1" applyBorder="1" applyAlignment="1">
      <alignment horizontal="left" vertical="center"/>
    </xf>
    <xf numFmtId="0" fontId="61" fillId="10" borderId="0" xfId="98" applyFont="1" applyFill="1" applyAlignment="1">
      <alignment vertical="center"/>
    </xf>
    <xf numFmtId="0" fontId="61" fillId="10" borderId="36" xfId="98" applyFont="1" applyFill="1" applyBorder="1" applyAlignment="1">
      <alignment vertical="center"/>
    </xf>
    <xf numFmtId="0" fontId="61" fillId="10" borderId="35" xfId="98" applyFont="1" applyFill="1" applyBorder="1" applyAlignment="1">
      <alignment vertical="center"/>
    </xf>
    <xf numFmtId="0" fontId="61" fillId="10" borderId="20" xfId="98" applyFont="1" applyFill="1" applyBorder="1" applyAlignment="1">
      <alignment vertical="center"/>
    </xf>
    <xf numFmtId="0" fontId="61" fillId="10" borderId="34" xfId="98" applyFont="1" applyFill="1" applyBorder="1" applyAlignment="1">
      <alignment vertical="center"/>
    </xf>
    <xf numFmtId="2" fontId="61" fillId="12" borderId="0" xfId="98" applyNumberFormat="1" applyFont="1" applyFill="1" applyAlignment="1" applyProtection="1">
      <alignment horizontal="center" vertical="center"/>
      <protection locked="0"/>
    </xf>
    <xf numFmtId="0" fontId="61" fillId="17" borderId="0" xfId="98" applyFont="1" applyFill="1"/>
    <xf numFmtId="0" fontId="61" fillId="11" borderId="0" xfId="98" applyFont="1" applyFill="1"/>
    <xf numFmtId="0" fontId="56" fillId="11" borderId="0" xfId="98" applyFont="1" applyFill="1"/>
    <xf numFmtId="0" fontId="61" fillId="11" borderId="0" xfId="98" applyFont="1" applyFill="1" applyAlignment="1">
      <alignment horizontal="center"/>
    </xf>
    <xf numFmtId="0" fontId="61" fillId="18" borderId="0" xfId="98" applyFont="1" applyFill="1"/>
    <xf numFmtId="0" fontId="91" fillId="11" borderId="0" xfId="98" applyFont="1" applyFill="1"/>
    <xf numFmtId="0" fontId="61" fillId="11" borderId="0" xfId="98" quotePrefix="1" applyFont="1" applyFill="1"/>
    <xf numFmtId="0" fontId="61" fillId="11" borderId="0" xfId="98" applyFont="1" applyFill="1" applyAlignment="1">
      <alignment vertical="top"/>
    </xf>
    <xf numFmtId="0" fontId="61" fillId="11" borderId="0" xfId="98" applyFont="1" applyFill="1" applyAlignment="1">
      <alignment horizontal="left" vertical="top"/>
    </xf>
    <xf numFmtId="0" fontId="61" fillId="11" borderId="0" xfId="98" applyFont="1" applyFill="1" applyAlignment="1">
      <alignment horizontal="left"/>
    </xf>
    <xf numFmtId="0" fontId="74" fillId="0" borderId="0" xfId="90" applyFont="1" applyAlignment="1" applyProtection="1"/>
    <xf numFmtId="0" fontId="91" fillId="11" borderId="0" xfId="98" applyFont="1" applyFill="1" applyAlignment="1">
      <alignment horizontal="center"/>
    </xf>
    <xf numFmtId="0" fontId="56" fillId="11" borderId="0" xfId="98" applyFont="1" applyFill="1" applyAlignment="1">
      <alignment horizontal="center"/>
    </xf>
    <xf numFmtId="0" fontId="92" fillId="11" borderId="0" xfId="98" applyFont="1" applyFill="1"/>
    <xf numFmtId="0" fontId="61" fillId="10" borderId="40" xfId="98" applyFont="1" applyFill="1" applyBorder="1"/>
    <xf numFmtId="0" fontId="61" fillId="10" borderId="39" xfId="98" applyFont="1" applyFill="1" applyBorder="1"/>
    <xf numFmtId="0" fontId="61" fillId="10" borderId="38" xfId="98" applyFont="1" applyFill="1" applyBorder="1"/>
    <xf numFmtId="3" fontId="61" fillId="12" borderId="0" xfId="98" applyNumberFormat="1" applyFont="1" applyFill="1" applyAlignment="1" applyProtection="1">
      <alignment horizontal="center" vertical="center"/>
      <protection locked="0"/>
    </xf>
    <xf numFmtId="3" fontId="61" fillId="11" borderId="0" xfId="98" applyNumberFormat="1" applyFont="1" applyFill="1" applyAlignment="1">
      <alignment horizontal="center" vertical="center"/>
    </xf>
    <xf numFmtId="0" fontId="61" fillId="6" borderId="0" xfId="98" applyFont="1" applyFill="1" applyAlignment="1">
      <alignment horizontal="center" vertical="center"/>
    </xf>
    <xf numFmtId="0" fontId="78" fillId="19" borderId="48" xfId="98" applyFont="1" applyFill="1" applyBorder="1" applyAlignment="1">
      <alignment horizontal="center" vertical="center"/>
    </xf>
    <xf numFmtId="0" fontId="78" fillId="19" borderId="47" xfId="98" applyFont="1" applyFill="1" applyBorder="1" applyAlignment="1">
      <alignment horizontal="center" vertical="center"/>
    </xf>
    <xf numFmtId="0" fontId="78" fillId="19" borderId="46" xfId="98" applyFont="1" applyFill="1" applyBorder="1" applyAlignment="1">
      <alignment horizontal="center" vertical="center"/>
    </xf>
    <xf numFmtId="49" fontId="61" fillId="6" borderId="0" xfId="98" applyNumberFormat="1" applyFont="1" applyFill="1" applyAlignment="1">
      <alignment horizontal="center" vertical="center"/>
    </xf>
    <xf numFmtId="0" fontId="70" fillId="11" borderId="0" xfId="98" applyFont="1" applyFill="1" applyAlignment="1">
      <alignment horizontal="center" vertical="center"/>
    </xf>
    <xf numFmtId="0" fontId="93" fillId="11" borderId="0" xfId="98" applyFont="1" applyFill="1" applyAlignment="1">
      <alignment vertical="center"/>
    </xf>
    <xf numFmtId="0" fontId="78" fillId="19" borderId="43" xfId="98" applyFont="1" applyFill="1" applyBorder="1" applyAlignment="1">
      <alignment horizontal="center" vertical="center" wrapText="1"/>
    </xf>
    <xf numFmtId="2" fontId="78" fillId="19" borderId="43" xfId="98" applyNumberFormat="1" applyFont="1" applyFill="1" applyBorder="1" applyAlignment="1">
      <alignment horizontal="center" vertical="center" wrapText="1"/>
    </xf>
    <xf numFmtId="2" fontId="78" fillId="19" borderId="78" xfId="98" applyNumberFormat="1" applyFont="1" applyFill="1" applyBorder="1" applyAlignment="1">
      <alignment horizontal="center" vertical="center" wrapText="1"/>
    </xf>
    <xf numFmtId="0" fontId="78" fillId="19" borderId="47" xfId="98" applyFont="1" applyFill="1" applyBorder="1" applyAlignment="1">
      <alignment horizontal="center" vertical="center" wrapText="1"/>
    </xf>
    <xf numFmtId="0" fontId="78" fillId="19" borderId="46" xfId="98" applyFont="1" applyFill="1" applyBorder="1" applyAlignment="1">
      <alignment horizontal="center" vertical="center" wrapText="1"/>
    </xf>
    <xf numFmtId="0" fontId="61" fillId="11" borderId="0" xfId="98" applyFont="1" applyFill="1" applyAlignment="1">
      <alignment horizontal="left" vertical="center"/>
    </xf>
    <xf numFmtId="0" fontId="71" fillId="11" borderId="0" xfId="98" applyFont="1" applyFill="1" applyAlignment="1">
      <alignment vertical="top"/>
    </xf>
    <xf numFmtId="0" fontId="71" fillId="11" borderId="0" xfId="98" applyFont="1" applyFill="1" applyAlignment="1">
      <alignment horizontal="center" vertical="top"/>
    </xf>
    <xf numFmtId="0" fontId="56" fillId="11" borderId="0" xfId="98" applyFont="1" applyFill="1" applyAlignment="1">
      <alignment vertical="top"/>
    </xf>
    <xf numFmtId="0" fontId="61" fillId="10" borderId="17" xfId="98" applyFont="1" applyFill="1" applyBorder="1"/>
    <xf numFmtId="0" fontId="61" fillId="10" borderId="18" xfId="98" applyFont="1" applyFill="1" applyBorder="1"/>
    <xf numFmtId="0" fontId="61" fillId="10" borderId="19" xfId="98" applyFont="1" applyFill="1" applyBorder="1"/>
    <xf numFmtId="0" fontId="61" fillId="0" borderId="0" xfId="98" applyFont="1" applyAlignment="1">
      <alignment horizontal="center" vertical="top" wrapText="1"/>
    </xf>
    <xf numFmtId="0" fontId="44" fillId="0" borderId="0" xfId="98" applyFont="1"/>
    <xf numFmtId="9" fontId="90" fillId="0" borderId="0" xfId="98" applyNumberFormat="1"/>
    <xf numFmtId="0" fontId="90" fillId="0" borderId="0" xfId="98" applyAlignment="1">
      <alignment horizontal="center"/>
    </xf>
    <xf numFmtId="0" fontId="71" fillId="15" borderId="51" xfId="98" applyFont="1" applyFill="1" applyBorder="1" applyAlignment="1">
      <alignment horizontal="center" wrapText="1"/>
    </xf>
    <xf numFmtId="0" fontId="61" fillId="0" borderId="42" xfId="98" applyFont="1" applyBorder="1" applyAlignment="1">
      <alignment horizontal="center" vertical="top" wrapText="1"/>
    </xf>
    <xf numFmtId="0" fontId="71" fillId="15" borderId="50" xfId="98" applyFont="1" applyFill="1" applyBorder="1" applyAlignment="1">
      <alignment horizontal="center" wrapText="1"/>
    </xf>
    <xf numFmtId="2" fontId="90" fillId="0" borderId="0" xfId="98" applyNumberFormat="1"/>
    <xf numFmtId="0" fontId="90" fillId="16" borderId="0" xfId="98" applyFill="1"/>
    <xf numFmtId="0" fontId="61" fillId="0" borderId="49" xfId="98" applyFont="1" applyBorder="1" applyAlignment="1">
      <alignment horizontal="center" vertical="top" wrapText="1"/>
    </xf>
    <xf numFmtId="0" fontId="61" fillId="0" borderId="21" xfId="98" applyFont="1" applyBorder="1" applyAlignment="1">
      <alignment horizontal="center" vertical="top" wrapText="1"/>
    </xf>
    <xf numFmtId="2" fontId="61" fillId="0" borderId="0" xfId="98" applyNumberFormat="1" applyFont="1"/>
    <xf numFmtId="0" fontId="90" fillId="22" borderId="0" xfId="98" applyFill="1"/>
    <xf numFmtId="0" fontId="56" fillId="8" borderId="80" xfId="98" applyFont="1" applyFill="1" applyBorder="1" applyAlignment="1">
      <alignment horizontal="center" vertical="center" wrapText="1"/>
    </xf>
    <xf numFmtId="2" fontId="56" fillId="8" borderId="80" xfId="98" applyNumberFormat="1" applyFont="1" applyFill="1" applyBorder="1" applyAlignment="1">
      <alignment horizontal="center" vertical="center" wrapText="1"/>
    </xf>
    <xf numFmtId="0" fontId="56" fillId="8" borderId="27" xfId="98" applyFont="1" applyFill="1" applyBorder="1" applyAlignment="1">
      <alignment horizontal="center" vertical="center" wrapText="1"/>
    </xf>
    <xf numFmtId="0" fontId="56" fillId="8" borderId="81" xfId="98" applyFont="1" applyFill="1" applyBorder="1" applyAlignment="1">
      <alignment horizontal="center" vertical="center" wrapText="1"/>
    </xf>
    <xf numFmtId="0" fontId="61" fillId="0" borderId="52" xfId="98" applyFont="1" applyBorder="1" applyAlignment="1">
      <alignment horizontal="center" vertical="top" wrapText="1"/>
    </xf>
    <xf numFmtId="0" fontId="61" fillId="0" borderId="30" xfId="98" applyFont="1" applyBorder="1" applyAlignment="1">
      <alignment horizontal="center" vertical="top" wrapText="1"/>
    </xf>
    <xf numFmtId="0" fontId="61" fillId="0" borderId="23" xfId="98" applyFont="1" applyBorder="1" applyAlignment="1">
      <alignment horizontal="center" vertical="top" wrapText="1"/>
    </xf>
    <xf numFmtId="0" fontId="61" fillId="0" borderId="68" xfId="98" applyFont="1" applyBorder="1" applyAlignment="1">
      <alignment horizontal="center" vertical="top" wrapText="1"/>
    </xf>
    <xf numFmtId="0" fontId="90" fillId="16" borderId="0" xfId="98" applyFill="1" applyAlignment="1">
      <alignment horizontal="center"/>
    </xf>
    <xf numFmtId="0" fontId="58" fillId="8" borderId="17" xfId="98" applyFont="1" applyFill="1" applyBorder="1" applyAlignment="1">
      <alignment vertical="top"/>
    </xf>
    <xf numFmtId="0" fontId="58" fillId="8" borderId="18" xfId="98" applyFont="1" applyFill="1" applyBorder="1" applyAlignment="1">
      <alignment vertical="top"/>
    </xf>
    <xf numFmtId="0" fontId="58" fillId="8" borderId="19" xfId="98" applyFont="1" applyFill="1" applyBorder="1" applyAlignment="1">
      <alignment vertical="top"/>
    </xf>
    <xf numFmtId="0" fontId="56" fillId="8" borderId="17" xfId="98" applyFont="1" applyFill="1" applyBorder="1" applyAlignment="1">
      <alignment vertical="top"/>
    </xf>
    <xf numFmtId="0" fontId="56" fillId="8" borderId="18" xfId="98" applyFont="1" applyFill="1" applyBorder="1" applyAlignment="1">
      <alignment vertical="top"/>
    </xf>
    <xf numFmtId="0" fontId="56" fillId="8" borderId="19" xfId="98" applyFont="1" applyFill="1" applyBorder="1" applyAlignment="1">
      <alignment vertical="top"/>
    </xf>
    <xf numFmtId="0" fontId="56" fillId="11" borderId="17" xfId="98" applyFont="1" applyFill="1" applyBorder="1" applyAlignment="1">
      <alignment vertical="top"/>
    </xf>
    <xf numFmtId="0" fontId="56" fillId="11" borderId="18" xfId="98" applyFont="1" applyFill="1" applyBorder="1" applyAlignment="1">
      <alignment vertical="top"/>
    </xf>
    <xf numFmtId="0" fontId="56" fillId="11" borderId="19" xfId="98" applyFont="1" applyFill="1" applyBorder="1" applyAlignment="1">
      <alignment vertical="top"/>
    </xf>
    <xf numFmtId="0" fontId="61" fillId="0" borderId="51" xfId="98" applyFont="1" applyBorder="1" applyAlignment="1">
      <alignment horizontal="center" wrapText="1"/>
    </xf>
    <xf numFmtId="0" fontId="61" fillId="0" borderId="30" xfId="98" applyFont="1" applyBorder="1" applyAlignment="1">
      <alignment horizontal="center" wrapText="1"/>
    </xf>
    <xf numFmtId="0" fontId="61" fillId="0" borderId="42" xfId="98" applyFont="1" applyBorder="1" applyAlignment="1">
      <alignment horizontal="center" wrapText="1"/>
    </xf>
    <xf numFmtId="0" fontId="61" fillId="0" borderId="49" xfId="98" applyFont="1" applyBorder="1" applyAlignment="1">
      <alignment horizontal="center" wrapText="1"/>
    </xf>
    <xf numFmtId="0" fontId="90" fillId="23" borderId="0" xfId="98" applyFill="1"/>
    <xf numFmtId="0" fontId="15" fillId="0" borderId="13" xfId="0" applyFont="1" applyBorder="1" applyAlignment="1">
      <alignment wrapText="1"/>
    </xf>
    <xf numFmtId="0" fontId="15" fillId="0" borderId="13" xfId="0" applyFont="1" applyBorder="1" applyAlignment="1">
      <alignment horizontal="center" wrapText="1"/>
    </xf>
    <xf numFmtId="0" fontId="40" fillId="0" borderId="84" xfId="0" quotePrefix="1" applyFont="1" applyBorder="1" applyAlignment="1">
      <alignment horizontal="left"/>
    </xf>
    <xf numFmtId="0" fontId="17" fillId="0" borderId="85" xfId="0" applyFont="1" applyBorder="1"/>
    <xf numFmtId="0" fontId="11" fillId="0" borderId="24" xfId="0" applyFont="1" applyBorder="1"/>
    <xf numFmtId="0" fontId="11" fillId="0" borderId="23" xfId="0" applyFont="1" applyBorder="1"/>
    <xf numFmtId="0" fontId="84" fillId="0" borderId="87" xfId="0" applyFont="1" applyBorder="1" applyAlignment="1">
      <alignment wrapText="1"/>
    </xf>
    <xf numFmtId="0" fontId="15" fillId="0" borderId="87" xfId="0" applyFont="1" applyBorder="1" applyAlignment="1">
      <alignment horizontal="center" wrapText="1"/>
    </xf>
    <xf numFmtId="0" fontId="15" fillId="0" borderId="87" xfId="0" applyFont="1" applyBorder="1" applyAlignment="1">
      <alignment wrapText="1"/>
    </xf>
    <xf numFmtId="165" fontId="15" fillId="0" borderId="88" xfId="85" applyNumberFormat="1" applyFont="1" applyBorder="1" applyAlignment="1">
      <alignment horizontal="right" wrapText="1"/>
    </xf>
    <xf numFmtId="0" fontId="61" fillId="24" borderId="0" xfId="98" applyFont="1" applyFill="1" applyAlignment="1">
      <alignment horizontal="center"/>
    </xf>
    <xf numFmtId="0" fontId="61" fillId="24" borderId="0" xfId="98" applyFont="1" applyFill="1"/>
    <xf numFmtId="0" fontId="61" fillId="24" borderId="0" xfId="98" applyFont="1" applyFill="1" applyAlignment="1">
      <alignment horizontal="left"/>
    </xf>
    <xf numFmtId="0" fontId="71" fillId="24" borderId="71" xfId="98" applyFont="1" applyFill="1" applyBorder="1" applyAlignment="1">
      <alignment horizontal="center" vertical="center"/>
    </xf>
    <xf numFmtId="0" fontId="61" fillId="24" borderId="71" xfId="98" applyFont="1" applyFill="1" applyBorder="1" applyAlignment="1">
      <alignment vertical="center"/>
    </xf>
    <xf numFmtId="0" fontId="61" fillId="24" borderId="71" xfId="98" applyFont="1" applyFill="1" applyBorder="1" applyAlignment="1">
      <alignment horizontal="right" vertical="center"/>
    </xf>
    <xf numFmtId="2" fontId="61" fillId="24" borderId="71" xfId="98" applyNumberFormat="1" applyFont="1" applyFill="1" applyBorder="1" applyAlignment="1">
      <alignment vertical="center" shrinkToFit="1"/>
    </xf>
    <xf numFmtId="0" fontId="71" fillId="24" borderId="71" xfId="98" applyFont="1" applyFill="1" applyBorder="1" applyAlignment="1">
      <alignment vertical="center"/>
    </xf>
    <xf numFmtId="49" fontId="61" fillId="24" borderId="71" xfId="98" applyNumberFormat="1" applyFont="1" applyFill="1" applyBorder="1" applyAlignment="1">
      <alignment horizontal="right" vertical="center"/>
    </xf>
    <xf numFmtId="0" fontId="71" fillId="24" borderId="71" xfId="98" applyFont="1" applyFill="1" applyBorder="1" applyAlignment="1">
      <alignment horizontal="left" vertical="center"/>
    </xf>
    <xf numFmtId="0" fontId="71" fillId="24" borderId="0" xfId="98" applyFont="1" applyFill="1" applyAlignment="1">
      <alignment horizontal="center" vertical="center"/>
    </xf>
    <xf numFmtId="0" fontId="61" fillId="24" borderId="0" xfId="98" applyFont="1" applyFill="1" applyAlignment="1">
      <alignment vertical="center"/>
    </xf>
    <xf numFmtId="0" fontId="61" fillId="24" borderId="0" xfId="98" applyFont="1" applyFill="1" applyAlignment="1">
      <alignment horizontal="right" vertical="center"/>
    </xf>
    <xf numFmtId="2" fontId="61" fillId="24" borderId="0" xfId="98" applyNumberFormat="1" applyFont="1" applyFill="1" applyAlignment="1">
      <alignment vertical="center" shrinkToFit="1"/>
    </xf>
    <xf numFmtId="0" fontId="71" fillId="24" borderId="0" xfId="98" applyFont="1" applyFill="1" applyAlignment="1">
      <alignment vertical="center"/>
    </xf>
    <xf numFmtId="49" fontId="61" fillId="24" borderId="0" xfId="98" applyNumberFormat="1" applyFont="1" applyFill="1" applyAlignment="1">
      <alignment horizontal="right" vertical="center"/>
    </xf>
    <xf numFmtId="0" fontId="71" fillId="24" borderId="0" xfId="98" applyFont="1" applyFill="1" applyAlignment="1">
      <alignment horizontal="left" vertical="center"/>
    </xf>
    <xf numFmtId="2" fontId="61" fillId="24" borderId="71" xfId="98" applyNumberFormat="1" applyFont="1" applyFill="1" applyBorder="1" applyAlignment="1">
      <alignment horizontal="left" vertical="center" shrinkToFit="1"/>
    </xf>
    <xf numFmtId="2" fontId="61" fillId="24" borderId="0" xfId="98" applyNumberFormat="1" applyFont="1" applyFill="1" applyAlignment="1">
      <alignment horizontal="left" vertical="center" shrinkToFit="1"/>
    </xf>
    <xf numFmtId="2" fontId="61" fillId="24" borderId="0" xfId="98" applyNumberFormat="1" applyFont="1" applyFill="1" applyAlignment="1">
      <alignment horizontal="right" vertical="center" shrinkToFit="1"/>
    </xf>
    <xf numFmtId="0" fontId="71" fillId="24" borderId="0" xfId="98" applyFont="1" applyFill="1" applyAlignment="1">
      <alignment horizontal="right" vertical="center"/>
    </xf>
    <xf numFmtId="0" fontId="71" fillId="24" borderId="71" xfId="98" applyFont="1" applyFill="1" applyBorder="1" applyAlignment="1">
      <alignment horizontal="right" vertical="center"/>
    </xf>
    <xf numFmtId="0" fontId="61" fillId="24" borderId="0" xfId="98" applyFont="1" applyFill="1" applyAlignment="1">
      <alignment horizontal="center" vertical="center"/>
    </xf>
    <xf numFmtId="0" fontId="61" fillId="24" borderId="71" xfId="98" applyFont="1" applyFill="1" applyBorder="1" applyAlignment="1">
      <alignment horizontal="center" vertical="center"/>
    </xf>
    <xf numFmtId="0" fontId="61" fillId="24" borderId="0" xfId="98" applyFont="1" applyFill="1" applyAlignment="1">
      <alignment vertical="top"/>
    </xf>
    <xf numFmtId="0" fontId="61" fillId="24" borderId="71" xfId="98" applyFont="1" applyFill="1" applyBorder="1" applyAlignment="1">
      <alignment vertical="top"/>
    </xf>
    <xf numFmtId="0" fontId="61" fillId="24" borderId="0" xfId="98" applyFont="1" applyFill="1" applyAlignment="1">
      <alignment horizontal="left" vertical="center"/>
    </xf>
    <xf numFmtId="0" fontId="71" fillId="24" borderId="0" xfId="98" applyFont="1" applyFill="1" applyAlignment="1">
      <alignment horizontal="center" vertical="top"/>
    </xf>
    <xf numFmtId="49" fontId="61" fillId="24" borderId="0" xfId="98" applyNumberFormat="1" applyFont="1" applyFill="1" applyAlignment="1">
      <alignment vertical="center"/>
    </xf>
    <xf numFmtId="2" fontId="61" fillId="24" borderId="71" xfId="98" applyNumberFormat="1" applyFont="1" applyFill="1" applyBorder="1" applyAlignment="1">
      <alignment horizontal="center" vertical="center"/>
    </xf>
    <xf numFmtId="1" fontId="61" fillId="24" borderId="71" xfId="98" applyNumberFormat="1" applyFont="1" applyFill="1" applyBorder="1" applyAlignment="1">
      <alignment horizontal="center" vertical="center"/>
    </xf>
    <xf numFmtId="2" fontId="61" fillId="24" borderId="0" xfId="98" applyNumberFormat="1" applyFont="1" applyFill="1" applyAlignment="1">
      <alignment horizontal="left" vertical="center"/>
    </xf>
    <xf numFmtId="0" fontId="61" fillId="24" borderId="71" xfId="98" applyFont="1" applyFill="1" applyBorder="1" applyAlignment="1">
      <alignment horizontal="left" vertical="center" wrapText="1"/>
    </xf>
    <xf numFmtId="0" fontId="71" fillId="24" borderId="0" xfId="98" applyFont="1" applyFill="1" applyAlignment="1">
      <alignment vertical="center" wrapText="1"/>
    </xf>
    <xf numFmtId="0" fontId="61" fillId="24" borderId="0" xfId="98" applyFont="1" applyFill="1" applyAlignment="1">
      <alignment horizontal="left" vertical="center" wrapText="1"/>
    </xf>
    <xf numFmtId="0" fontId="61" fillId="12" borderId="89" xfId="98" applyFont="1" applyFill="1" applyBorder="1" applyAlignment="1" applyProtection="1">
      <alignment horizontal="center" vertical="center" wrapText="1"/>
      <protection locked="0"/>
    </xf>
    <xf numFmtId="2" fontId="61" fillId="11" borderId="89" xfId="98" applyNumberFormat="1" applyFont="1" applyFill="1" applyBorder="1" applyAlignment="1">
      <alignment horizontal="center" vertical="center"/>
    </xf>
    <xf numFmtId="3" fontId="61" fillId="11" borderId="89" xfId="98" applyNumberFormat="1" applyFont="1" applyFill="1" applyBorder="1" applyAlignment="1">
      <alignment horizontal="center" vertical="center"/>
    </xf>
    <xf numFmtId="3" fontId="61" fillId="11" borderId="89" xfId="98" applyNumberFormat="1" applyFont="1" applyFill="1" applyBorder="1" applyAlignment="1">
      <alignment horizontal="center" vertical="center" wrapText="1"/>
    </xf>
    <xf numFmtId="3" fontId="61" fillId="12" borderId="89" xfId="98" applyNumberFormat="1" applyFont="1" applyFill="1" applyBorder="1" applyAlignment="1" applyProtection="1">
      <alignment horizontal="center" vertical="center"/>
      <protection locked="0"/>
    </xf>
    <xf numFmtId="0" fontId="61" fillId="24" borderId="71" xfId="98" applyFont="1" applyFill="1" applyBorder="1" applyAlignment="1">
      <alignment horizontal="left" vertical="center"/>
    </xf>
    <xf numFmtId="0" fontId="61" fillId="24" borderId="45" xfId="98" applyFont="1" applyFill="1" applyBorder="1" applyAlignment="1">
      <alignment horizontal="center" vertical="center" wrapText="1"/>
    </xf>
    <xf numFmtId="0" fontId="61" fillId="24" borderId="44" xfId="98" applyFont="1" applyFill="1" applyBorder="1" applyAlignment="1">
      <alignment horizontal="center" vertical="center" wrapText="1"/>
    </xf>
    <xf numFmtId="49" fontId="61" fillId="24" borderId="0" xfId="98" applyNumberFormat="1" applyFont="1" applyFill="1" applyAlignment="1">
      <alignment horizontal="left" vertical="center"/>
    </xf>
    <xf numFmtId="2" fontId="61" fillId="24" borderId="0" xfId="98" applyNumberFormat="1" applyFont="1" applyFill="1" applyAlignment="1">
      <alignment horizontal="left" vertical="center" wrapText="1"/>
    </xf>
    <xf numFmtId="0" fontId="71" fillId="24" borderId="75" xfId="98" applyFont="1" applyFill="1" applyBorder="1" applyAlignment="1">
      <alignment horizontal="left" vertical="center"/>
    </xf>
    <xf numFmtId="0" fontId="79" fillId="24" borderId="76" xfId="98" applyFont="1" applyFill="1" applyBorder="1" applyAlignment="1">
      <alignment horizontal="left" vertical="center"/>
    </xf>
    <xf numFmtId="0" fontId="79" fillId="24" borderId="0" xfId="98" applyFont="1" applyFill="1" applyAlignment="1">
      <alignment horizontal="left" vertical="center"/>
    </xf>
    <xf numFmtId="0" fontId="71" fillId="24" borderId="0" xfId="98" applyFont="1" applyFill="1" applyAlignment="1">
      <alignment vertical="top"/>
    </xf>
    <xf numFmtId="0" fontId="71" fillId="24" borderId="0" xfId="98" applyFont="1" applyFill="1" applyAlignment="1">
      <alignment horizontal="center" wrapText="1"/>
    </xf>
    <xf numFmtId="0" fontId="61" fillId="24" borderId="0" xfId="98" applyFont="1" applyFill="1" applyAlignment="1">
      <alignment vertical="center" wrapText="1"/>
    </xf>
    <xf numFmtId="0" fontId="61" fillId="24" borderId="0" xfId="98" applyFont="1" applyFill="1" applyAlignment="1">
      <alignment horizontal="right" wrapText="1"/>
    </xf>
    <xf numFmtId="0" fontId="71" fillId="24" borderId="0" xfId="98" applyFont="1" applyFill="1" applyAlignment="1">
      <alignment horizontal="center" vertical="center" wrapText="1"/>
    </xf>
    <xf numFmtId="0" fontId="61" fillId="24" borderId="0" xfId="98" applyFont="1" applyFill="1" applyAlignment="1">
      <alignment horizontal="right" vertical="center" wrapText="1"/>
    </xf>
    <xf numFmtId="0" fontId="61" fillId="24" borderId="0" xfId="98" quotePrefix="1" applyFont="1" applyFill="1" applyAlignment="1">
      <alignment horizontal="right" vertical="center"/>
    </xf>
    <xf numFmtId="0" fontId="71" fillId="24" borderId="0" xfId="98" applyFont="1" applyFill="1" applyAlignment="1">
      <alignment horizontal="center"/>
    </xf>
    <xf numFmtId="0" fontId="61" fillId="24" borderId="0" xfId="98" applyFont="1" applyFill="1" applyAlignment="1">
      <alignment horizontal="right"/>
    </xf>
    <xf numFmtId="0" fontId="12" fillId="0" borderId="61" xfId="0" applyFont="1" applyBorder="1" applyAlignment="1">
      <alignment vertical="center"/>
    </xf>
    <xf numFmtId="164" fontId="15" fillId="0" borderId="4" xfId="0" applyNumberFormat="1" applyFont="1" applyBorder="1" applyAlignment="1">
      <alignment horizontal="left" vertical="center" wrapText="1"/>
    </xf>
    <xf numFmtId="0" fontId="12" fillId="0" borderId="3" xfId="0" applyFont="1" applyBorder="1" applyAlignment="1">
      <alignment horizontal="left" vertical="center" wrapText="1"/>
    </xf>
    <xf numFmtId="0" fontId="15" fillId="0" borderId="8" xfId="85" applyFont="1" applyBorder="1" applyAlignment="1">
      <alignment horizontal="left" vertical="center" wrapText="1"/>
    </xf>
    <xf numFmtId="0" fontId="12" fillId="0" borderId="3" xfId="0" applyFont="1" applyBorder="1" applyAlignment="1">
      <alignment horizontal="left" vertical="center"/>
    </xf>
    <xf numFmtId="165" fontId="84" fillId="0" borderId="83" xfId="0" applyNumberFormat="1" applyFont="1" applyBorder="1" applyAlignment="1">
      <alignment horizontal="right" vertical="top" wrapText="1"/>
    </xf>
    <xf numFmtId="165" fontId="15" fillId="0" borderId="93" xfId="0" applyNumberFormat="1" applyFont="1" applyBorder="1" applyAlignment="1">
      <alignment horizontal="right" vertical="top" wrapText="1"/>
    </xf>
    <xf numFmtId="166" fontId="15" fillId="0" borderId="93" xfId="0" applyNumberFormat="1" applyFont="1" applyBorder="1" applyAlignment="1">
      <alignment horizontal="right" vertical="top" wrapText="1"/>
    </xf>
    <xf numFmtId="166" fontId="84" fillId="0" borderId="83" xfId="0" applyNumberFormat="1" applyFont="1" applyBorder="1" applyAlignment="1">
      <alignment horizontal="right" vertical="top" wrapText="1"/>
    </xf>
    <xf numFmtId="0" fontId="0" fillId="0" borderId="0" xfId="0" quotePrefix="1" applyFill="1"/>
    <xf numFmtId="0" fontId="15" fillId="0" borderId="17" xfId="0" applyFont="1" applyBorder="1" applyAlignment="1">
      <alignment horizontal="left" vertical="top" wrapText="1"/>
    </xf>
    <xf numFmtId="0" fontId="15" fillId="0" borderId="18" xfId="0" applyFont="1" applyBorder="1" applyAlignment="1">
      <alignment horizontal="left" vertical="top" wrapText="1"/>
    </xf>
    <xf numFmtId="0" fontId="15" fillId="0" borderId="19" xfId="0" applyFont="1" applyBorder="1" applyAlignment="1">
      <alignment horizontal="left" vertical="top" wrapText="1"/>
    </xf>
    <xf numFmtId="0" fontId="18" fillId="0" borderId="55" xfId="0" applyFont="1" applyBorder="1" applyAlignment="1">
      <alignment horizontal="left" vertical="center"/>
    </xf>
    <xf numFmtId="0" fontId="18" fillId="0" borderId="9" xfId="0" applyFont="1" applyBorder="1" applyAlignment="1">
      <alignment horizontal="left" vertical="center"/>
    </xf>
    <xf numFmtId="0" fontId="26" fillId="0" borderId="66" xfId="0" applyFont="1" applyBorder="1" applyAlignment="1">
      <alignment wrapText="1"/>
    </xf>
    <xf numFmtId="0" fontId="26" fillId="0" borderId="7" xfId="0" applyFont="1" applyBorder="1" applyAlignment="1">
      <alignment wrapText="1"/>
    </xf>
    <xf numFmtId="0" fontId="12" fillId="0" borderId="20" xfId="0" applyFont="1" applyBorder="1" applyAlignment="1">
      <alignment horizontal="left"/>
    </xf>
    <xf numFmtId="0" fontId="26" fillId="0" borderId="82" xfId="0" applyFont="1" applyBorder="1" applyAlignment="1">
      <alignment wrapText="1"/>
    </xf>
    <xf numFmtId="0" fontId="26" fillId="0" borderId="13" xfId="0" applyFont="1" applyBorder="1" applyAlignment="1">
      <alignment wrapText="1"/>
    </xf>
    <xf numFmtId="0" fontId="26" fillId="0" borderId="65" xfId="0" applyFont="1" applyBorder="1"/>
    <xf numFmtId="0" fontId="26" fillId="0" borderId="5" xfId="0" applyFont="1" applyBorder="1"/>
    <xf numFmtId="0" fontId="83" fillId="0" borderId="65" xfId="0" applyFont="1" applyBorder="1"/>
    <xf numFmtId="0" fontId="83" fillId="0" borderId="5" xfId="0" applyFont="1" applyBorder="1"/>
    <xf numFmtId="0" fontId="12" fillId="0" borderId="6" xfId="0" applyFont="1" applyBorder="1" applyAlignment="1">
      <alignment horizontal="center" vertical="center" wrapText="1"/>
    </xf>
    <xf numFmtId="0" fontId="12" fillId="0" borderId="10" xfId="0" applyFont="1" applyBorder="1" applyAlignment="1">
      <alignment horizontal="center" vertical="center"/>
    </xf>
    <xf numFmtId="0" fontId="12" fillId="0" borderId="7" xfId="0" applyFont="1" applyBorder="1" applyAlignment="1">
      <alignment horizontal="center" vertical="center"/>
    </xf>
    <xf numFmtId="0" fontId="17" fillId="0" borderId="6" xfId="0" applyFont="1" applyBorder="1" applyAlignment="1">
      <alignment horizontal="center" vertical="center" wrapText="1"/>
    </xf>
    <xf numFmtId="0" fontId="17" fillId="0" borderId="64" xfId="0" applyFont="1" applyBorder="1" applyAlignment="1">
      <alignment horizontal="center" vertical="center" wrapText="1"/>
    </xf>
    <xf numFmtId="0" fontId="12" fillId="0" borderId="57" xfId="0" applyFont="1" applyBorder="1"/>
    <xf numFmtId="0" fontId="12" fillId="0" borderId="2" xfId="0" applyFont="1" applyBorder="1"/>
    <xf numFmtId="0" fontId="16" fillId="0" borderId="57" xfId="0" applyFont="1" applyBorder="1" applyAlignment="1">
      <alignment horizontal="left"/>
    </xf>
    <xf numFmtId="0" fontId="16" fillId="0" borderId="2" xfId="0" applyFont="1" applyBorder="1" applyAlignment="1">
      <alignment horizontal="left"/>
    </xf>
    <xf numFmtId="0" fontId="15" fillId="0" borderId="14" xfId="0" applyFont="1" applyBorder="1" applyAlignment="1">
      <alignment horizontal="left" vertical="top" wrapText="1"/>
    </xf>
    <xf numFmtId="0" fontId="15" fillId="0" borderId="5" xfId="0" applyFont="1" applyBorder="1" applyAlignment="1">
      <alignment horizontal="left" vertical="top" wrapText="1"/>
    </xf>
    <xf numFmtId="0" fontId="15" fillId="0" borderId="13" xfId="0" applyFont="1" applyBorder="1" applyAlignment="1">
      <alignment horizontal="left" vertical="top" wrapText="1"/>
    </xf>
    <xf numFmtId="0" fontId="12" fillId="0" borderId="3" xfId="0" applyFont="1" applyBorder="1" applyAlignment="1">
      <alignment horizontal="left" vertical="top" wrapText="1"/>
    </xf>
    <xf numFmtId="0" fontId="12" fillId="0" borderId="4" xfId="0" applyFont="1" applyBorder="1" applyAlignment="1">
      <alignment horizontal="left" vertical="top" wrapText="1"/>
    </xf>
    <xf numFmtId="0" fontId="15" fillId="0" borderId="11" xfId="0" applyFont="1" applyBorder="1" applyAlignment="1">
      <alignment horizontal="left" vertical="top" wrapText="1"/>
    </xf>
    <xf numFmtId="0" fontId="15" fillId="0" borderId="3" xfId="0" applyFont="1" applyBorder="1" applyAlignment="1">
      <alignment horizontal="left" vertical="top" wrapText="1"/>
    </xf>
    <xf numFmtId="6" fontId="84" fillId="0" borderId="13" xfId="85" applyNumberFormat="1" applyFont="1" applyBorder="1" applyAlignment="1">
      <alignment horizontal="center" vertical="top" wrapText="1"/>
    </xf>
    <xf numFmtId="6" fontId="84" fillId="0" borderId="14" xfId="85" applyNumberFormat="1" applyFont="1" applyBorder="1" applyAlignment="1">
      <alignment horizontal="center" vertical="top" wrapText="1"/>
    </xf>
    <xf numFmtId="0" fontId="96" fillId="25" borderId="94" xfId="0" applyFont="1" applyFill="1" applyBorder="1" applyAlignment="1">
      <alignment vertical="center"/>
    </xf>
    <xf numFmtId="0" fontId="97" fillId="25" borderId="95" xfId="0" applyFont="1" applyFill="1" applyBorder="1" applyAlignment="1">
      <alignment vertical="center"/>
    </xf>
    <xf numFmtId="0" fontId="97" fillId="25" borderId="96" xfId="0" applyFont="1" applyFill="1" applyBorder="1" applyAlignment="1">
      <alignment vertical="center"/>
    </xf>
    <xf numFmtId="0" fontId="26" fillId="0" borderId="86" xfId="0" applyFont="1" applyBorder="1"/>
    <xf numFmtId="0" fontId="26" fillId="0" borderId="87" xfId="0" applyFont="1" applyBorder="1"/>
    <xf numFmtId="0" fontId="12" fillId="0" borderId="55" xfId="0" applyFont="1" applyBorder="1" applyAlignment="1">
      <alignment horizontal="left" vertical="center" wrapText="1"/>
    </xf>
    <xf numFmtId="0" fontId="12" fillId="0" borderId="12" xfId="0" applyFont="1" applyBorder="1" applyAlignment="1">
      <alignment horizontal="left" vertical="center" wrapText="1"/>
    </xf>
    <xf numFmtId="0" fontId="15" fillId="0" borderId="55" xfId="0" applyFont="1" applyBorder="1" applyAlignment="1">
      <alignment vertical="top" wrapText="1"/>
    </xf>
    <xf numFmtId="0" fontId="15" fillId="0" borderId="9" xfId="0" applyFont="1" applyBorder="1" applyAlignment="1">
      <alignment vertical="top" wrapText="1"/>
    </xf>
    <xf numFmtId="0" fontId="12" fillId="0" borderId="11" xfId="0" applyFont="1" applyBorder="1" applyAlignment="1">
      <alignment horizontal="left" vertical="center"/>
    </xf>
    <xf numFmtId="0" fontId="12" fillId="0" borderId="12" xfId="0" applyFont="1" applyBorder="1" applyAlignment="1">
      <alignment horizontal="left" vertical="center"/>
    </xf>
    <xf numFmtId="0" fontId="12" fillId="0" borderId="56" xfId="0" applyFont="1" applyBorder="1" applyAlignment="1">
      <alignment horizontal="left" vertical="center"/>
    </xf>
    <xf numFmtId="0" fontId="15" fillId="0" borderId="8" xfId="85" applyFont="1" applyBorder="1" applyAlignment="1">
      <alignment horizontal="left" vertical="center" wrapText="1"/>
    </xf>
    <xf numFmtId="0" fontId="12" fillId="0" borderId="8" xfId="0" applyFont="1" applyBorder="1" applyAlignment="1">
      <alignment horizontal="left" vertical="top" wrapText="1"/>
    </xf>
    <xf numFmtId="0" fontId="12" fillId="0" borderId="62" xfId="0" applyFont="1" applyBorder="1" applyAlignment="1">
      <alignment horizontal="left" vertical="top" wrapText="1"/>
    </xf>
    <xf numFmtId="0" fontId="12" fillId="0" borderId="61" xfId="0" applyFont="1" applyBorder="1" applyAlignment="1">
      <alignment vertical="top"/>
    </xf>
    <xf numFmtId="0" fontId="12" fillId="0" borderId="8" xfId="0" applyFont="1" applyBorder="1" applyAlignment="1">
      <alignment vertical="top"/>
    </xf>
    <xf numFmtId="0" fontId="12" fillId="0" borderId="4" xfId="0" applyFont="1" applyBorder="1" applyAlignment="1">
      <alignment vertical="top"/>
    </xf>
    <xf numFmtId="0" fontId="15" fillId="0" borderId="12" xfId="0" applyFont="1" applyBorder="1" applyAlignment="1">
      <alignment vertical="top" wrapText="1"/>
    </xf>
    <xf numFmtId="0" fontId="15" fillId="0" borderId="57" xfId="0" applyFont="1" applyBorder="1" applyAlignment="1">
      <alignment vertical="top" wrapText="1"/>
    </xf>
    <xf numFmtId="0" fontId="15" fillId="0" borderId="0" xfId="0" applyFont="1" applyAlignment="1">
      <alignment vertical="top" wrapText="1"/>
    </xf>
    <xf numFmtId="0" fontId="15" fillId="0" borderId="2" xfId="0" applyFont="1" applyBorder="1" applyAlignment="1">
      <alignment vertical="top" wrapText="1"/>
    </xf>
    <xf numFmtId="0" fontId="15" fillId="0" borderId="61" xfId="0" applyFont="1" applyBorder="1" applyAlignment="1">
      <alignment vertical="top" wrapText="1"/>
    </xf>
    <xf numFmtId="0" fontId="15" fillId="0" borderId="8" xfId="0" applyFont="1" applyBorder="1" applyAlignment="1">
      <alignment vertical="top" wrapText="1"/>
    </xf>
    <xf numFmtId="0" fontId="15" fillId="0" borderId="4" xfId="0" applyFont="1" applyBorder="1" applyAlignment="1">
      <alignment vertical="top" wrapText="1"/>
    </xf>
    <xf numFmtId="0" fontId="48" fillId="6" borderId="26" xfId="98" applyFont="1" applyFill="1" applyBorder="1" applyAlignment="1" applyProtection="1">
      <alignment horizontal="left" vertical="center" wrapText="1"/>
      <protection locked="0"/>
    </xf>
    <xf numFmtId="0" fontId="48" fillId="6" borderId="17" xfId="98" applyFont="1" applyFill="1" applyBorder="1" applyAlignment="1" applyProtection="1">
      <alignment horizontal="left" vertical="center" wrapText="1"/>
      <protection locked="0"/>
    </xf>
    <xf numFmtId="0" fontId="48" fillId="6" borderId="18" xfId="98" applyFont="1" applyFill="1" applyBorder="1" applyAlignment="1" applyProtection="1">
      <alignment horizontal="left" vertical="center" wrapText="1"/>
      <protection locked="0"/>
    </xf>
    <xf numFmtId="0" fontId="48" fillId="6" borderId="19" xfId="98" applyFont="1" applyFill="1" applyBorder="1" applyAlignment="1" applyProtection="1">
      <alignment horizontal="left" vertical="center" wrapText="1"/>
      <protection locked="0"/>
    </xf>
    <xf numFmtId="0" fontId="56" fillId="6" borderId="0" xfId="94" quotePrefix="1" applyFont="1" applyFill="1" applyAlignment="1">
      <alignment horizontal="left" vertical="top" wrapText="1"/>
    </xf>
    <xf numFmtId="0" fontId="57" fillId="6" borderId="0" xfId="90" quotePrefix="1" applyFill="1" applyAlignment="1" applyProtection="1">
      <alignment horizontal="left" vertical="center"/>
    </xf>
    <xf numFmtId="2" fontId="56" fillId="12" borderId="29" xfId="94" applyNumberFormat="1" applyFont="1" applyFill="1" applyBorder="1" applyAlignment="1" applyProtection="1">
      <alignment horizontal="center" vertical="center"/>
      <protection locked="0"/>
    </xf>
    <xf numFmtId="2" fontId="56" fillId="12" borderId="28" xfId="94" applyNumberFormat="1" applyFont="1" applyFill="1" applyBorder="1" applyAlignment="1" applyProtection="1">
      <alignment horizontal="center" vertical="center"/>
      <protection locked="0"/>
    </xf>
    <xf numFmtId="3" fontId="56" fillId="11" borderId="69" xfId="94" applyNumberFormat="1" applyFont="1" applyFill="1" applyBorder="1" applyAlignment="1">
      <alignment horizontal="center" vertical="center"/>
    </xf>
    <xf numFmtId="3" fontId="56" fillId="11" borderId="70" xfId="94" applyNumberFormat="1" applyFont="1" applyFill="1" applyBorder="1" applyAlignment="1">
      <alignment horizontal="center" vertical="center"/>
    </xf>
    <xf numFmtId="0" fontId="56" fillId="6" borderId="0" xfId="94" applyFont="1" applyFill="1" applyAlignment="1">
      <alignment horizontal="left" vertical="center" wrapText="1"/>
    </xf>
    <xf numFmtId="0" fontId="61" fillId="12" borderId="90" xfId="98" applyFont="1" applyFill="1" applyBorder="1" applyAlignment="1" applyProtection="1">
      <alignment horizontal="left" vertical="center" wrapText="1" shrinkToFit="1"/>
      <protection locked="0"/>
    </xf>
    <xf numFmtId="0" fontId="61" fillId="12" borderId="91" xfId="98" applyFont="1" applyFill="1" applyBorder="1" applyAlignment="1" applyProtection="1">
      <alignment horizontal="left" vertical="center" wrapText="1" shrinkToFit="1"/>
      <protection locked="0"/>
    </xf>
    <xf numFmtId="0" fontId="61" fillId="12" borderId="92" xfId="98" applyFont="1" applyFill="1" applyBorder="1" applyAlignment="1" applyProtection="1">
      <alignment horizontal="left" vertical="center" wrapText="1" shrinkToFit="1"/>
      <protection locked="0"/>
    </xf>
    <xf numFmtId="0" fontId="61" fillId="24" borderId="0" xfId="98" applyFont="1" applyFill="1" applyAlignment="1">
      <alignment horizontal="left" vertical="center"/>
    </xf>
    <xf numFmtId="49" fontId="61" fillId="12" borderId="90" xfId="98" applyNumberFormat="1" applyFont="1" applyFill="1" applyBorder="1" applyAlignment="1" applyProtection="1">
      <alignment horizontal="center" vertical="center"/>
      <protection locked="0"/>
    </xf>
    <xf numFmtId="49" fontId="61" fillId="12" borderId="91" xfId="98" applyNumberFormat="1" applyFont="1" applyFill="1" applyBorder="1" applyAlignment="1" applyProtection="1">
      <alignment horizontal="center" vertical="center"/>
      <protection locked="0"/>
    </xf>
    <xf numFmtId="49" fontId="61" fillId="12" borderId="92" xfId="98" applyNumberFormat="1" applyFont="1" applyFill="1" applyBorder="1" applyAlignment="1" applyProtection="1">
      <alignment horizontal="center" vertical="center"/>
      <protection locked="0"/>
    </xf>
    <xf numFmtId="0" fontId="61" fillId="12" borderId="90" xfId="98" applyFont="1" applyFill="1" applyBorder="1" applyAlignment="1" applyProtection="1">
      <alignment horizontal="center" vertical="center" wrapText="1" shrinkToFit="1"/>
      <protection locked="0"/>
    </xf>
    <xf numFmtId="0" fontId="61" fillId="12" borderId="91" xfId="98" applyFont="1" applyFill="1" applyBorder="1" applyAlignment="1" applyProtection="1">
      <alignment horizontal="center" vertical="center" wrapText="1" shrinkToFit="1"/>
      <protection locked="0"/>
    </xf>
    <xf numFmtId="0" fontId="61" fillId="12" borderId="92" xfId="98" applyFont="1" applyFill="1" applyBorder="1" applyAlignment="1" applyProtection="1">
      <alignment horizontal="center" vertical="center" wrapText="1" shrinkToFit="1"/>
      <protection locked="0"/>
    </xf>
    <xf numFmtId="9" fontId="61" fillId="24" borderId="0" xfId="83" applyFont="1" applyFill="1" applyAlignment="1">
      <alignment horizontal="center" vertical="center"/>
    </xf>
    <xf numFmtId="0" fontId="61" fillId="0" borderId="0" xfId="98" applyFont="1" applyAlignment="1">
      <alignment horizontal="left" wrapText="1"/>
    </xf>
    <xf numFmtId="17" fontId="61" fillId="12" borderId="90" xfId="98" applyNumberFormat="1" applyFont="1" applyFill="1" applyBorder="1" applyAlignment="1" applyProtection="1">
      <alignment horizontal="center" vertical="center"/>
      <protection locked="0"/>
    </xf>
    <xf numFmtId="0" fontId="61" fillId="12" borderId="91" xfId="98" applyFont="1" applyFill="1" applyBorder="1" applyAlignment="1" applyProtection="1">
      <alignment horizontal="center" vertical="center"/>
      <protection locked="0"/>
    </xf>
    <xf numFmtId="0" fontId="61" fillId="12" borderId="92" xfId="98" applyFont="1" applyFill="1" applyBorder="1" applyAlignment="1" applyProtection="1">
      <alignment horizontal="center" vertical="center"/>
      <protection locked="0"/>
    </xf>
    <xf numFmtId="0" fontId="61" fillId="12" borderId="90" xfId="98" applyFont="1" applyFill="1" applyBorder="1" applyAlignment="1" applyProtection="1">
      <alignment horizontal="center" vertical="center"/>
      <protection locked="0"/>
    </xf>
    <xf numFmtId="0" fontId="74" fillId="10" borderId="26" xfId="90" applyFont="1" applyFill="1" applyBorder="1" applyAlignment="1" applyProtection="1">
      <alignment horizontal="left" vertical="center"/>
    </xf>
    <xf numFmtId="3" fontId="61" fillId="11" borderId="0" xfId="98" applyNumberFormat="1" applyFont="1" applyFill="1" applyAlignment="1">
      <alignment horizontal="center" vertical="center"/>
    </xf>
    <xf numFmtId="0" fontId="82" fillId="7" borderId="0" xfId="98" applyFont="1" applyFill="1" applyAlignment="1">
      <alignment horizontal="center" vertical="center"/>
    </xf>
    <xf numFmtId="0" fontId="70" fillId="7" borderId="0" xfId="98" applyFont="1" applyFill="1" applyAlignment="1">
      <alignment horizontal="center" vertical="center"/>
    </xf>
    <xf numFmtId="0" fontId="71" fillId="24" borderId="0" xfId="98" applyFont="1" applyFill="1" applyAlignment="1">
      <alignment horizontal="center" vertical="center"/>
    </xf>
    <xf numFmtId="168" fontId="89" fillId="7" borderId="0" xfId="98" applyNumberFormat="1" applyFont="1" applyFill="1" applyAlignment="1">
      <alignment horizontal="center" vertical="center"/>
    </xf>
    <xf numFmtId="0" fontId="61" fillId="24" borderId="0" xfId="98" applyFont="1" applyFill="1" applyAlignment="1">
      <alignment horizontal="center" vertical="center"/>
    </xf>
    <xf numFmtId="0" fontId="71" fillId="24" borderId="39" xfId="98" applyFont="1" applyFill="1" applyBorder="1" applyAlignment="1">
      <alignment horizontal="center" vertical="center"/>
    </xf>
    <xf numFmtId="0" fontId="61" fillId="5" borderId="0" xfId="98" applyFont="1" applyFill="1" applyAlignment="1">
      <alignment horizontal="center" vertical="center"/>
    </xf>
    <xf numFmtId="0" fontId="61" fillId="24" borderId="20" xfId="98" applyFont="1" applyFill="1" applyBorder="1" applyAlignment="1">
      <alignment horizontal="center" vertical="center"/>
    </xf>
    <xf numFmtId="0" fontId="71" fillId="24" borderId="20" xfId="98" applyFont="1" applyFill="1" applyBorder="1" applyAlignment="1">
      <alignment horizontal="center" vertical="center"/>
    </xf>
    <xf numFmtId="168" fontId="69" fillId="11" borderId="25" xfId="98" applyNumberFormat="1" applyFont="1" applyFill="1" applyBorder="1" applyAlignment="1">
      <alignment horizontal="center" vertical="center"/>
    </xf>
    <xf numFmtId="168" fontId="69" fillId="11" borderId="24" xfId="98" applyNumberFormat="1" applyFont="1" applyFill="1" applyBorder="1" applyAlignment="1">
      <alignment horizontal="center" vertical="center"/>
    </xf>
    <xf numFmtId="168" fontId="69" fillId="11" borderId="23" xfId="98" applyNumberFormat="1" applyFont="1" applyFill="1" applyBorder="1" applyAlignment="1">
      <alignment horizontal="center" vertical="center"/>
    </xf>
    <xf numFmtId="168" fontId="69" fillId="11" borderId="54" xfId="98" applyNumberFormat="1" applyFont="1" applyFill="1" applyBorder="1" applyAlignment="1">
      <alignment horizontal="center" vertical="center"/>
    </xf>
    <xf numFmtId="168" fontId="69" fillId="11" borderId="53" xfId="98" applyNumberFormat="1" applyFont="1" applyFill="1" applyBorder="1" applyAlignment="1">
      <alignment horizontal="center" vertical="center"/>
    </xf>
    <xf numFmtId="168" fontId="69" fillId="11" borderId="49" xfId="98" applyNumberFormat="1" applyFont="1" applyFill="1" applyBorder="1" applyAlignment="1">
      <alignment horizontal="center" vertical="center"/>
    </xf>
    <xf numFmtId="0" fontId="71" fillId="24" borderId="0" xfId="98" applyFont="1" applyFill="1" applyAlignment="1">
      <alignment horizontal="left" vertical="center"/>
    </xf>
    <xf numFmtId="0" fontId="71" fillId="5" borderId="33" xfId="98" applyFont="1" applyFill="1" applyBorder="1" applyAlignment="1">
      <alignment horizontal="center" vertical="center"/>
    </xf>
    <xf numFmtId="0" fontId="61" fillId="5" borderId="33" xfId="98" applyFont="1" applyFill="1" applyBorder="1" applyAlignment="1">
      <alignment horizontal="center" vertical="center"/>
    </xf>
    <xf numFmtId="0" fontId="61" fillId="5" borderId="73" xfId="98" applyFont="1" applyFill="1" applyBorder="1" applyAlignment="1">
      <alignment horizontal="center" vertical="center"/>
    </xf>
    <xf numFmtId="167" fontId="70" fillId="11" borderId="74" xfId="89" applyNumberFormat="1" applyFont="1" applyFill="1" applyBorder="1" applyAlignment="1" applyProtection="1">
      <alignment horizontal="center" vertical="center"/>
    </xf>
    <xf numFmtId="167" fontId="70" fillId="11" borderId="33" xfId="89" applyNumberFormat="1" applyFont="1" applyFill="1" applyBorder="1" applyAlignment="1" applyProtection="1">
      <alignment horizontal="center" vertical="center"/>
    </xf>
    <xf numFmtId="0" fontId="61" fillId="5" borderId="33" xfId="98" applyFont="1" applyFill="1" applyBorder="1" applyAlignment="1">
      <alignment horizontal="left" vertical="center"/>
    </xf>
    <xf numFmtId="0" fontId="61" fillId="5" borderId="67" xfId="98" applyFont="1" applyFill="1" applyBorder="1" applyAlignment="1">
      <alignment horizontal="left" vertical="center"/>
    </xf>
    <xf numFmtId="0" fontId="61" fillId="5" borderId="74" xfId="98" applyFont="1" applyFill="1" applyBorder="1" applyAlignment="1">
      <alignment horizontal="center" vertical="center"/>
    </xf>
    <xf numFmtId="0" fontId="71" fillId="5" borderId="74" xfId="98" applyFont="1" applyFill="1" applyBorder="1" applyAlignment="1">
      <alignment horizontal="center" vertical="center"/>
    </xf>
    <xf numFmtId="3" fontId="61" fillId="11" borderId="90" xfId="98" applyNumberFormat="1" applyFont="1" applyFill="1" applyBorder="1" applyAlignment="1">
      <alignment horizontal="center" vertical="center"/>
    </xf>
    <xf numFmtId="3" fontId="61" fillId="11" borderId="91" xfId="98" applyNumberFormat="1" applyFont="1" applyFill="1" applyBorder="1" applyAlignment="1">
      <alignment horizontal="center" vertical="center"/>
    </xf>
    <xf numFmtId="3" fontId="61" fillId="11" borderId="92" xfId="98" applyNumberFormat="1" applyFont="1" applyFill="1" applyBorder="1" applyAlignment="1">
      <alignment horizontal="center" vertical="center"/>
    </xf>
    <xf numFmtId="0" fontId="61" fillId="24" borderId="72" xfId="98" applyFont="1" applyFill="1" applyBorder="1" applyAlignment="1">
      <alignment horizontal="left" vertical="center"/>
    </xf>
    <xf numFmtId="2" fontId="61" fillId="12" borderId="90" xfId="98" applyNumberFormat="1" applyFont="1" applyFill="1" applyBorder="1" applyAlignment="1" applyProtection="1">
      <alignment horizontal="center" vertical="center"/>
      <protection locked="0"/>
    </xf>
    <xf numFmtId="2" fontId="61" fillId="12" borderId="91" xfId="98" applyNumberFormat="1" applyFont="1" applyFill="1" applyBorder="1" applyAlignment="1" applyProtection="1">
      <alignment horizontal="center" vertical="center"/>
      <protection locked="0"/>
    </xf>
    <xf numFmtId="2" fontId="61" fillId="12" borderId="92" xfId="98" applyNumberFormat="1" applyFont="1" applyFill="1" applyBorder="1" applyAlignment="1" applyProtection="1">
      <alignment horizontal="center" vertical="center"/>
      <protection locked="0"/>
    </xf>
    <xf numFmtId="0" fontId="61" fillId="10" borderId="37" xfId="98" applyFont="1" applyFill="1" applyBorder="1" applyAlignment="1">
      <alignment horizontal="left" vertical="center" wrapText="1"/>
    </xf>
    <xf numFmtId="0" fontId="61" fillId="10" borderId="0" xfId="98" applyFont="1" applyFill="1" applyAlignment="1">
      <alignment horizontal="left" vertical="center" wrapText="1"/>
    </xf>
    <xf numFmtId="0" fontId="61" fillId="10" borderId="36" xfId="98" applyFont="1" applyFill="1" applyBorder="1" applyAlignment="1">
      <alignment horizontal="left" vertical="center" wrapText="1"/>
    </xf>
    <xf numFmtId="0" fontId="61" fillId="10" borderId="35" xfId="98" applyFont="1" applyFill="1" applyBorder="1" applyAlignment="1">
      <alignment horizontal="left" vertical="center" wrapText="1"/>
    </xf>
    <xf numFmtId="0" fontId="61" fillId="10" borderId="20" xfId="98" applyFont="1" applyFill="1" applyBorder="1" applyAlignment="1">
      <alignment horizontal="left" vertical="center" wrapText="1"/>
    </xf>
    <xf numFmtId="0" fontId="61" fillId="10" borderId="34" xfId="98" applyFont="1" applyFill="1" applyBorder="1" applyAlignment="1">
      <alignment horizontal="left" vertical="center" wrapText="1"/>
    </xf>
    <xf numFmtId="0" fontId="78" fillId="19" borderId="46" xfId="98" applyFont="1" applyFill="1" applyBorder="1" applyAlignment="1">
      <alignment horizontal="center" vertical="center"/>
    </xf>
    <xf numFmtId="0" fontId="78" fillId="19" borderId="48" xfId="98" applyFont="1" applyFill="1" applyBorder="1" applyAlignment="1">
      <alignment horizontal="center" vertical="center"/>
    </xf>
    <xf numFmtId="0" fontId="61" fillId="12" borderId="89" xfId="98" applyFont="1" applyFill="1" applyBorder="1" applyAlignment="1" applyProtection="1">
      <alignment horizontal="left" vertical="center" wrapText="1"/>
      <protection locked="0"/>
    </xf>
    <xf numFmtId="3" fontId="61" fillId="12" borderId="89" xfId="98" applyNumberFormat="1" applyFont="1" applyFill="1" applyBorder="1" applyAlignment="1" applyProtection="1">
      <alignment horizontal="center" vertical="center" wrapText="1"/>
      <protection locked="0"/>
    </xf>
    <xf numFmtId="0" fontId="78" fillId="19" borderId="77" xfId="98" applyFont="1" applyFill="1" applyBorder="1" applyAlignment="1">
      <alignment horizontal="left" vertical="center"/>
    </xf>
    <xf numFmtId="0" fontId="78" fillId="19" borderId="43" xfId="98" applyFont="1" applyFill="1" applyBorder="1" applyAlignment="1">
      <alignment horizontal="left" vertical="center"/>
    </xf>
    <xf numFmtId="0" fontId="78" fillId="19" borderId="47" xfId="98" applyFont="1" applyFill="1" applyBorder="1" applyAlignment="1">
      <alignment horizontal="left" vertical="center"/>
    </xf>
    <xf numFmtId="0" fontId="78" fillId="19" borderId="47" xfId="98" applyFont="1" applyFill="1" applyBorder="1" applyAlignment="1">
      <alignment horizontal="center" vertical="center"/>
    </xf>
    <xf numFmtId="0" fontId="61" fillId="24" borderId="45" xfId="98" applyFont="1" applyFill="1" applyBorder="1" applyAlignment="1">
      <alignment horizontal="left" vertical="center"/>
    </xf>
    <xf numFmtId="0" fontId="61" fillId="12" borderId="45" xfId="98" applyFont="1" applyFill="1" applyBorder="1" applyAlignment="1" applyProtection="1">
      <alignment horizontal="center" vertical="center"/>
      <protection locked="0"/>
    </xf>
    <xf numFmtId="0" fontId="71" fillId="24" borderId="44" xfId="98" applyFont="1" applyFill="1" applyBorder="1" applyAlignment="1">
      <alignment horizontal="left" vertical="center"/>
    </xf>
    <xf numFmtId="0" fontId="61" fillId="24" borderId="44" xfId="98" applyFont="1" applyFill="1" applyBorder="1" applyAlignment="1">
      <alignment horizontal="center" vertical="center"/>
    </xf>
    <xf numFmtId="0" fontId="61" fillId="24" borderId="44" xfId="98" applyFont="1" applyFill="1" applyBorder="1" applyAlignment="1">
      <alignment horizontal="left" vertical="center"/>
    </xf>
    <xf numFmtId="0" fontId="61" fillId="12" borderId="44" xfId="98" applyFont="1" applyFill="1" applyBorder="1" applyAlignment="1" applyProtection="1">
      <alignment horizontal="center" vertical="center"/>
      <protection locked="0"/>
    </xf>
    <xf numFmtId="0" fontId="78" fillId="19" borderId="0" xfId="98" applyFont="1" applyFill="1" applyAlignment="1">
      <alignment horizontal="left" vertical="top"/>
    </xf>
    <xf numFmtId="0" fontId="78" fillId="19" borderId="48" xfId="98" applyFont="1" applyFill="1" applyBorder="1" applyAlignment="1">
      <alignment horizontal="left" vertical="top"/>
    </xf>
    <xf numFmtId="0" fontId="78" fillId="19" borderId="45" xfId="98" applyFont="1" applyFill="1" applyBorder="1" applyAlignment="1">
      <alignment horizontal="center" vertical="center"/>
    </xf>
    <xf numFmtId="0" fontId="78" fillId="19" borderId="45" xfId="98" applyFont="1" applyFill="1" applyBorder="1" applyAlignment="1">
      <alignment horizontal="center" vertical="center" wrapText="1"/>
    </xf>
    <xf numFmtId="2" fontId="78" fillId="19" borderId="45" xfId="98" applyNumberFormat="1" applyFont="1" applyFill="1" applyBorder="1" applyAlignment="1">
      <alignment horizontal="center" vertical="center" wrapText="1"/>
    </xf>
    <xf numFmtId="2" fontId="78" fillId="19" borderId="76" xfId="98" applyNumberFormat="1" applyFont="1" applyFill="1" applyBorder="1" applyAlignment="1">
      <alignment horizontal="center" vertical="center" wrapText="1"/>
    </xf>
    <xf numFmtId="0" fontId="78" fillId="19" borderId="43" xfId="98" applyFont="1" applyFill="1" applyBorder="1" applyAlignment="1">
      <alignment horizontal="center" vertical="center"/>
    </xf>
    <xf numFmtId="0" fontId="61" fillId="24" borderId="47" xfId="98" applyFont="1" applyFill="1" applyBorder="1" applyAlignment="1">
      <alignment horizontal="center" vertical="center" wrapText="1"/>
    </xf>
    <xf numFmtId="0" fontId="61" fillId="24" borderId="45" xfId="98" applyFont="1" applyFill="1" applyBorder="1" applyAlignment="1">
      <alignment horizontal="center" vertical="center" wrapText="1"/>
    </xf>
    <xf numFmtId="0" fontId="61" fillId="24" borderId="44" xfId="98" applyFont="1" applyFill="1" applyBorder="1" applyAlignment="1">
      <alignment horizontal="left" vertical="center" wrapText="1"/>
    </xf>
    <xf numFmtId="0" fontId="78" fillId="19" borderId="48" xfId="98" applyFont="1" applyFill="1" applyBorder="1" applyAlignment="1">
      <alignment horizontal="left" vertical="center"/>
    </xf>
    <xf numFmtId="0" fontId="78" fillId="19" borderId="46" xfId="98" applyFont="1" applyFill="1" applyBorder="1" applyAlignment="1">
      <alignment horizontal="left" vertical="center"/>
    </xf>
    <xf numFmtId="0" fontId="71" fillId="24" borderId="0" xfId="98" applyFont="1" applyFill="1" applyAlignment="1">
      <alignment horizontal="left" vertical="center" wrapText="1"/>
    </xf>
    <xf numFmtId="0" fontId="61" fillId="24" borderId="0" xfId="98" applyFont="1" applyFill="1" applyAlignment="1">
      <alignment horizontal="left" vertical="center" wrapText="1"/>
    </xf>
    <xf numFmtId="0" fontId="94" fillId="20" borderId="79" xfId="98" applyFont="1" applyFill="1" applyBorder="1" applyAlignment="1">
      <alignment horizontal="left" vertical="top"/>
    </xf>
    <xf numFmtId="0" fontId="61" fillId="21" borderId="79" xfId="98" applyFont="1" applyFill="1" applyBorder="1" applyAlignment="1">
      <alignment horizontal="left" vertical="top"/>
    </xf>
    <xf numFmtId="0" fontId="61" fillId="21" borderId="79" xfId="98" applyFont="1" applyFill="1" applyBorder="1" applyAlignment="1">
      <alignment horizontal="left" vertical="top" wrapText="1"/>
    </xf>
    <xf numFmtId="2" fontId="61" fillId="11" borderId="0" xfId="98" applyNumberFormat="1" applyFont="1" applyFill="1" applyAlignment="1">
      <alignment horizontal="center" vertical="center"/>
    </xf>
    <xf numFmtId="0" fontId="61" fillId="10" borderId="17" xfId="98" applyFont="1" applyFill="1" applyBorder="1" applyAlignment="1">
      <alignment horizontal="left" vertical="top" wrapText="1"/>
    </xf>
    <xf numFmtId="0" fontId="61" fillId="10" borderId="18" xfId="98" applyFont="1" applyFill="1" applyBorder="1" applyAlignment="1">
      <alignment horizontal="left" vertical="top" wrapText="1"/>
    </xf>
    <xf numFmtId="0" fontId="61" fillId="10" borderId="19" xfId="98" applyFont="1" applyFill="1" applyBorder="1" applyAlignment="1">
      <alignment horizontal="left" vertical="top" wrapText="1"/>
    </xf>
    <xf numFmtId="0" fontId="71" fillId="24" borderId="0" xfId="98" applyFont="1" applyFill="1" applyAlignment="1">
      <alignment horizontal="center" vertical="center" wrapText="1"/>
    </xf>
    <xf numFmtId="3" fontId="61" fillId="12" borderId="0" xfId="98" applyNumberFormat="1" applyFont="1" applyFill="1" applyAlignment="1" applyProtection="1">
      <alignment horizontal="center" vertical="center" wrapText="1"/>
      <protection locked="0"/>
    </xf>
    <xf numFmtId="0" fontId="58" fillId="8" borderId="40" xfId="98" applyFont="1" applyFill="1" applyBorder="1" applyAlignment="1">
      <alignment horizontal="center"/>
    </xf>
    <xf numFmtId="0" fontId="58" fillId="8" borderId="38" xfId="98" applyFont="1" applyFill="1" applyBorder="1" applyAlignment="1">
      <alignment horizontal="center"/>
    </xf>
    <xf numFmtId="0" fontId="58" fillId="8" borderId="37" xfId="98" applyFont="1" applyFill="1" applyBorder="1" applyAlignment="1">
      <alignment horizontal="center"/>
    </xf>
    <xf numFmtId="0" fontId="58" fillId="8" borderId="0" xfId="98" applyFont="1" applyFill="1" applyAlignment="1">
      <alignment horizontal="center"/>
    </xf>
    <xf numFmtId="0" fontId="58" fillId="8" borderId="35" xfId="98" applyFont="1" applyFill="1" applyBorder="1" applyAlignment="1">
      <alignment horizontal="center"/>
    </xf>
    <xf numFmtId="0" fontId="58" fillId="8" borderId="20" xfId="98" applyFont="1" applyFill="1" applyBorder="1" applyAlignment="1">
      <alignment horizontal="center"/>
    </xf>
    <xf numFmtId="0" fontId="58" fillId="8" borderId="80" xfId="98" applyFont="1" applyFill="1" applyBorder="1" applyAlignment="1">
      <alignment horizontal="center" vertical="top"/>
    </xf>
    <xf numFmtId="0" fontId="56" fillId="8" borderId="26" xfId="98" applyFont="1" applyFill="1" applyBorder="1" applyAlignment="1">
      <alignment horizontal="center" vertical="center" wrapText="1"/>
    </xf>
    <xf numFmtId="2" fontId="56" fillId="8" borderId="26" xfId="98" applyNumberFormat="1" applyFont="1" applyFill="1" applyBorder="1" applyAlignment="1">
      <alignment horizontal="center" vertical="center" wrapText="1"/>
    </xf>
    <xf numFmtId="0" fontId="58" fillId="8" borderId="40" xfId="98" applyFont="1" applyFill="1" applyBorder="1" applyAlignment="1">
      <alignment horizontal="center" vertical="top"/>
    </xf>
    <xf numFmtId="0" fontId="58" fillId="8" borderId="38" xfId="98" applyFont="1" applyFill="1" applyBorder="1" applyAlignment="1">
      <alignment horizontal="center" vertical="top"/>
    </xf>
    <xf numFmtId="0" fontId="56" fillId="8" borderId="35" xfId="98" applyFont="1" applyFill="1" applyBorder="1" applyAlignment="1">
      <alignment horizontal="center" vertical="top"/>
    </xf>
    <xf numFmtId="0" fontId="56" fillId="8" borderId="34" xfId="98" applyFont="1" applyFill="1" applyBorder="1" applyAlignment="1">
      <alignment horizontal="center" vertical="top"/>
    </xf>
    <xf numFmtId="0" fontId="56" fillId="11" borderId="40" xfId="98" applyFont="1" applyFill="1" applyBorder="1" applyAlignment="1">
      <alignment horizontal="center" vertical="top" wrapText="1"/>
    </xf>
    <xf numFmtId="0" fontId="56" fillId="11" borderId="38" xfId="98" applyFont="1" applyFill="1" applyBorder="1" applyAlignment="1">
      <alignment horizontal="center" vertical="top" wrapText="1"/>
    </xf>
    <xf numFmtId="0" fontId="56" fillId="11" borderId="35" xfId="98" applyFont="1" applyFill="1" applyBorder="1" applyAlignment="1">
      <alignment horizontal="center" vertical="top" wrapText="1"/>
    </xf>
    <xf numFmtId="0" fontId="56" fillId="11" borderId="34" xfId="98" applyFont="1" applyFill="1" applyBorder="1" applyAlignment="1">
      <alignment horizontal="center" vertical="top" wrapText="1"/>
    </xf>
    <xf numFmtId="0" fontId="56" fillId="11" borderId="27" xfId="98" applyFont="1" applyFill="1" applyBorder="1" applyAlignment="1">
      <alignment horizontal="center" vertical="top"/>
    </xf>
    <xf numFmtId="0" fontId="56" fillId="11" borderId="26" xfId="98" applyFont="1" applyFill="1" applyBorder="1" applyAlignment="1">
      <alignment horizontal="center" vertical="top"/>
    </xf>
    <xf numFmtId="0" fontId="12" fillId="0" borderId="93" xfId="0" applyFont="1" applyBorder="1" applyAlignment="1" applyProtection="1">
      <alignment horizontal="left" vertical="top"/>
      <protection locked="0"/>
    </xf>
    <xf numFmtId="0" fontId="15" fillId="0" borderId="55" xfId="0" applyFont="1" applyBorder="1" applyAlignment="1" applyProtection="1">
      <alignment vertical="top" wrapText="1"/>
      <protection locked="0"/>
    </xf>
    <xf numFmtId="0" fontId="15" fillId="0" borderId="9" xfId="0" applyFont="1" applyBorder="1" applyAlignment="1" applyProtection="1">
      <alignment vertical="top" wrapText="1"/>
      <protection locked="0"/>
    </xf>
    <xf numFmtId="0" fontId="15" fillId="0" borderId="1" xfId="0" applyFont="1" applyBorder="1" applyAlignment="1" applyProtection="1">
      <alignment horizontal="left" vertical="top" wrapText="1"/>
      <protection locked="0"/>
    </xf>
    <xf numFmtId="0" fontId="15" fillId="0" borderId="2" xfId="0" applyFont="1" applyBorder="1" applyAlignment="1" applyProtection="1">
      <alignment horizontal="left" vertical="top" wrapText="1"/>
      <protection locked="0"/>
    </xf>
    <xf numFmtId="0" fontId="15" fillId="0" borderId="58" xfId="0" applyFont="1" applyBorder="1" applyAlignment="1" applyProtection="1">
      <alignment horizontal="left" vertical="top" wrapText="1"/>
      <protection locked="0"/>
    </xf>
    <xf numFmtId="1" fontId="15" fillId="0" borderId="5" xfId="0" applyNumberFormat="1" applyFont="1" applyBorder="1" applyAlignment="1" applyProtection="1">
      <alignment wrapText="1"/>
      <protection locked="0"/>
    </xf>
    <xf numFmtId="0" fontId="15" fillId="0" borderId="5" xfId="0" applyFont="1" applyBorder="1" applyAlignment="1" applyProtection="1">
      <alignment wrapText="1"/>
      <protection locked="0"/>
    </xf>
    <xf numFmtId="0" fontId="15" fillId="0" borderId="13" xfId="0" applyFont="1" applyBorder="1" applyAlignment="1" applyProtection="1">
      <alignment wrapText="1"/>
      <protection locked="0"/>
    </xf>
    <xf numFmtId="165" fontId="15" fillId="0" borderId="83" xfId="85" applyNumberFormat="1" applyFont="1" applyBorder="1" applyAlignment="1" applyProtection="1">
      <alignment horizontal="right" wrapText="1"/>
      <protection locked="0"/>
    </xf>
    <xf numFmtId="0" fontId="15" fillId="0" borderId="87" xfId="0" applyFont="1" applyBorder="1" applyAlignment="1" applyProtection="1">
      <alignment wrapText="1"/>
      <protection locked="0"/>
    </xf>
    <xf numFmtId="0" fontId="56" fillId="6" borderId="0" xfId="94" applyFont="1" applyFill="1" applyBorder="1" applyAlignment="1">
      <alignment horizontal="left" vertical="center" wrapText="1"/>
    </xf>
    <xf numFmtId="0" fontId="0" fillId="0" borderId="0" xfId="0" quotePrefix="1" applyFill="1" applyBorder="1"/>
  </cellXfs>
  <cellStyles count="99">
    <cellStyle name="Comma" xfId="82" builtinId="3"/>
    <cellStyle name="Comma 2" xfId="88" xr:uid="{A12BBEAD-BCF8-49CE-B705-0DF73C2E90BA}"/>
    <cellStyle name="Currency" xfId="96" builtinId="4"/>
    <cellStyle name="Currency 2" xfId="86" xr:uid="{48E9535A-4BBB-4913-A356-80C910C0DABD}"/>
    <cellStyle name="Followed Hyperlink" xfId="72" builtinId="9" hidden="1"/>
    <cellStyle name="Followed Hyperlink" xfId="76" builtinId="9" hidden="1"/>
    <cellStyle name="Followed Hyperlink" xfId="80" builtinId="9" hidden="1"/>
    <cellStyle name="Followed Hyperlink" xfId="78" builtinId="9" hidden="1"/>
    <cellStyle name="Followed Hyperlink" xfId="74" builtinId="9" hidden="1"/>
    <cellStyle name="Followed Hyperlink" xfId="70" builtinId="9" hidden="1"/>
    <cellStyle name="Followed Hyperlink" xfId="24" builtinId="9" hidden="1"/>
    <cellStyle name="Followed Hyperlink" xfId="28" builtinId="9" hidden="1"/>
    <cellStyle name="Followed Hyperlink" xfId="30" builtinId="9" hidden="1"/>
    <cellStyle name="Followed Hyperlink" xfId="32" builtinId="9" hidden="1"/>
    <cellStyle name="Followed Hyperlink" xfId="36" builtinId="9" hidden="1"/>
    <cellStyle name="Followed Hyperlink" xfId="38" builtinId="9" hidden="1"/>
    <cellStyle name="Followed Hyperlink" xfId="40" builtinId="9" hidden="1"/>
    <cellStyle name="Followed Hyperlink" xfId="44" builtinId="9" hidden="1"/>
    <cellStyle name="Followed Hyperlink" xfId="46" builtinId="9" hidden="1"/>
    <cellStyle name="Followed Hyperlink" xfId="48" builtinId="9" hidden="1"/>
    <cellStyle name="Followed Hyperlink" xfId="52" builtinId="9" hidden="1"/>
    <cellStyle name="Followed Hyperlink" xfId="54" builtinId="9" hidden="1"/>
    <cellStyle name="Followed Hyperlink" xfId="56" builtinId="9" hidden="1"/>
    <cellStyle name="Followed Hyperlink" xfId="60" builtinId="9" hidden="1"/>
    <cellStyle name="Followed Hyperlink" xfId="62" builtinId="9" hidden="1"/>
    <cellStyle name="Followed Hyperlink" xfId="64" builtinId="9" hidden="1"/>
    <cellStyle name="Followed Hyperlink" xfId="68" builtinId="9" hidden="1"/>
    <cellStyle name="Followed Hyperlink" xfId="66" builtinId="9" hidden="1"/>
    <cellStyle name="Followed Hyperlink" xfId="58" builtinId="9" hidden="1"/>
    <cellStyle name="Followed Hyperlink" xfId="50" builtinId="9" hidden="1"/>
    <cellStyle name="Followed Hyperlink" xfId="42" builtinId="9" hidden="1"/>
    <cellStyle name="Followed Hyperlink" xfId="34" builtinId="9" hidden="1"/>
    <cellStyle name="Followed Hyperlink" xfId="26"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10" builtinId="9" hidden="1"/>
    <cellStyle name="Followed Hyperlink" xfId="6" builtinId="9" hidden="1"/>
    <cellStyle name="Followed Hyperlink" xfId="8" builtinId="9" hidden="1"/>
    <cellStyle name="Followed Hyperlink" xfId="4" builtinId="9" hidden="1"/>
    <cellStyle name="Followed Hyperlink" xfId="2" builtinId="9" hidden="1"/>
    <cellStyle name="Guide 2" xfId="91" xr:uid="{DC938552-4938-476D-9EEF-8BB3938764CC}"/>
    <cellStyle name="Hyperlink" xfId="55" builtinId="8" hidden="1"/>
    <cellStyle name="Hyperlink" xfId="57" builtinId="8" hidden="1"/>
    <cellStyle name="Hyperlink" xfId="61" builtinId="8" hidden="1"/>
    <cellStyle name="Hyperlink" xfId="63" builtinId="8" hidden="1"/>
    <cellStyle name="Hyperlink" xfId="65" builtinId="8" hidden="1"/>
    <cellStyle name="Hyperlink" xfId="69" builtinId="8" hidden="1"/>
    <cellStyle name="Hyperlink" xfId="71" builtinId="8" hidden="1"/>
    <cellStyle name="Hyperlink" xfId="73" builtinId="8" hidden="1"/>
    <cellStyle name="Hyperlink" xfId="77" builtinId="8" hidden="1"/>
    <cellStyle name="Hyperlink" xfId="79" builtinId="8" hidden="1"/>
    <cellStyle name="Hyperlink" xfId="75" builtinId="8" hidden="1"/>
    <cellStyle name="Hyperlink" xfId="67" builtinId="8" hidden="1"/>
    <cellStyle name="Hyperlink" xfId="59" builtinId="8" hidden="1"/>
    <cellStyle name="Hyperlink" xfId="23" builtinId="8" hidden="1"/>
    <cellStyle name="Hyperlink" xfId="25"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43" builtinId="8" hidden="1"/>
    <cellStyle name="Hyperlink" xfId="27"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5" builtinId="8" hidden="1"/>
    <cellStyle name="Hyperlink" xfId="7" builtinId="8" hidden="1"/>
    <cellStyle name="Hyperlink" xfId="9" builtinId="8" hidden="1"/>
    <cellStyle name="Hyperlink" xfId="3" builtinId="8" hidden="1"/>
    <cellStyle name="Hyperlink" xfId="1" builtinId="8" hidden="1"/>
    <cellStyle name="Hyperlink 2" xfId="90" xr:uid="{D80E7DEB-BF43-4C40-B277-BD69021E181E}"/>
    <cellStyle name="Hyperlink 3" xfId="95" xr:uid="{AE1CE98B-9FF5-4206-8045-ED5AEF4BF1F6}"/>
    <cellStyle name="Normal" xfId="0" builtinId="0"/>
    <cellStyle name="Normal 2" xfId="81" xr:uid="{9536E22F-F561-47B5-B69F-4DEF154759D8}"/>
    <cellStyle name="Normal 2 2" xfId="84" xr:uid="{5749FFBF-9983-4708-946C-EFFF6D9E8AC1}"/>
    <cellStyle name="Normal 2 3" xfId="87" xr:uid="{235FE15D-5045-40A8-89CD-F9E09DB4D66E}"/>
    <cellStyle name="Normal 3" xfId="92" xr:uid="{1D643F36-E354-418C-98F2-521475E2B5E9}"/>
    <cellStyle name="Normal 3 2" xfId="93" xr:uid="{DDAC7F30-9272-45E8-9346-AFDE749BD2D6}"/>
    <cellStyle name="Normal 3 3" xfId="94" xr:uid="{C29FE08E-AA36-4563-BD16-CDD3C0284C31}"/>
    <cellStyle name="Normal 3 4" xfId="97" xr:uid="{7CCD4969-16D9-4283-AB2E-6EE0057CD867}"/>
    <cellStyle name="Normal 4" xfId="85" xr:uid="{2B503718-233B-4094-8BC1-130161330E56}"/>
    <cellStyle name="Normal 5" xfId="98" xr:uid="{D3C72956-1371-4DDD-9AAC-1612D612D70B}"/>
    <cellStyle name="Percent" xfId="83" builtinId="5"/>
    <cellStyle name="Percent 2" xfId="89" xr:uid="{26281F73-04E5-448F-AAE2-179826EC63C2}"/>
  </cellStyles>
  <dxfs count="6">
    <dxf>
      <font>
        <b val="0"/>
        <i val="0"/>
        <strike val="0"/>
        <condense val="0"/>
        <extend val="0"/>
        <outline val="0"/>
        <shadow val="0"/>
        <u val="none"/>
        <vertAlign val="baseline"/>
        <sz val="12"/>
        <color theme="1"/>
        <name val="Calibri"/>
        <scheme val="minor"/>
      </font>
      <fill>
        <patternFill patternType="solid">
          <fgColor theme="4" tint="0.59999389629810485"/>
          <bgColor theme="4" tint="0.59999389629810485"/>
        </patternFill>
      </fill>
      <border diagonalUp="0" diagonalDown="0">
        <left/>
        <right/>
        <top style="thin">
          <color theme="0"/>
        </top>
        <bottom style="thin">
          <color theme="0"/>
        </bottom>
      </border>
    </dxf>
    <dxf>
      <border outline="0">
        <bottom style="thin">
          <color theme="0"/>
        </bottom>
      </border>
    </dxf>
    <dxf>
      <font>
        <b val="0"/>
        <i val="0"/>
        <strike val="0"/>
        <condense val="0"/>
        <extend val="0"/>
        <outline val="0"/>
        <shadow val="0"/>
        <u val="none"/>
        <vertAlign val="baseline"/>
        <sz val="12"/>
        <color theme="1"/>
        <name val="Calibri"/>
        <scheme val="minor"/>
      </font>
      <fill>
        <patternFill patternType="solid">
          <fgColor theme="4" tint="0.59999389629810485"/>
          <bgColor theme="4" tint="0.59999389629810485"/>
        </patternFill>
      </fill>
    </dxf>
    <dxf>
      <font>
        <b val="0"/>
        <i val="0"/>
        <strike val="0"/>
        <condense val="0"/>
        <extend val="0"/>
        <outline val="0"/>
        <shadow val="0"/>
        <u val="none"/>
        <vertAlign val="baseline"/>
        <sz val="12"/>
        <color theme="1"/>
        <name val="Calibri"/>
        <scheme val="minor"/>
      </font>
      <fill>
        <patternFill patternType="solid">
          <fgColor theme="4" tint="0.59999389629810485"/>
          <bgColor theme="4" tint="0.59999389629810485"/>
        </patternFill>
      </fill>
      <border diagonalUp="0" diagonalDown="0">
        <left/>
        <right/>
        <top style="thin">
          <color theme="0"/>
        </top>
        <bottom style="thin">
          <color theme="0"/>
        </bottom>
      </border>
    </dxf>
    <dxf>
      <border outline="0">
        <bottom style="thin">
          <color theme="0"/>
        </bottom>
      </border>
    </dxf>
    <dxf>
      <font>
        <b val="0"/>
        <i val="0"/>
        <strike val="0"/>
        <condense val="0"/>
        <extend val="0"/>
        <outline val="0"/>
        <shadow val="0"/>
        <u val="none"/>
        <vertAlign val="baseline"/>
        <sz val="12"/>
        <color theme="1"/>
        <name val="Calibri"/>
        <scheme val="minor"/>
      </font>
      <fill>
        <patternFill patternType="solid">
          <fgColor theme="4" tint="0.59999389629810485"/>
          <bgColor theme="4" tint="0.59999389629810485"/>
        </patternFill>
      </fill>
    </dxf>
  </dxfs>
  <tableStyles count="0" defaultTableStyle="TableStyleMedium9" defaultPivotStyle="PivotStyleMedium4"/>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xdr:col>
      <xdr:colOff>1818640</xdr:colOff>
      <xdr:row>14</xdr:row>
      <xdr:rowOff>375920</xdr:rowOff>
    </xdr:from>
    <xdr:to>
      <xdr:col>2</xdr:col>
      <xdr:colOff>1158240</xdr:colOff>
      <xdr:row>15</xdr:row>
      <xdr:rowOff>0</xdr:rowOff>
    </xdr:to>
    <xdr:sp macro="[0]!InsertCopyRow1" textlink="">
      <xdr:nvSpPr>
        <xdr:cNvPr id="3" name="TextBox 2">
          <a:extLst>
            <a:ext uri="{FF2B5EF4-FFF2-40B4-BE49-F238E27FC236}">
              <a16:creationId xmlns:a16="http://schemas.microsoft.com/office/drawing/2014/main" id="{00000000-0008-0000-0000-000003000000}"/>
            </a:ext>
          </a:extLst>
        </xdr:cNvPr>
        <xdr:cNvSpPr txBox="1"/>
      </xdr:nvSpPr>
      <xdr:spPr>
        <a:xfrm>
          <a:off x="2052320" y="2956560"/>
          <a:ext cx="1320800" cy="518160"/>
        </a:xfrm>
        <a:prstGeom prst="rect">
          <a:avLst/>
        </a:prstGeom>
        <a:solidFill>
          <a:schemeClr val="tx2">
            <a:lumMod val="60000"/>
            <a:lumOff val="40000"/>
          </a:schemeClr>
        </a:solidFill>
        <a:ln w="9525" cmpd="sng">
          <a:noFill/>
        </a:ln>
        <a:effectLst>
          <a:softEdge rad="12700"/>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ctr"/>
          <a:r>
            <a:rPr lang="en-US" sz="1000" b="0" i="0">
              <a:solidFill>
                <a:schemeClr val="bg1"/>
              </a:solidFill>
              <a:latin typeface="Calibri"/>
            </a:rPr>
            <a:t>Select</a:t>
          </a:r>
          <a:r>
            <a:rPr lang="en-US" sz="1000" b="0" i="0" baseline="0">
              <a:solidFill>
                <a:schemeClr val="bg1"/>
              </a:solidFill>
              <a:latin typeface="Calibri"/>
            </a:rPr>
            <a:t> the </a:t>
          </a:r>
          <a:r>
            <a:rPr lang="en-US" sz="1000" b="0" i="0">
              <a:solidFill>
                <a:schemeClr val="bg1"/>
              </a:solidFill>
              <a:latin typeface="Calibri"/>
            </a:rPr>
            <a:t>row above and click to insert new row</a:t>
          </a:r>
        </a:p>
      </xdr:txBody>
    </xdr:sp>
    <xdr:clientData/>
  </xdr:twoCellAnchor>
  <mc:AlternateContent xmlns:mc="http://schemas.openxmlformats.org/markup-compatibility/2006">
    <mc:Choice xmlns:a14="http://schemas.microsoft.com/office/drawing/2010/main" Requires="a14">
      <xdr:twoCellAnchor editAs="oneCell">
        <xdr:from>
          <xdr:col>8</xdr:col>
          <xdr:colOff>825500</xdr:colOff>
          <xdr:row>2</xdr:row>
          <xdr:rowOff>285750</xdr:rowOff>
        </xdr:from>
        <xdr:to>
          <xdr:col>8</xdr:col>
          <xdr:colOff>1206500</xdr:colOff>
          <xdr:row>2</xdr:row>
          <xdr:rowOff>609600</xdr:rowOff>
        </xdr:to>
        <xdr:sp macro="" textlink="">
          <xdr:nvSpPr>
            <xdr:cNvPr id="2161" name="Check Box 113" hidden="1">
              <a:extLst>
                <a:ext uri="{63B3BB69-23CF-44E3-9099-C40C66FF867C}">
                  <a14:compatExt spid="_x0000_s2161"/>
                </a:ext>
                <a:ext uri="{FF2B5EF4-FFF2-40B4-BE49-F238E27FC236}">
                  <a16:creationId xmlns:a16="http://schemas.microsoft.com/office/drawing/2014/main" id="{00000000-0008-0000-0000-00007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C57326E0-29CB-42F0-AD65-16B169A96799}" name="Table393" displayName="Table393" ref="C8:C73" totalsRowShown="0" dataDxfId="5" tableBorderDxfId="4">
  <autoFilter ref="C8:C73" xr:uid="{B1A56325-0761-466F-B055-3CE24CCDF249}"/>
  <tableColumns count="1">
    <tableColumn id="1" xr3:uid="{F42C1F80-5E9E-45DE-A213-E4984358F9ED}" name="Measures" dataDxfId="3"/>
  </tableColumns>
  <tableStyleInfo name="TableStyleMedium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00000000-000C-0000-FFFF-FFFF05000000}" name="Table39" displayName="Table39" ref="A12:A97" totalsRowShown="0" dataDxfId="2" tableBorderDxfId="1">
  <autoFilter ref="A12:A97" xr:uid="{00000000-0009-0000-0100-000027000000}"/>
  <tableColumns count="1">
    <tableColumn id="1" xr3:uid="{00000000-0010-0000-0500-000001000000}" name="Measures" dataDxfId="0"/>
  </tableColumns>
  <tableStyleInfo name="TableStyleMedium9"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4000000}" name="Table8" displayName="Table8" ref="I1:I10" totalsRowShown="0">
  <autoFilter ref="I1:I10" xr:uid="{00000000-0009-0000-0100-000008000000}"/>
  <tableColumns count="1">
    <tableColumn id="1" xr3:uid="{00000000-0010-0000-0400-000001000000}" name="Inclusive access benefits"/>
  </tableColumns>
  <tableStyleInfo name="TableStyleMedium9"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3000000}" name="Table7" displayName="Table7" ref="G1:G6" totalsRowShown="0">
  <autoFilter ref="G1:G6" xr:uid="{00000000-0009-0000-0100-000007000000}"/>
  <tableColumns count="1">
    <tableColumn id="1" xr3:uid="{00000000-0010-0000-0300-000001000000}" name="Environmental sustainability benefits"/>
  </tableColumns>
  <tableStyleInfo name="TableStyleMedium9"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2000000}" name="Table6" displayName="Table6" ref="E1:E8" totalsRowShown="0">
  <autoFilter ref="E1:E8" xr:uid="{00000000-0009-0000-0100-000006000000}"/>
  <tableColumns count="1">
    <tableColumn id="1" xr3:uid="{00000000-0010-0000-0200-000001000000}" name="Economic Prosperity benefits"/>
  </tableColumns>
  <tableStyleInfo name="TableStyleMedium9"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1000000}" name="Table5" displayName="Table5" ref="C1:C3" totalsRowShown="0">
  <autoFilter ref="C1:C3" xr:uid="{00000000-0009-0000-0100-000005000000}"/>
  <tableColumns count="1">
    <tableColumn id="1" xr3:uid="{00000000-0010-0000-0100-000001000000}" name="Resilience and security benefits"/>
  </tableColumns>
  <tableStyleInfo name="TableStyleMedium9"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1:A8" totalsRowShown="0">
  <autoFilter ref="A1:A8" xr:uid="{00000000-0009-0000-0100-000001000000}"/>
  <tableColumns count="1">
    <tableColumn id="1" xr3:uid="{00000000-0010-0000-0000-000001000000}" name="Healthy and safe people benefits"/>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3.xml"/><Relationship Id="rId7" Type="http://schemas.openxmlformats.org/officeDocument/2006/relationships/table" Target="../tables/table7.xml"/><Relationship Id="rId2" Type="http://schemas.openxmlformats.org/officeDocument/2006/relationships/table" Target="../tables/table2.xml"/><Relationship Id="rId1" Type="http://schemas.openxmlformats.org/officeDocument/2006/relationships/table" Target="../tables/table1.xml"/><Relationship Id="rId6" Type="http://schemas.openxmlformats.org/officeDocument/2006/relationships/table" Target="../tables/table6.xml"/><Relationship Id="rId5" Type="http://schemas.openxmlformats.org/officeDocument/2006/relationships/table" Target="../tables/table5.xml"/><Relationship Id="rId4" Type="http://schemas.openxmlformats.org/officeDocument/2006/relationships/table" Target="../tables/table4.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nzta.govt.nz/resources/monetised-benefits-and-costs-manual" TargetMode="External"/><Relationship Id="rId1" Type="http://schemas.openxmlformats.org/officeDocument/2006/relationships/hyperlink" Target="https://www.nzta.govt.nz/assets/resources/economic-evaluation-manual/economic-evaluation-manual/docs/eem-manual-2016.pdf" TargetMode="Externa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www.nzta.govt.nz/resources/monetised-benefits-and-costs-manual" TargetMode="External"/><Relationship Id="rId1" Type="http://schemas.openxmlformats.org/officeDocument/2006/relationships/hyperlink" Target="https://www.nzta.govt.nz/resources/economic-evaluation-manual"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B1:T36"/>
  <sheetViews>
    <sheetView showGridLines="0" tabSelected="1" topLeftCell="A10" zoomScale="86" zoomScaleNormal="86" workbookViewId="0">
      <selection activeCell="E26" sqref="E26"/>
    </sheetView>
  </sheetViews>
  <sheetFormatPr defaultColWidth="11" defaultRowHeight="15.5"/>
  <cols>
    <col min="1" max="1" width="4.5" customWidth="1"/>
    <col min="2" max="2" width="26" style="1" customWidth="1"/>
    <col min="3" max="3" width="41.83203125" style="1" customWidth="1"/>
    <col min="4" max="4" width="32" style="1" customWidth="1"/>
    <col min="5" max="9" width="26" style="1" customWidth="1"/>
    <col min="10" max="10" width="15.25" style="1" bestFit="1" customWidth="1"/>
    <col min="11" max="11" width="11" style="1"/>
    <col min="12" max="12" width="13.75" style="1" bestFit="1" customWidth="1"/>
    <col min="13" max="13" width="11" style="1"/>
    <col min="14" max="14" width="12.6640625" bestFit="1" customWidth="1"/>
  </cols>
  <sheetData>
    <row r="1" spans="2:20" ht="33" customHeight="1" thickBot="1"/>
    <row r="2" spans="2:20" ht="66" customHeight="1" thickBot="1">
      <c r="B2" s="349" t="s">
        <v>0</v>
      </c>
      <c r="C2" s="350"/>
      <c r="D2" s="350"/>
      <c r="E2" s="350"/>
      <c r="F2" s="350"/>
      <c r="G2" s="350"/>
      <c r="H2" s="350"/>
      <c r="I2" s="351"/>
      <c r="J2" t="s">
        <v>1</v>
      </c>
      <c r="K2"/>
      <c r="L2"/>
      <c r="M2"/>
    </row>
    <row r="3" spans="2:20" ht="57" customHeight="1" thickTop="1" thickBot="1">
      <c r="B3" s="307" t="s">
        <v>2</v>
      </c>
      <c r="C3" s="308">
        <f ca="1">NOW()</f>
        <v>45030.608190277781</v>
      </c>
      <c r="D3" s="309" t="s">
        <v>3</v>
      </c>
      <c r="E3" s="310" t="str">
        <f>_xlfn.CONCAT(_xlfn.VALUETOTEXT('SP12-1'!I28)," - ",_xlfn.VALUETOTEXT('SP12-1'!I28+'SP12-1'!I29))</f>
        <v xml:space="preserve"> - 0</v>
      </c>
      <c r="F3" s="311" t="s">
        <v>4</v>
      </c>
      <c r="G3" s="361"/>
      <c r="H3" s="361"/>
      <c r="I3" s="497" t="s">
        <v>5</v>
      </c>
      <c r="J3" s="47" t="s">
        <v>6</v>
      </c>
      <c r="K3"/>
      <c r="L3" s="14"/>
      <c r="M3" s="14"/>
      <c r="N3" s="14"/>
      <c r="O3" s="14"/>
      <c r="P3" s="14"/>
      <c r="Q3" s="14"/>
      <c r="R3" s="14"/>
      <c r="S3" s="14"/>
      <c r="T3" s="14"/>
    </row>
    <row r="4" spans="2:20" s="3" customFormat="1" ht="28" customHeight="1" thickTop="1">
      <c r="B4" s="354" t="s">
        <v>7</v>
      </c>
      <c r="C4" s="355"/>
      <c r="D4" s="358" t="s">
        <v>8</v>
      </c>
      <c r="E4" s="359"/>
      <c r="F4" s="358" t="s">
        <v>9</v>
      </c>
      <c r="G4" s="359"/>
      <c r="H4" s="358" t="s">
        <v>10</v>
      </c>
      <c r="I4" s="360"/>
      <c r="J4" s="14"/>
      <c r="K4" s="14"/>
      <c r="L4" s="14"/>
      <c r="M4" s="14"/>
      <c r="N4" s="14"/>
      <c r="O4" s="14"/>
      <c r="P4" s="14"/>
      <c r="Q4" s="14"/>
      <c r="R4" s="14"/>
      <c r="S4" s="14"/>
      <c r="T4" s="14"/>
    </row>
    <row r="5" spans="2:20" s="12" customFormat="1" ht="28" customHeight="1">
      <c r="B5" s="498" t="s">
        <v>11</v>
      </c>
      <c r="C5" s="499"/>
      <c r="D5" s="500" t="s">
        <v>11</v>
      </c>
      <c r="E5" s="501"/>
      <c r="F5" s="500" t="s">
        <v>11</v>
      </c>
      <c r="G5" s="501"/>
      <c r="H5" s="500" t="s">
        <v>11</v>
      </c>
      <c r="I5" s="502"/>
    </row>
    <row r="6" spans="2:20" s="12" customFormat="1" ht="28" customHeight="1">
      <c r="B6" s="49"/>
      <c r="C6" s="46"/>
      <c r="D6" s="46"/>
      <c r="E6" s="46"/>
      <c r="F6" s="46"/>
      <c r="G6" s="46"/>
      <c r="H6" s="46"/>
      <c r="I6" s="50"/>
    </row>
    <row r="7" spans="2:20" s="8" customFormat="1" ht="51" customHeight="1">
      <c r="B7" s="364" t="s">
        <v>12</v>
      </c>
      <c r="C7" s="365"/>
      <c r="D7" s="366"/>
      <c r="E7" s="343" t="s">
        <v>13</v>
      </c>
      <c r="F7" s="344"/>
      <c r="G7" s="343" t="s">
        <v>14</v>
      </c>
      <c r="H7" s="362"/>
      <c r="I7" s="363"/>
      <c r="J7" s="6"/>
      <c r="K7" s="6"/>
    </row>
    <row r="8" spans="2:20" s="7" customFormat="1" ht="35.15" customHeight="1">
      <c r="B8" s="356" t="s">
        <v>15</v>
      </c>
      <c r="C8" s="357"/>
      <c r="D8" s="367"/>
      <c r="E8" s="345" t="s">
        <v>16</v>
      </c>
      <c r="F8" s="347">
        <f>'SP12-2'!H11/'SP12-2'!F11</f>
        <v>0</v>
      </c>
      <c r="G8" s="342" t="s">
        <v>605</v>
      </c>
      <c r="H8" s="342"/>
      <c r="I8" s="312">
        <f ca="1">'SP12-1'!L44</f>
        <v>0</v>
      </c>
      <c r="J8" s="4"/>
      <c r="K8" s="4"/>
    </row>
    <row r="9" spans="2:20" s="4" customFormat="1" ht="35.15" customHeight="1">
      <c r="B9" s="368"/>
      <c r="C9" s="369"/>
      <c r="D9" s="370"/>
      <c r="E9" s="346"/>
      <c r="F9" s="348"/>
      <c r="G9" s="340"/>
      <c r="H9" s="340"/>
      <c r="I9" s="313"/>
    </row>
    <row r="10" spans="2:20" s="4" customFormat="1" ht="35.15" customHeight="1">
      <c r="B10" s="368"/>
      <c r="C10" s="369"/>
      <c r="D10" s="370"/>
      <c r="E10" s="345" t="s">
        <v>18</v>
      </c>
      <c r="F10" s="347">
        <f>'SP12-2'!D14*('SP12-1'!I29-ROUNDUP('SP12-1'!I27/12,0))+SUM('SP12-2'!E20:F23)</f>
        <v>0</v>
      </c>
      <c r="G10" s="341" t="s">
        <v>19</v>
      </c>
      <c r="H10" s="341"/>
      <c r="I10" s="61">
        <f>'SP12-1'!L41</f>
        <v>0</v>
      </c>
    </row>
    <row r="11" spans="2:20" s="4" customFormat="1" ht="35.15" customHeight="1">
      <c r="B11" s="368"/>
      <c r="C11" s="369"/>
      <c r="D11" s="370"/>
      <c r="E11" s="346"/>
      <c r="F11" s="348"/>
      <c r="G11" s="342" t="s">
        <v>20</v>
      </c>
      <c r="H11" s="342"/>
      <c r="I11" s="315">
        <f>'SP12-1'!L50</f>
        <v>0</v>
      </c>
    </row>
    <row r="12" spans="2:20" s="4" customFormat="1" ht="57" customHeight="1">
      <c r="B12" s="371"/>
      <c r="C12" s="372"/>
      <c r="D12" s="373"/>
      <c r="E12" s="45" t="s">
        <v>21</v>
      </c>
      <c r="F12" s="60">
        <f>F8+F10</f>
        <v>0</v>
      </c>
      <c r="G12" s="340"/>
      <c r="H12" s="340"/>
      <c r="I12" s="314"/>
    </row>
    <row r="13" spans="2:20" s="4" customFormat="1" ht="25" customHeight="1">
      <c r="B13" s="320"/>
      <c r="C13" s="321"/>
      <c r="I13" s="51"/>
    </row>
    <row r="14" spans="2:20" s="3" customFormat="1" ht="43" customHeight="1">
      <c r="B14" s="338" t="s">
        <v>22</v>
      </c>
      <c r="C14" s="339"/>
      <c r="D14" s="331" t="s">
        <v>23</v>
      </c>
      <c r="E14" s="332"/>
      <c r="F14" s="332"/>
      <c r="G14" s="333"/>
      <c r="H14" s="334" t="s">
        <v>24</v>
      </c>
      <c r="I14" s="335"/>
      <c r="J14" s="2"/>
      <c r="K14" s="2"/>
      <c r="L14" s="2"/>
      <c r="M14" s="2"/>
    </row>
    <row r="15" spans="2:20" s="6" customFormat="1" ht="28" customHeight="1">
      <c r="B15" s="336" t="s">
        <v>25</v>
      </c>
      <c r="C15" s="337"/>
      <c r="D15" s="5" t="s">
        <v>26</v>
      </c>
      <c r="E15" s="5" t="s">
        <v>27</v>
      </c>
      <c r="F15" s="5" t="s">
        <v>28</v>
      </c>
      <c r="G15" s="5" t="s">
        <v>29</v>
      </c>
      <c r="H15" s="5" t="s">
        <v>28</v>
      </c>
      <c r="I15" s="52" t="s">
        <v>29</v>
      </c>
      <c r="J15" s="4"/>
      <c r="L15" s="38"/>
      <c r="M15" s="38"/>
      <c r="N15" s="38"/>
      <c r="O15" s="4"/>
      <c r="P15" s="4"/>
      <c r="Q15" s="4"/>
      <c r="R15" s="4"/>
      <c r="S15" s="4"/>
    </row>
    <row r="16" spans="2:20" ht="28" customHeight="1">
      <c r="B16" s="53" t="s">
        <v>30</v>
      </c>
      <c r="C16" s="21"/>
      <c r="I16" s="54"/>
      <c r="J16" s="4"/>
      <c r="K16"/>
      <c r="L16" s="4"/>
      <c r="M16" s="4"/>
      <c r="N16" s="4"/>
      <c r="O16" s="4"/>
      <c r="P16" s="4"/>
      <c r="Q16" s="4"/>
      <c r="R16" s="4"/>
      <c r="S16" s="4"/>
    </row>
    <row r="17" spans="2:18" s="4" customFormat="1" ht="28" customHeight="1">
      <c r="B17" s="329" t="s">
        <v>31</v>
      </c>
      <c r="C17" s="330"/>
      <c r="D17" s="36" t="s">
        <v>32</v>
      </c>
      <c r="E17" s="17" t="s">
        <v>17</v>
      </c>
      <c r="F17" s="34"/>
      <c r="G17" s="503" t="s">
        <v>11</v>
      </c>
      <c r="H17" s="503" t="s">
        <v>11</v>
      </c>
      <c r="I17" s="55"/>
      <c r="L17" s="41"/>
      <c r="M17" s="42"/>
      <c r="N17" s="40"/>
    </row>
    <row r="18" spans="2:18" ht="28" customHeight="1">
      <c r="B18" s="53" t="s">
        <v>35</v>
      </c>
      <c r="C18" s="22"/>
      <c r="D18" s="48"/>
      <c r="E18" s="48"/>
      <c r="F18" s="48"/>
      <c r="G18" s="48"/>
      <c r="H18" s="48"/>
      <c r="I18" s="56"/>
      <c r="K18"/>
      <c r="M18" s="4"/>
      <c r="N18" s="4"/>
    </row>
    <row r="19" spans="2:18" s="4" customFormat="1" ht="28" customHeight="1">
      <c r="B19" s="327"/>
      <c r="C19" s="328"/>
      <c r="D19" s="13"/>
      <c r="E19" s="17" t="s">
        <v>17</v>
      </c>
      <c r="F19" s="504" t="s">
        <v>11</v>
      </c>
      <c r="G19" s="504" t="s">
        <v>11</v>
      </c>
      <c r="H19" s="503" t="s">
        <v>11</v>
      </c>
      <c r="I19" s="55"/>
      <c r="L19" s="41"/>
      <c r="M19" s="42"/>
      <c r="N19" s="37"/>
    </row>
    <row r="20" spans="2:18" ht="28" customHeight="1">
      <c r="B20" s="57" t="s">
        <v>36</v>
      </c>
      <c r="C20" s="23"/>
      <c r="D20" s="48"/>
      <c r="E20" s="48"/>
      <c r="F20" s="48"/>
      <c r="G20" s="48"/>
      <c r="H20" s="48"/>
      <c r="I20" s="56"/>
      <c r="K20"/>
      <c r="M20" s="4"/>
      <c r="N20" s="4"/>
    </row>
    <row r="21" spans="2:18" ht="28" customHeight="1">
      <c r="B21" s="327" t="s">
        <v>37</v>
      </c>
      <c r="C21" s="328"/>
      <c r="D21" s="13" t="s">
        <v>38</v>
      </c>
      <c r="E21" s="17" t="s">
        <v>17</v>
      </c>
      <c r="F21" s="17" t="s">
        <v>17</v>
      </c>
      <c r="G21" s="17" t="s">
        <v>17</v>
      </c>
      <c r="H21" s="34">
        <v>0</v>
      </c>
      <c r="I21" s="55"/>
      <c r="J21" s="63"/>
      <c r="K21"/>
      <c r="L21" s="41"/>
      <c r="M21" s="42"/>
      <c r="N21" s="40"/>
    </row>
    <row r="22" spans="2:18" s="4" customFormat="1" ht="28" customHeight="1">
      <c r="B22" s="327"/>
      <c r="C22" s="328"/>
      <c r="D22" s="13" t="s">
        <v>428</v>
      </c>
      <c r="E22" s="17" t="s">
        <v>17</v>
      </c>
      <c r="F22" s="504" t="s">
        <v>11</v>
      </c>
      <c r="G22" s="504" t="s">
        <v>11</v>
      </c>
      <c r="H22" s="503" t="s">
        <v>11</v>
      </c>
      <c r="I22" s="55"/>
      <c r="L22" s="41"/>
      <c r="M22" s="42"/>
      <c r="N22" s="37"/>
      <c r="O22"/>
      <c r="P22"/>
      <c r="Q22"/>
      <c r="R22"/>
    </row>
    <row r="23" spans="2:18" ht="28" customHeight="1">
      <c r="B23" s="58" t="s">
        <v>39</v>
      </c>
      <c r="C23" s="21"/>
      <c r="D23" s="48"/>
      <c r="E23" s="48"/>
      <c r="F23" s="48"/>
      <c r="G23" s="48"/>
      <c r="H23" s="48"/>
      <c r="I23" s="56"/>
      <c r="K23"/>
      <c r="M23" s="4"/>
      <c r="N23" s="4"/>
    </row>
    <row r="24" spans="2:18" s="4" customFormat="1" ht="28" customHeight="1">
      <c r="B24" s="329" t="s">
        <v>40</v>
      </c>
      <c r="C24" s="330"/>
      <c r="D24" s="36" t="s">
        <v>41</v>
      </c>
      <c r="E24" s="17" t="s">
        <v>17</v>
      </c>
      <c r="F24" s="35">
        <v>0</v>
      </c>
      <c r="G24" s="35">
        <f>G25*0.000161</f>
        <v>0</v>
      </c>
      <c r="H24" s="34">
        <v>0</v>
      </c>
      <c r="I24" s="55"/>
      <c r="L24" s="41"/>
      <c r="M24" s="42"/>
      <c r="N24" s="40"/>
      <c r="O24"/>
      <c r="P24"/>
      <c r="Q24"/>
      <c r="R24"/>
    </row>
    <row r="25" spans="2:18" s="4" customFormat="1" ht="28" customHeight="1">
      <c r="B25" s="322" t="s">
        <v>40</v>
      </c>
      <c r="C25" s="323"/>
      <c r="D25" s="13" t="s">
        <v>42</v>
      </c>
      <c r="E25" s="17"/>
      <c r="F25" s="35"/>
      <c r="G25" s="13"/>
      <c r="H25" s="34"/>
      <c r="I25" s="55"/>
      <c r="L25" s="41"/>
      <c r="M25" s="39"/>
      <c r="N25" s="40"/>
      <c r="O25"/>
      <c r="P25"/>
      <c r="Q25"/>
      <c r="R25"/>
    </row>
    <row r="26" spans="2:18" s="4" customFormat="1" ht="28" customHeight="1">
      <c r="B26" s="322" t="s">
        <v>43</v>
      </c>
      <c r="C26" s="323"/>
      <c r="D26" s="13" t="s">
        <v>44</v>
      </c>
      <c r="E26" s="17" t="s">
        <v>17</v>
      </c>
      <c r="F26" s="504" t="s">
        <v>11</v>
      </c>
      <c r="G26" s="13"/>
      <c r="H26" s="34">
        <v>0</v>
      </c>
      <c r="I26" s="55"/>
      <c r="L26" s="41"/>
      <c r="M26" s="42"/>
      <c r="N26" s="37"/>
      <c r="O26"/>
      <c r="P26"/>
      <c r="Q26"/>
      <c r="R26"/>
    </row>
    <row r="27" spans="2:18" ht="28" customHeight="1">
      <c r="B27" s="59" t="s">
        <v>45</v>
      </c>
      <c r="C27" s="21"/>
      <c r="D27" s="48"/>
      <c r="E27" s="48"/>
      <c r="F27" s="48"/>
      <c r="G27" s="48"/>
      <c r="H27" s="48"/>
      <c r="I27" s="56"/>
      <c r="K27"/>
      <c r="M27" s="4"/>
      <c r="N27" s="4"/>
    </row>
    <row r="28" spans="2:18" s="4" customFormat="1" ht="28" customHeight="1">
      <c r="B28" s="329" t="s">
        <v>46</v>
      </c>
      <c r="C28" s="330"/>
      <c r="D28" s="36" t="s">
        <v>47</v>
      </c>
      <c r="E28" s="17" t="s">
        <v>17</v>
      </c>
      <c r="F28" s="504" t="s">
        <v>11</v>
      </c>
      <c r="G28" s="504" t="s">
        <v>11</v>
      </c>
      <c r="H28" s="13" t="s">
        <v>17</v>
      </c>
      <c r="I28" s="55" t="s">
        <v>17</v>
      </c>
      <c r="L28" s="43"/>
      <c r="M28" s="44"/>
      <c r="N28" s="40"/>
    </row>
    <row r="29" spans="2:18" s="4" customFormat="1" ht="28" customHeight="1" thickBot="1">
      <c r="B29" s="325" t="s">
        <v>48</v>
      </c>
      <c r="C29" s="326"/>
      <c r="D29" s="240" t="s">
        <v>38</v>
      </c>
      <c r="E29" s="241" t="s">
        <v>17</v>
      </c>
      <c r="F29" s="505" t="s">
        <v>11</v>
      </c>
      <c r="G29" s="505" t="s">
        <v>11</v>
      </c>
      <c r="H29" s="505" t="s">
        <v>11</v>
      </c>
      <c r="I29" s="506" t="s">
        <v>11</v>
      </c>
      <c r="L29" s="41"/>
      <c r="M29" s="42"/>
      <c r="N29" s="37"/>
    </row>
    <row r="30" spans="2:18" s="6" customFormat="1">
      <c r="B30" s="242" t="s">
        <v>598</v>
      </c>
      <c r="C30" s="243"/>
      <c r="D30" s="244"/>
      <c r="E30" s="244"/>
      <c r="F30" s="244"/>
      <c r="G30" s="244"/>
      <c r="H30" s="244"/>
      <c r="I30" s="245"/>
      <c r="L30" s="4"/>
      <c r="M30" s="4"/>
      <c r="N30" s="4"/>
    </row>
    <row r="31" spans="2:18" s="6" customFormat="1" ht="16" thickBot="1">
      <c r="B31" s="352" t="s">
        <v>599</v>
      </c>
      <c r="C31" s="353"/>
      <c r="D31" s="246"/>
      <c r="E31" s="247" t="s">
        <v>17</v>
      </c>
      <c r="F31" s="507" t="s">
        <v>11</v>
      </c>
      <c r="G31" s="507" t="s">
        <v>11</v>
      </c>
      <c r="H31" s="248">
        <v>0</v>
      </c>
      <c r="I31" s="249">
        <f ca="1">'SP12-3'!J49*('SP12-1'!I29-ROUNDUP('SP12-1'!I27,0))</f>
        <v>0</v>
      </c>
      <c r="L31" s="4"/>
      <c r="M31" s="4"/>
      <c r="N31" s="4"/>
    </row>
    <row r="32" spans="2:18" s="6" customFormat="1">
      <c r="B32" s="324" t="s">
        <v>49</v>
      </c>
      <c r="C32" s="324"/>
      <c r="D32" s="16"/>
      <c r="E32" s="16"/>
      <c r="F32" s="16"/>
      <c r="G32" s="16"/>
      <c r="H32" s="16"/>
      <c r="I32" s="16"/>
      <c r="L32" s="4"/>
      <c r="M32" s="4"/>
      <c r="N32" s="4"/>
    </row>
    <row r="33" spans="2:14" s="9" customFormat="1" ht="40" customHeight="1">
      <c r="B33" s="317"/>
      <c r="C33" s="318"/>
      <c r="D33" s="318"/>
      <c r="E33" s="318"/>
      <c r="F33" s="318"/>
      <c r="G33" s="318"/>
      <c r="H33" s="318"/>
      <c r="I33" s="319"/>
      <c r="L33" s="4"/>
      <c r="M33" s="4"/>
      <c r="N33" s="4"/>
    </row>
    <row r="34" spans="2:14">
      <c r="L34" s="4"/>
      <c r="M34" s="4"/>
      <c r="N34" s="4"/>
    </row>
    <row r="35" spans="2:14">
      <c r="L35" s="4"/>
      <c r="M35" s="4"/>
      <c r="N35" s="4"/>
    </row>
    <row r="36" spans="2:14">
      <c r="L36" s="4"/>
      <c r="M36" s="4"/>
      <c r="N36" s="4"/>
    </row>
  </sheetData>
  <sheetProtection algorithmName="SHA-512" hashValue="6BMVZqkv7uc9dbs94bq5Gqb0qlUhdW6T48monSL+S3UyRwsGm43iFYV3jTNe5WoYPzmxXZ/NU3/GTxCe7yRaqA==" saltValue="BYc+bOqRHJYFmweER2AgJQ==" spinCount="100000" sheet="1" objects="1" scenarios="1"/>
  <protectedRanges>
    <protectedRange sqref="J3" name="Range2_1"/>
  </protectedRanges>
  <mergeCells count="40">
    <mergeCell ref="B2:I2"/>
    <mergeCell ref="B31:C31"/>
    <mergeCell ref="B4:C4"/>
    <mergeCell ref="B5:C5"/>
    <mergeCell ref="D5:E5"/>
    <mergeCell ref="D4:E4"/>
    <mergeCell ref="F4:G4"/>
    <mergeCell ref="F5:G5"/>
    <mergeCell ref="H4:I4"/>
    <mergeCell ref="H5:I5"/>
    <mergeCell ref="G3:H3"/>
    <mergeCell ref="G7:I7"/>
    <mergeCell ref="B7:D7"/>
    <mergeCell ref="G8:H8"/>
    <mergeCell ref="G9:H9"/>
    <mergeCell ref="B8:D12"/>
    <mergeCell ref="G12:H12"/>
    <mergeCell ref="G10:H10"/>
    <mergeCell ref="G11:H11"/>
    <mergeCell ref="E7:F7"/>
    <mergeCell ref="E8:E9"/>
    <mergeCell ref="F8:F9"/>
    <mergeCell ref="E10:E11"/>
    <mergeCell ref="F10:F11"/>
    <mergeCell ref="B33:I33"/>
    <mergeCell ref="B13:C13"/>
    <mergeCell ref="B26:C26"/>
    <mergeCell ref="B32:C32"/>
    <mergeCell ref="B29:C29"/>
    <mergeCell ref="B19:C19"/>
    <mergeCell ref="B22:C22"/>
    <mergeCell ref="B28:C28"/>
    <mergeCell ref="B24:C24"/>
    <mergeCell ref="D14:G14"/>
    <mergeCell ref="H14:I14"/>
    <mergeCell ref="B17:C17"/>
    <mergeCell ref="B15:C15"/>
    <mergeCell ref="B21:C21"/>
    <mergeCell ref="B14:C14"/>
    <mergeCell ref="B25:C25"/>
  </mergeCells>
  <phoneticPr fontId="3" type="noConversion"/>
  <dataValidations count="1">
    <dataValidation type="list" allowBlank="1" showInputMessage="1" showErrorMessage="1" sqref="L17 L21:L22 L24:L26 L28:L29 L19" xr:uid="{EEB57C4A-2F42-41A7-A9D9-470B97E5744A}">
      <formula1>#REF!</formula1>
    </dataValidation>
  </dataValidations>
  <pageMargins left="0.36000000000000004" right="0.36000000000000004" top="0.6100000000000001" bottom="0.6100000000000001" header="0.5" footer="0.5"/>
  <pageSetup paperSize="8" scale="75" orientation="landscape" horizontalDpi="4294967292" verticalDpi="4294967292" r:id="rId1"/>
  <drawing r:id="rId2"/>
  <legacyDrawing r:id="rId3"/>
  <mc:AlternateContent xmlns:mc="http://schemas.openxmlformats.org/markup-compatibility/2006">
    <mc:Choice Requires="x14">
      <controls>
        <mc:AlternateContent xmlns:mc="http://schemas.openxmlformats.org/markup-compatibility/2006">
          <mc:Choice Requires="x14">
            <control shapeId="2161" r:id="rId4" name="Check Box 113">
              <controlPr defaultSize="0" autoFill="0" autoLine="0" autoPict="0">
                <anchor moveWithCells="1">
                  <from>
                    <xdr:col>8</xdr:col>
                    <xdr:colOff>825500</xdr:colOff>
                    <xdr:row>2</xdr:row>
                    <xdr:rowOff>285750</xdr:rowOff>
                  </from>
                  <to>
                    <xdr:col>8</xdr:col>
                    <xdr:colOff>1206500</xdr:colOff>
                    <xdr:row>2</xdr:row>
                    <xdr:rowOff>609600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6">
        <x14:dataValidation type="list" allowBlank="1" showInputMessage="1" xr:uid="{3868E784-81E8-495B-8333-1271A052BFB6}">
          <x14:formula1>
            <xm:f>'Benefits Framework'!$C$9:$C$73</xm:f>
          </x14:formula1>
          <xm:sqref>D25:D26 D29 D21:D22 D19</xm:sqref>
        </x14:dataValidation>
        <x14:dataValidation type="list" allowBlank="1" showInputMessage="1" xr:uid="{7F353724-2C21-408C-AED7-7AA7327EE5A5}">
          <x14:formula1>
            <xm:f>'Benefits Framework'!$I$2:$I$10</xm:f>
          </x14:formula1>
          <xm:sqref>B29:C29</xm:sqref>
        </x14:dataValidation>
        <x14:dataValidation type="list" allowBlank="1" showInputMessage="1" xr:uid="{65C95072-8FE0-48FA-8F0B-B5EB0A5BD752}">
          <x14:formula1>
            <xm:f>'Benefits Framework'!$E$2:$E$3</xm:f>
          </x14:formula1>
          <xm:sqref>B21:C22</xm:sqref>
        </x14:dataValidation>
        <x14:dataValidation type="list" allowBlank="1" showInputMessage="1" showErrorMessage="1" xr:uid="{8AAAD5E8-F1AE-4357-8BEC-02F7065F72F2}">
          <x14:formula1>
            <xm:f>Tables!$A$1:$C$1</xm:f>
          </x14:formula1>
          <xm:sqref>J3</xm:sqref>
        </x14:dataValidation>
        <x14:dataValidation type="list" allowBlank="1" showInputMessage="1" xr:uid="{A81E6DF3-4BD7-4B05-8864-D584D0629F63}">
          <x14:formula1>
            <xm:f>'Benefits Framework'!$G$2:$G$6</xm:f>
          </x14:formula1>
          <xm:sqref>B25:C26</xm:sqref>
        </x14:dataValidation>
        <x14:dataValidation type="list" allowBlank="1" showInputMessage="1" xr:uid="{00000000-0002-0000-0000-000000000000}">
          <x14:formula1>
            <xm:f>'Benefits Framework'!$C$2:$C$3</xm:f>
          </x14:formula1>
          <xm:sqref>B19:C19</xm:sqref>
        </x14:dataValidation>
      </x14:dataValidations>
    </ext>
    <ext xmlns:mx="http://schemas.microsoft.com/office/mac/excel/2008/main" uri="{64002731-A6B0-56B0-2670-7721B7C09600}">
      <mx:PLV Mode="0" OnePage="0" WScale="10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28FD11-52C9-407A-B4FE-146293D1B96F}">
  <dimension ref="A1"/>
  <sheetViews>
    <sheetView workbookViewId="0">
      <selection activeCell="W35" sqref="W35"/>
    </sheetView>
  </sheetViews>
  <sheetFormatPr defaultColWidth="9" defaultRowHeight="12.5"/>
  <cols>
    <col min="1" max="16384" width="9" style="105"/>
  </cols>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F0A892-DFA6-46ED-8349-C5E81D061373}">
  <dimension ref="A1"/>
  <sheetViews>
    <sheetView workbookViewId="0">
      <selection activeCell="C7" sqref="C7:N7"/>
    </sheetView>
  </sheetViews>
  <sheetFormatPr defaultColWidth="9" defaultRowHeight="12.5"/>
  <cols>
    <col min="1" max="16384" width="9" style="105"/>
  </cols>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AA5C80-8A72-4A36-8B4D-3A2DC981FF2A}">
  <dimension ref="A1"/>
  <sheetViews>
    <sheetView workbookViewId="0">
      <selection activeCell="C7" sqref="C7:N7"/>
    </sheetView>
  </sheetViews>
  <sheetFormatPr defaultColWidth="9" defaultRowHeight="12.5"/>
  <cols>
    <col min="1" max="16384" width="9" style="105"/>
  </cols>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I97"/>
  <sheetViews>
    <sheetView topLeftCell="A73" workbookViewId="0">
      <selection activeCell="G19" sqref="G19"/>
    </sheetView>
  </sheetViews>
  <sheetFormatPr defaultColWidth="11" defaultRowHeight="15.5"/>
  <cols>
    <col min="1" max="1" width="44.6640625" customWidth="1"/>
    <col min="2" max="2" width="4.6640625" customWidth="1"/>
    <col min="3" max="3" width="46.83203125" customWidth="1"/>
    <col min="4" max="4" width="4.1640625" customWidth="1"/>
    <col min="5" max="5" width="45.83203125" customWidth="1"/>
    <col min="6" max="6" width="4.6640625" customWidth="1"/>
    <col min="7" max="7" width="47.83203125" customWidth="1"/>
    <col min="8" max="8" width="4.6640625" customWidth="1"/>
    <col min="9" max="9" width="48.5" customWidth="1"/>
  </cols>
  <sheetData>
    <row r="1" spans="1:9">
      <c r="A1" t="s">
        <v>50</v>
      </c>
      <c r="C1" t="s">
        <v>51</v>
      </c>
      <c r="E1" t="s">
        <v>52</v>
      </c>
      <c r="G1" t="s">
        <v>53</v>
      </c>
      <c r="I1" t="s">
        <v>54</v>
      </c>
    </row>
    <row r="2" spans="1:9">
      <c r="A2" t="s">
        <v>31</v>
      </c>
      <c r="C2" t="s">
        <v>55</v>
      </c>
      <c r="E2" t="s">
        <v>56</v>
      </c>
      <c r="G2" t="s">
        <v>57</v>
      </c>
      <c r="I2" t="s">
        <v>48</v>
      </c>
    </row>
    <row r="3" spans="1:9">
      <c r="A3" t="s">
        <v>58</v>
      </c>
      <c r="C3" t="s">
        <v>59</v>
      </c>
      <c r="E3" t="s">
        <v>37</v>
      </c>
      <c r="G3" t="s">
        <v>60</v>
      </c>
      <c r="I3" t="s">
        <v>61</v>
      </c>
    </row>
    <row r="4" spans="1:9">
      <c r="A4" s="18" t="s">
        <v>62</v>
      </c>
      <c r="E4" t="s">
        <v>63</v>
      </c>
      <c r="G4" t="s">
        <v>40</v>
      </c>
      <c r="I4" t="s">
        <v>64</v>
      </c>
    </row>
    <row r="5" spans="1:9">
      <c r="A5" s="18" t="s">
        <v>33</v>
      </c>
      <c r="E5" t="s">
        <v>65</v>
      </c>
      <c r="G5" t="s">
        <v>43</v>
      </c>
      <c r="I5" t="s">
        <v>66</v>
      </c>
    </row>
    <row r="6" spans="1:9">
      <c r="A6" s="18" t="s">
        <v>67</v>
      </c>
      <c r="E6" t="s">
        <v>68</v>
      </c>
      <c r="G6" t="s">
        <v>59</v>
      </c>
      <c r="I6" s="18" t="s">
        <v>69</v>
      </c>
    </row>
    <row r="7" spans="1:9">
      <c r="A7" s="18" t="s">
        <v>70</v>
      </c>
      <c r="E7" t="s">
        <v>71</v>
      </c>
      <c r="I7" t="s">
        <v>72</v>
      </c>
    </row>
    <row r="8" spans="1:9">
      <c r="A8" s="19" t="s">
        <v>59</v>
      </c>
      <c r="C8" t="s">
        <v>73</v>
      </c>
      <c r="E8" t="s">
        <v>59</v>
      </c>
      <c r="I8" t="s">
        <v>74</v>
      </c>
    </row>
    <row r="9" spans="1:9">
      <c r="C9" s="20" t="s">
        <v>75</v>
      </c>
      <c r="I9" t="s">
        <v>46</v>
      </c>
    </row>
    <row r="10" spans="1:9">
      <c r="C10" s="18" t="s">
        <v>76</v>
      </c>
      <c r="I10" t="s">
        <v>59</v>
      </c>
    </row>
    <row r="11" spans="1:9">
      <c r="C11" s="20" t="s">
        <v>32</v>
      </c>
    </row>
    <row r="12" spans="1:9">
      <c r="A12" t="s">
        <v>73</v>
      </c>
      <c r="C12" s="18" t="s">
        <v>77</v>
      </c>
    </row>
    <row r="13" spans="1:9">
      <c r="A13" s="10" t="s">
        <v>78</v>
      </c>
      <c r="C13" s="18" t="s">
        <v>79</v>
      </c>
    </row>
    <row r="14" spans="1:9">
      <c r="A14" s="20" t="s">
        <v>75</v>
      </c>
      <c r="C14" s="20" t="s">
        <v>80</v>
      </c>
    </row>
    <row r="15" spans="1:9">
      <c r="A15" s="18" t="s">
        <v>76</v>
      </c>
      <c r="C15" s="18" t="s">
        <v>81</v>
      </c>
    </row>
    <row r="16" spans="1:9">
      <c r="A16" s="20" t="s">
        <v>32</v>
      </c>
      <c r="C16" s="20" t="s">
        <v>82</v>
      </c>
    </row>
    <row r="17" spans="1:3">
      <c r="A17" s="18" t="s">
        <v>77</v>
      </c>
      <c r="C17" s="18" t="s">
        <v>34</v>
      </c>
    </row>
    <row r="18" spans="1:3">
      <c r="A18" s="10" t="s">
        <v>58</v>
      </c>
      <c r="C18" s="20" t="s">
        <v>83</v>
      </c>
    </row>
    <row r="19" spans="1:3">
      <c r="A19" s="18" t="s">
        <v>79</v>
      </c>
      <c r="C19" s="18" t="s">
        <v>84</v>
      </c>
    </row>
    <row r="20" spans="1:3">
      <c r="A20" s="20" t="s">
        <v>80</v>
      </c>
      <c r="C20" s="19" t="s">
        <v>85</v>
      </c>
    </row>
    <row r="21" spans="1:3">
      <c r="A21" s="18" t="s">
        <v>81</v>
      </c>
      <c r="C21" s="18" t="s">
        <v>86</v>
      </c>
    </row>
    <row r="22" spans="1:3">
      <c r="A22" s="10" t="s">
        <v>62</v>
      </c>
      <c r="C22" s="19" t="s">
        <v>87</v>
      </c>
    </row>
    <row r="23" spans="1:3">
      <c r="A23" s="20" t="s">
        <v>82</v>
      </c>
      <c r="C23" s="18" t="s">
        <v>88</v>
      </c>
    </row>
    <row r="24" spans="1:3">
      <c r="A24" s="10" t="s">
        <v>33</v>
      </c>
      <c r="C24" s="18" t="s">
        <v>89</v>
      </c>
    </row>
    <row r="25" spans="1:3">
      <c r="A25" s="18" t="s">
        <v>34</v>
      </c>
      <c r="C25" s="18" t="s">
        <v>90</v>
      </c>
    </row>
    <row r="26" spans="1:3">
      <c r="A26" s="10" t="s">
        <v>67</v>
      </c>
      <c r="C26" s="19" t="s">
        <v>91</v>
      </c>
    </row>
    <row r="27" spans="1:3">
      <c r="A27" s="20" t="s">
        <v>83</v>
      </c>
      <c r="C27" s="18" t="s">
        <v>92</v>
      </c>
    </row>
    <row r="28" spans="1:3">
      <c r="A28" s="18" t="s">
        <v>84</v>
      </c>
      <c r="C28" s="18" t="s">
        <v>93</v>
      </c>
    </row>
    <row r="29" spans="1:3">
      <c r="A29" s="10" t="s">
        <v>70</v>
      </c>
      <c r="C29" s="18" t="s">
        <v>94</v>
      </c>
    </row>
    <row r="30" spans="1:3">
      <c r="A30" s="19" t="s">
        <v>85</v>
      </c>
      <c r="C30" s="18" t="s">
        <v>95</v>
      </c>
    </row>
    <row r="31" spans="1:3">
      <c r="A31" s="11" t="s">
        <v>55</v>
      </c>
      <c r="C31" s="18" t="s">
        <v>96</v>
      </c>
    </row>
    <row r="32" spans="1:3">
      <c r="A32" s="18" t="s">
        <v>86</v>
      </c>
      <c r="C32" s="19" t="s">
        <v>97</v>
      </c>
    </row>
    <row r="33" spans="1:3">
      <c r="A33" s="19" t="s">
        <v>87</v>
      </c>
      <c r="C33" s="19" t="s">
        <v>98</v>
      </c>
    </row>
    <row r="34" spans="1:3">
      <c r="A34" s="11" t="s">
        <v>56</v>
      </c>
      <c r="C34" s="18" t="s">
        <v>99</v>
      </c>
    </row>
    <row r="35" spans="1:3">
      <c r="A35" s="18" t="s">
        <v>88</v>
      </c>
      <c r="C35" s="19" t="s">
        <v>100</v>
      </c>
    </row>
    <row r="36" spans="1:3">
      <c r="A36" s="18" t="s">
        <v>89</v>
      </c>
      <c r="C36" s="18" t="s">
        <v>41</v>
      </c>
    </row>
    <row r="37" spans="1:3">
      <c r="A37" s="18" t="s">
        <v>90</v>
      </c>
      <c r="C37" s="62" t="s">
        <v>42</v>
      </c>
    </row>
    <row r="38" spans="1:3">
      <c r="A38" s="19" t="s">
        <v>91</v>
      </c>
      <c r="C38" s="18" t="s">
        <v>44</v>
      </c>
    </row>
    <row r="39" spans="1:3">
      <c r="A39" s="11" t="s">
        <v>37</v>
      </c>
      <c r="C39" s="18" t="s">
        <v>101</v>
      </c>
    </row>
    <row r="40" spans="1:3">
      <c r="A40" s="18" t="s">
        <v>92</v>
      </c>
      <c r="C40" s="19" t="s">
        <v>102</v>
      </c>
    </row>
    <row r="41" spans="1:3">
      <c r="A41" s="18" t="s">
        <v>93</v>
      </c>
      <c r="C41" s="18" t="s">
        <v>103</v>
      </c>
    </row>
    <row r="42" spans="1:3">
      <c r="A42" s="18" t="s">
        <v>94</v>
      </c>
      <c r="C42" s="18" t="s">
        <v>104</v>
      </c>
    </row>
    <row r="43" spans="1:3">
      <c r="A43" s="18" t="s">
        <v>95</v>
      </c>
      <c r="C43" s="18" t="s">
        <v>105</v>
      </c>
    </row>
    <row r="44" spans="1:3">
      <c r="A44" s="18" t="s">
        <v>96</v>
      </c>
      <c r="C44" s="18" t="s">
        <v>106</v>
      </c>
    </row>
    <row r="45" spans="1:3">
      <c r="A45" s="19" t="s">
        <v>97</v>
      </c>
      <c r="C45" s="18" t="s">
        <v>107</v>
      </c>
    </row>
    <row r="46" spans="1:3">
      <c r="A46" s="11" t="s">
        <v>57</v>
      </c>
      <c r="C46" s="18" t="s">
        <v>108</v>
      </c>
    </row>
    <row r="47" spans="1:3">
      <c r="A47" s="19" t="s">
        <v>98</v>
      </c>
      <c r="C47" s="18" t="s">
        <v>109</v>
      </c>
    </row>
    <row r="48" spans="1:3">
      <c r="A48" s="11" t="s">
        <v>60</v>
      </c>
      <c r="C48" s="18" t="s">
        <v>110</v>
      </c>
    </row>
    <row r="49" spans="1:3">
      <c r="A49" s="18" t="s">
        <v>99</v>
      </c>
      <c r="C49" s="18" t="s">
        <v>111</v>
      </c>
    </row>
    <row r="50" spans="1:3">
      <c r="A50" s="19" t="s">
        <v>100</v>
      </c>
      <c r="C50" s="19" t="s">
        <v>38</v>
      </c>
    </row>
    <row r="51" spans="1:3">
      <c r="A51" s="11" t="s">
        <v>40</v>
      </c>
      <c r="C51" s="18" t="s">
        <v>112</v>
      </c>
    </row>
    <row r="52" spans="1:3">
      <c r="A52" s="18" t="s">
        <v>41</v>
      </c>
      <c r="C52" s="18" t="s">
        <v>113</v>
      </c>
    </row>
    <row r="53" spans="1:3">
      <c r="A53" s="19" t="s">
        <v>114</v>
      </c>
      <c r="C53" s="18" t="s">
        <v>115</v>
      </c>
    </row>
    <row r="54" spans="1:3">
      <c r="A54" s="11" t="s">
        <v>43</v>
      </c>
      <c r="C54" s="18" t="s">
        <v>116</v>
      </c>
    </row>
    <row r="55" spans="1:3">
      <c r="A55" s="18" t="s">
        <v>44</v>
      </c>
      <c r="C55" s="18" t="s">
        <v>117</v>
      </c>
    </row>
    <row r="56" spans="1:3">
      <c r="A56" s="18" t="s">
        <v>101</v>
      </c>
      <c r="C56" s="18" t="s">
        <v>118</v>
      </c>
    </row>
    <row r="57" spans="1:3">
      <c r="A57" s="19" t="s">
        <v>102</v>
      </c>
      <c r="C57" s="18" t="s">
        <v>119</v>
      </c>
    </row>
    <row r="58" spans="1:3">
      <c r="A58" s="11" t="s">
        <v>48</v>
      </c>
      <c r="C58" s="18" t="s">
        <v>120</v>
      </c>
    </row>
    <row r="59" spans="1:3">
      <c r="A59" s="18" t="s">
        <v>103</v>
      </c>
      <c r="C59" s="18" t="s">
        <v>121</v>
      </c>
    </row>
    <row r="60" spans="1:3">
      <c r="A60" s="18" t="s">
        <v>104</v>
      </c>
      <c r="C60" s="18" t="s">
        <v>122</v>
      </c>
    </row>
    <row r="61" spans="1:3">
      <c r="A61" s="18" t="s">
        <v>105</v>
      </c>
      <c r="C61" s="18" t="s">
        <v>123</v>
      </c>
    </row>
    <row r="62" spans="1:3">
      <c r="A62" s="18" t="s">
        <v>106</v>
      </c>
      <c r="C62" s="18" t="s">
        <v>124</v>
      </c>
    </row>
    <row r="63" spans="1:3">
      <c r="A63" s="18" t="s">
        <v>107</v>
      </c>
      <c r="C63" s="19" t="s">
        <v>125</v>
      </c>
    </row>
    <row r="64" spans="1:3">
      <c r="A64" s="18" t="s">
        <v>108</v>
      </c>
      <c r="C64" s="19" t="s">
        <v>126</v>
      </c>
    </row>
    <row r="65" spans="1:3">
      <c r="A65" s="18" t="s">
        <v>109</v>
      </c>
      <c r="C65" s="18" t="s">
        <v>127</v>
      </c>
    </row>
    <row r="66" spans="1:3">
      <c r="A66" s="18" t="s">
        <v>110</v>
      </c>
      <c r="C66" s="18" t="s">
        <v>128</v>
      </c>
    </row>
    <row r="67" spans="1:3">
      <c r="A67" s="18" t="s">
        <v>111</v>
      </c>
      <c r="C67" s="19" t="s">
        <v>129</v>
      </c>
    </row>
    <row r="68" spans="1:3">
      <c r="A68" s="19" t="s">
        <v>38</v>
      </c>
      <c r="C68" s="18" t="s">
        <v>130</v>
      </c>
    </row>
    <row r="69" spans="1:3">
      <c r="A69" s="11" t="s">
        <v>61</v>
      </c>
      <c r="C69" s="19" t="s">
        <v>131</v>
      </c>
    </row>
    <row r="70" spans="1:3">
      <c r="A70" s="18" t="s">
        <v>112</v>
      </c>
      <c r="C70" s="19" t="s">
        <v>132</v>
      </c>
    </row>
    <row r="71" spans="1:3">
      <c r="A71" s="18" t="s">
        <v>113</v>
      </c>
      <c r="C71" s="19" t="s">
        <v>133</v>
      </c>
    </row>
    <row r="72" spans="1:3">
      <c r="A72" s="18" t="s">
        <v>115</v>
      </c>
      <c r="C72" s="19" t="s">
        <v>47</v>
      </c>
    </row>
    <row r="73" spans="1:3">
      <c r="A73" s="18" t="s">
        <v>116</v>
      </c>
      <c r="C73" s="15" t="s">
        <v>134</v>
      </c>
    </row>
    <row r="74" spans="1:3">
      <c r="A74" s="18" t="s">
        <v>117</v>
      </c>
    </row>
    <row r="75" spans="1:3">
      <c r="A75" s="18" t="s">
        <v>118</v>
      </c>
    </row>
    <row r="76" spans="1:3">
      <c r="A76" s="18" t="s">
        <v>119</v>
      </c>
    </row>
    <row r="77" spans="1:3">
      <c r="A77" s="18" t="s">
        <v>120</v>
      </c>
    </row>
    <row r="78" spans="1:3">
      <c r="A78" s="18" t="s">
        <v>121</v>
      </c>
    </row>
    <row r="79" spans="1:3">
      <c r="A79" s="18" t="s">
        <v>122</v>
      </c>
    </row>
    <row r="80" spans="1:3">
      <c r="A80" s="18" t="s">
        <v>123</v>
      </c>
    </row>
    <row r="81" spans="1:1">
      <c r="A81" s="18" t="s">
        <v>124</v>
      </c>
    </row>
    <row r="82" spans="1:1">
      <c r="A82" s="19" t="s">
        <v>125</v>
      </c>
    </row>
    <row r="83" spans="1:1">
      <c r="A83" s="11" t="s">
        <v>64</v>
      </c>
    </row>
    <row r="84" spans="1:1">
      <c r="A84" s="19" t="s">
        <v>126</v>
      </c>
    </row>
    <row r="85" spans="1:1">
      <c r="A85" s="11" t="s">
        <v>66</v>
      </c>
    </row>
    <row r="86" spans="1:1">
      <c r="A86" s="18" t="s">
        <v>127</v>
      </c>
    </row>
    <row r="87" spans="1:1">
      <c r="A87" s="18" t="s">
        <v>128</v>
      </c>
    </row>
    <row r="88" spans="1:1">
      <c r="A88" s="19" t="s">
        <v>129</v>
      </c>
    </row>
    <row r="89" spans="1:1">
      <c r="A89" s="11" t="s">
        <v>69</v>
      </c>
    </row>
    <row r="90" spans="1:1">
      <c r="A90" s="18" t="s">
        <v>130</v>
      </c>
    </row>
    <row r="91" spans="1:1">
      <c r="A91" s="19" t="s">
        <v>131</v>
      </c>
    </row>
    <row r="92" spans="1:1">
      <c r="A92" s="11" t="s">
        <v>72</v>
      </c>
    </row>
    <row r="93" spans="1:1">
      <c r="A93" s="19" t="s">
        <v>132</v>
      </c>
    </row>
    <row r="94" spans="1:1">
      <c r="A94" s="11" t="s">
        <v>74</v>
      </c>
    </row>
    <row r="95" spans="1:1">
      <c r="A95" s="19" t="s">
        <v>133</v>
      </c>
    </row>
    <row r="96" spans="1:1">
      <c r="A96" s="11" t="s">
        <v>46</v>
      </c>
    </row>
    <row r="97" spans="1:1">
      <c r="A97" s="19" t="s">
        <v>47</v>
      </c>
    </row>
  </sheetData>
  <pageMargins left="0.75" right="0.75" top="1" bottom="1" header="0.5" footer="0.5"/>
  <tableParts count="7">
    <tablePart r:id="rId1"/>
    <tablePart r:id="rId2"/>
    <tablePart r:id="rId3"/>
    <tablePart r:id="rId4"/>
    <tablePart r:id="rId5"/>
    <tablePart r:id="rId6"/>
    <tablePart r:id="rId7"/>
  </tableParts>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56F862-081B-429B-9F25-02424A75C848}">
  <sheetPr>
    <pageSetUpPr fitToPage="1"/>
  </sheetPr>
  <dimension ref="A1:N363"/>
  <sheetViews>
    <sheetView topLeftCell="D3" zoomScaleNormal="100" workbookViewId="0">
      <selection activeCell="H40" sqref="H40"/>
    </sheetView>
  </sheetViews>
  <sheetFormatPr defaultRowHeight="12.5"/>
  <cols>
    <col min="1" max="1" width="27.75" style="64" hidden="1" customWidth="1"/>
    <col min="2" max="2" width="9.83203125" style="64" hidden="1" customWidth="1"/>
    <col min="3" max="3" width="6.1640625" style="64" hidden="1" customWidth="1"/>
    <col min="4" max="4" width="39.83203125" style="67" customWidth="1"/>
    <col min="5" max="5" width="8.75" style="67" bestFit="1" customWidth="1"/>
    <col min="6" max="10" width="13.1640625" style="67" customWidth="1"/>
    <col min="11" max="11" width="3.1640625" style="67" customWidth="1"/>
    <col min="12" max="12" width="100" style="67" customWidth="1"/>
    <col min="13" max="13" width="2.33203125" style="67" customWidth="1"/>
    <col min="14" max="256" width="9" style="64"/>
    <col min="257" max="259" width="0" style="64" hidden="1" customWidth="1"/>
    <col min="260" max="260" width="39.83203125" style="64" customWidth="1"/>
    <col min="261" max="261" width="8.75" style="64" bestFit="1" customWidth="1"/>
    <col min="262" max="266" width="13.1640625" style="64" customWidth="1"/>
    <col min="267" max="267" width="3.1640625" style="64" customWidth="1"/>
    <col min="268" max="268" width="100" style="64" customWidth="1"/>
    <col min="269" max="269" width="2.33203125" style="64" customWidth="1"/>
    <col min="270" max="512" width="9" style="64"/>
    <col min="513" max="515" width="0" style="64" hidden="1" customWidth="1"/>
    <col min="516" max="516" width="39.83203125" style="64" customWidth="1"/>
    <col min="517" max="517" width="8.75" style="64" bestFit="1" customWidth="1"/>
    <col min="518" max="522" width="13.1640625" style="64" customWidth="1"/>
    <col min="523" max="523" width="3.1640625" style="64" customWidth="1"/>
    <col min="524" max="524" width="100" style="64" customWidth="1"/>
    <col min="525" max="525" width="2.33203125" style="64" customWidth="1"/>
    <col min="526" max="768" width="9" style="64"/>
    <col min="769" max="771" width="0" style="64" hidden="1" customWidth="1"/>
    <col min="772" max="772" width="39.83203125" style="64" customWidth="1"/>
    <col min="773" max="773" width="8.75" style="64" bestFit="1" customWidth="1"/>
    <col min="774" max="778" width="13.1640625" style="64" customWidth="1"/>
    <col min="779" max="779" width="3.1640625" style="64" customWidth="1"/>
    <col min="780" max="780" width="100" style="64" customWidth="1"/>
    <col min="781" max="781" width="2.33203125" style="64" customWidth="1"/>
    <col min="782" max="1024" width="9" style="64"/>
    <col min="1025" max="1027" width="0" style="64" hidden="1" customWidth="1"/>
    <col min="1028" max="1028" width="39.83203125" style="64" customWidth="1"/>
    <col min="1029" max="1029" width="8.75" style="64" bestFit="1" customWidth="1"/>
    <col min="1030" max="1034" width="13.1640625" style="64" customWidth="1"/>
    <col min="1035" max="1035" width="3.1640625" style="64" customWidth="1"/>
    <col min="1036" max="1036" width="100" style="64" customWidth="1"/>
    <col min="1037" max="1037" width="2.33203125" style="64" customWidth="1"/>
    <col min="1038" max="1280" width="9" style="64"/>
    <col min="1281" max="1283" width="0" style="64" hidden="1" customWidth="1"/>
    <col min="1284" max="1284" width="39.83203125" style="64" customWidth="1"/>
    <col min="1285" max="1285" width="8.75" style="64" bestFit="1" customWidth="1"/>
    <col min="1286" max="1290" width="13.1640625" style="64" customWidth="1"/>
    <col min="1291" max="1291" width="3.1640625" style="64" customWidth="1"/>
    <col min="1292" max="1292" width="100" style="64" customWidth="1"/>
    <col min="1293" max="1293" width="2.33203125" style="64" customWidth="1"/>
    <col min="1294" max="1536" width="9" style="64"/>
    <col min="1537" max="1539" width="0" style="64" hidden="1" customWidth="1"/>
    <col min="1540" max="1540" width="39.83203125" style="64" customWidth="1"/>
    <col min="1541" max="1541" width="8.75" style="64" bestFit="1" customWidth="1"/>
    <col min="1542" max="1546" width="13.1640625" style="64" customWidth="1"/>
    <col min="1547" max="1547" width="3.1640625" style="64" customWidth="1"/>
    <col min="1548" max="1548" width="100" style="64" customWidth="1"/>
    <col min="1549" max="1549" width="2.33203125" style="64" customWidth="1"/>
    <col min="1550" max="1792" width="9" style="64"/>
    <col min="1793" max="1795" width="0" style="64" hidden="1" customWidth="1"/>
    <col min="1796" max="1796" width="39.83203125" style="64" customWidth="1"/>
    <col min="1797" max="1797" width="8.75" style="64" bestFit="1" customWidth="1"/>
    <col min="1798" max="1802" width="13.1640625" style="64" customWidth="1"/>
    <col min="1803" max="1803" width="3.1640625" style="64" customWidth="1"/>
    <col min="1804" max="1804" width="100" style="64" customWidth="1"/>
    <col min="1805" max="1805" width="2.33203125" style="64" customWidth="1"/>
    <col min="1806" max="2048" width="9" style="64"/>
    <col min="2049" max="2051" width="0" style="64" hidden="1" customWidth="1"/>
    <col min="2052" max="2052" width="39.83203125" style="64" customWidth="1"/>
    <col min="2053" max="2053" width="8.75" style="64" bestFit="1" customWidth="1"/>
    <col min="2054" max="2058" width="13.1640625" style="64" customWidth="1"/>
    <col min="2059" max="2059" width="3.1640625" style="64" customWidth="1"/>
    <col min="2060" max="2060" width="100" style="64" customWidth="1"/>
    <col min="2061" max="2061" width="2.33203125" style="64" customWidth="1"/>
    <col min="2062" max="2304" width="9" style="64"/>
    <col min="2305" max="2307" width="0" style="64" hidden="1" customWidth="1"/>
    <col min="2308" max="2308" width="39.83203125" style="64" customWidth="1"/>
    <col min="2309" max="2309" width="8.75" style="64" bestFit="1" customWidth="1"/>
    <col min="2310" max="2314" width="13.1640625" style="64" customWidth="1"/>
    <col min="2315" max="2315" width="3.1640625" style="64" customWidth="1"/>
    <col min="2316" max="2316" width="100" style="64" customWidth="1"/>
    <col min="2317" max="2317" width="2.33203125" style="64" customWidth="1"/>
    <col min="2318" max="2560" width="9" style="64"/>
    <col min="2561" max="2563" width="0" style="64" hidden="1" customWidth="1"/>
    <col min="2564" max="2564" width="39.83203125" style="64" customWidth="1"/>
    <col min="2565" max="2565" width="8.75" style="64" bestFit="1" customWidth="1"/>
    <col min="2566" max="2570" width="13.1640625" style="64" customWidth="1"/>
    <col min="2571" max="2571" width="3.1640625" style="64" customWidth="1"/>
    <col min="2572" max="2572" width="100" style="64" customWidth="1"/>
    <col min="2573" max="2573" width="2.33203125" style="64" customWidth="1"/>
    <col min="2574" max="2816" width="9" style="64"/>
    <col min="2817" max="2819" width="0" style="64" hidden="1" customWidth="1"/>
    <col min="2820" max="2820" width="39.83203125" style="64" customWidth="1"/>
    <col min="2821" max="2821" width="8.75" style="64" bestFit="1" customWidth="1"/>
    <col min="2822" max="2826" width="13.1640625" style="64" customWidth="1"/>
    <col min="2827" max="2827" width="3.1640625" style="64" customWidth="1"/>
    <col min="2828" max="2828" width="100" style="64" customWidth="1"/>
    <col min="2829" max="2829" width="2.33203125" style="64" customWidth="1"/>
    <col min="2830" max="3072" width="9" style="64"/>
    <col min="3073" max="3075" width="0" style="64" hidden="1" customWidth="1"/>
    <col min="3076" max="3076" width="39.83203125" style="64" customWidth="1"/>
    <col min="3077" max="3077" width="8.75" style="64" bestFit="1" customWidth="1"/>
    <col min="3078" max="3082" width="13.1640625" style="64" customWidth="1"/>
    <col min="3083" max="3083" width="3.1640625" style="64" customWidth="1"/>
    <col min="3084" max="3084" width="100" style="64" customWidth="1"/>
    <col min="3085" max="3085" width="2.33203125" style="64" customWidth="1"/>
    <col min="3086" max="3328" width="9" style="64"/>
    <col min="3329" max="3331" width="0" style="64" hidden="1" customWidth="1"/>
    <col min="3332" max="3332" width="39.83203125" style="64" customWidth="1"/>
    <col min="3333" max="3333" width="8.75" style="64" bestFit="1" customWidth="1"/>
    <col min="3334" max="3338" width="13.1640625" style="64" customWidth="1"/>
    <col min="3339" max="3339" width="3.1640625" style="64" customWidth="1"/>
    <col min="3340" max="3340" width="100" style="64" customWidth="1"/>
    <col min="3341" max="3341" width="2.33203125" style="64" customWidth="1"/>
    <col min="3342" max="3584" width="9" style="64"/>
    <col min="3585" max="3587" width="0" style="64" hidden="1" customWidth="1"/>
    <col min="3588" max="3588" width="39.83203125" style="64" customWidth="1"/>
    <col min="3589" max="3589" width="8.75" style="64" bestFit="1" customWidth="1"/>
    <col min="3590" max="3594" width="13.1640625" style="64" customWidth="1"/>
    <col min="3595" max="3595" width="3.1640625" style="64" customWidth="1"/>
    <col min="3596" max="3596" width="100" style="64" customWidth="1"/>
    <col min="3597" max="3597" width="2.33203125" style="64" customWidth="1"/>
    <col min="3598" max="3840" width="9" style="64"/>
    <col min="3841" max="3843" width="0" style="64" hidden="1" customWidth="1"/>
    <col min="3844" max="3844" width="39.83203125" style="64" customWidth="1"/>
    <col min="3845" max="3845" width="8.75" style="64" bestFit="1" customWidth="1"/>
    <col min="3846" max="3850" width="13.1640625" style="64" customWidth="1"/>
    <col min="3851" max="3851" width="3.1640625" style="64" customWidth="1"/>
    <col min="3852" max="3852" width="100" style="64" customWidth="1"/>
    <col min="3853" max="3853" width="2.33203125" style="64" customWidth="1"/>
    <col min="3854" max="4096" width="9" style="64"/>
    <col min="4097" max="4099" width="0" style="64" hidden="1" customWidth="1"/>
    <col min="4100" max="4100" width="39.83203125" style="64" customWidth="1"/>
    <col min="4101" max="4101" width="8.75" style="64" bestFit="1" customWidth="1"/>
    <col min="4102" max="4106" width="13.1640625" style="64" customWidth="1"/>
    <col min="4107" max="4107" width="3.1640625" style="64" customWidth="1"/>
    <col min="4108" max="4108" width="100" style="64" customWidth="1"/>
    <col min="4109" max="4109" width="2.33203125" style="64" customWidth="1"/>
    <col min="4110" max="4352" width="9" style="64"/>
    <col min="4353" max="4355" width="0" style="64" hidden="1" customWidth="1"/>
    <col min="4356" max="4356" width="39.83203125" style="64" customWidth="1"/>
    <col min="4357" max="4357" width="8.75" style="64" bestFit="1" customWidth="1"/>
    <col min="4358" max="4362" width="13.1640625" style="64" customWidth="1"/>
    <col min="4363" max="4363" width="3.1640625" style="64" customWidth="1"/>
    <col min="4364" max="4364" width="100" style="64" customWidth="1"/>
    <col min="4365" max="4365" width="2.33203125" style="64" customWidth="1"/>
    <col min="4366" max="4608" width="9" style="64"/>
    <col min="4609" max="4611" width="0" style="64" hidden="1" customWidth="1"/>
    <col min="4612" max="4612" width="39.83203125" style="64" customWidth="1"/>
    <col min="4613" max="4613" width="8.75" style="64" bestFit="1" customWidth="1"/>
    <col min="4614" max="4618" width="13.1640625" style="64" customWidth="1"/>
    <col min="4619" max="4619" width="3.1640625" style="64" customWidth="1"/>
    <col min="4620" max="4620" width="100" style="64" customWidth="1"/>
    <col min="4621" max="4621" width="2.33203125" style="64" customWidth="1"/>
    <col min="4622" max="4864" width="9" style="64"/>
    <col min="4865" max="4867" width="0" style="64" hidden="1" customWidth="1"/>
    <col min="4868" max="4868" width="39.83203125" style="64" customWidth="1"/>
    <col min="4869" max="4869" width="8.75" style="64" bestFit="1" customWidth="1"/>
    <col min="4870" max="4874" width="13.1640625" style="64" customWidth="1"/>
    <col min="4875" max="4875" width="3.1640625" style="64" customWidth="1"/>
    <col min="4876" max="4876" width="100" style="64" customWidth="1"/>
    <col min="4877" max="4877" width="2.33203125" style="64" customWidth="1"/>
    <col min="4878" max="5120" width="9" style="64"/>
    <col min="5121" max="5123" width="0" style="64" hidden="1" customWidth="1"/>
    <col min="5124" max="5124" width="39.83203125" style="64" customWidth="1"/>
    <col min="5125" max="5125" width="8.75" style="64" bestFit="1" customWidth="1"/>
    <col min="5126" max="5130" width="13.1640625" style="64" customWidth="1"/>
    <col min="5131" max="5131" width="3.1640625" style="64" customWidth="1"/>
    <col min="5132" max="5132" width="100" style="64" customWidth="1"/>
    <col min="5133" max="5133" width="2.33203125" style="64" customWidth="1"/>
    <col min="5134" max="5376" width="9" style="64"/>
    <col min="5377" max="5379" width="0" style="64" hidden="1" customWidth="1"/>
    <col min="5380" max="5380" width="39.83203125" style="64" customWidth="1"/>
    <col min="5381" max="5381" width="8.75" style="64" bestFit="1" customWidth="1"/>
    <col min="5382" max="5386" width="13.1640625" style="64" customWidth="1"/>
    <col min="5387" max="5387" width="3.1640625" style="64" customWidth="1"/>
    <col min="5388" max="5388" width="100" style="64" customWidth="1"/>
    <col min="5389" max="5389" width="2.33203125" style="64" customWidth="1"/>
    <col min="5390" max="5632" width="9" style="64"/>
    <col min="5633" max="5635" width="0" style="64" hidden="1" customWidth="1"/>
    <col min="5636" max="5636" width="39.83203125" style="64" customWidth="1"/>
    <col min="5637" max="5637" width="8.75" style="64" bestFit="1" customWidth="1"/>
    <col min="5638" max="5642" width="13.1640625" style="64" customWidth="1"/>
    <col min="5643" max="5643" width="3.1640625" style="64" customWidth="1"/>
    <col min="5644" max="5644" width="100" style="64" customWidth="1"/>
    <col min="5645" max="5645" width="2.33203125" style="64" customWidth="1"/>
    <col min="5646" max="5888" width="9" style="64"/>
    <col min="5889" max="5891" width="0" style="64" hidden="1" customWidth="1"/>
    <col min="5892" max="5892" width="39.83203125" style="64" customWidth="1"/>
    <col min="5893" max="5893" width="8.75" style="64" bestFit="1" customWidth="1"/>
    <col min="5894" max="5898" width="13.1640625" style="64" customWidth="1"/>
    <col min="5899" max="5899" width="3.1640625" style="64" customWidth="1"/>
    <col min="5900" max="5900" width="100" style="64" customWidth="1"/>
    <col min="5901" max="5901" width="2.33203125" style="64" customWidth="1"/>
    <col min="5902" max="6144" width="9" style="64"/>
    <col min="6145" max="6147" width="0" style="64" hidden="1" customWidth="1"/>
    <col min="6148" max="6148" width="39.83203125" style="64" customWidth="1"/>
    <col min="6149" max="6149" width="8.75" style="64" bestFit="1" customWidth="1"/>
    <col min="6150" max="6154" width="13.1640625" style="64" customWidth="1"/>
    <col min="6155" max="6155" width="3.1640625" style="64" customWidth="1"/>
    <col min="6156" max="6156" width="100" style="64" customWidth="1"/>
    <col min="6157" max="6157" width="2.33203125" style="64" customWidth="1"/>
    <col min="6158" max="6400" width="9" style="64"/>
    <col min="6401" max="6403" width="0" style="64" hidden="1" customWidth="1"/>
    <col min="6404" max="6404" width="39.83203125" style="64" customWidth="1"/>
    <col min="6405" max="6405" width="8.75" style="64" bestFit="1" customWidth="1"/>
    <col min="6406" max="6410" width="13.1640625" style="64" customWidth="1"/>
    <col min="6411" max="6411" width="3.1640625" style="64" customWidth="1"/>
    <col min="6412" max="6412" width="100" style="64" customWidth="1"/>
    <col min="6413" max="6413" width="2.33203125" style="64" customWidth="1"/>
    <col min="6414" max="6656" width="9" style="64"/>
    <col min="6657" max="6659" width="0" style="64" hidden="1" customWidth="1"/>
    <col min="6660" max="6660" width="39.83203125" style="64" customWidth="1"/>
    <col min="6661" max="6661" width="8.75" style="64" bestFit="1" customWidth="1"/>
    <col min="6662" max="6666" width="13.1640625" style="64" customWidth="1"/>
    <col min="6667" max="6667" width="3.1640625" style="64" customWidth="1"/>
    <col min="6668" max="6668" width="100" style="64" customWidth="1"/>
    <col min="6669" max="6669" width="2.33203125" style="64" customWidth="1"/>
    <col min="6670" max="6912" width="9" style="64"/>
    <col min="6913" max="6915" width="0" style="64" hidden="1" customWidth="1"/>
    <col min="6916" max="6916" width="39.83203125" style="64" customWidth="1"/>
    <col min="6917" max="6917" width="8.75" style="64" bestFit="1" customWidth="1"/>
    <col min="6918" max="6922" width="13.1640625" style="64" customWidth="1"/>
    <col min="6923" max="6923" width="3.1640625" style="64" customWidth="1"/>
    <col min="6924" max="6924" width="100" style="64" customWidth="1"/>
    <col min="6925" max="6925" width="2.33203125" style="64" customWidth="1"/>
    <col min="6926" max="7168" width="9" style="64"/>
    <col min="7169" max="7171" width="0" style="64" hidden="1" customWidth="1"/>
    <col min="7172" max="7172" width="39.83203125" style="64" customWidth="1"/>
    <col min="7173" max="7173" width="8.75" style="64" bestFit="1" customWidth="1"/>
    <col min="7174" max="7178" width="13.1640625" style="64" customWidth="1"/>
    <col min="7179" max="7179" width="3.1640625" style="64" customWidth="1"/>
    <col min="7180" max="7180" width="100" style="64" customWidth="1"/>
    <col min="7181" max="7181" width="2.33203125" style="64" customWidth="1"/>
    <col min="7182" max="7424" width="9" style="64"/>
    <col min="7425" max="7427" width="0" style="64" hidden="1" customWidth="1"/>
    <col min="7428" max="7428" width="39.83203125" style="64" customWidth="1"/>
    <col min="7429" max="7429" width="8.75" style="64" bestFit="1" customWidth="1"/>
    <col min="7430" max="7434" width="13.1640625" style="64" customWidth="1"/>
    <col min="7435" max="7435" width="3.1640625" style="64" customWidth="1"/>
    <col min="7436" max="7436" width="100" style="64" customWidth="1"/>
    <col min="7437" max="7437" width="2.33203125" style="64" customWidth="1"/>
    <col min="7438" max="7680" width="9" style="64"/>
    <col min="7681" max="7683" width="0" style="64" hidden="1" customWidth="1"/>
    <col min="7684" max="7684" width="39.83203125" style="64" customWidth="1"/>
    <col min="7685" max="7685" width="8.75" style="64" bestFit="1" customWidth="1"/>
    <col min="7686" max="7690" width="13.1640625" style="64" customWidth="1"/>
    <col min="7691" max="7691" width="3.1640625" style="64" customWidth="1"/>
    <col min="7692" max="7692" width="100" style="64" customWidth="1"/>
    <col min="7693" max="7693" width="2.33203125" style="64" customWidth="1"/>
    <col min="7694" max="7936" width="9" style="64"/>
    <col min="7937" max="7939" width="0" style="64" hidden="1" customWidth="1"/>
    <col min="7940" max="7940" width="39.83203125" style="64" customWidth="1"/>
    <col min="7941" max="7941" width="8.75" style="64" bestFit="1" customWidth="1"/>
    <col min="7942" max="7946" width="13.1640625" style="64" customWidth="1"/>
    <col min="7947" max="7947" width="3.1640625" style="64" customWidth="1"/>
    <col min="7948" max="7948" width="100" style="64" customWidth="1"/>
    <col min="7949" max="7949" width="2.33203125" style="64" customWidth="1"/>
    <col min="7950" max="8192" width="9" style="64"/>
    <col min="8193" max="8195" width="0" style="64" hidden="1" customWidth="1"/>
    <col min="8196" max="8196" width="39.83203125" style="64" customWidth="1"/>
    <col min="8197" max="8197" width="8.75" style="64" bestFit="1" customWidth="1"/>
    <col min="8198" max="8202" width="13.1640625" style="64" customWidth="1"/>
    <col min="8203" max="8203" width="3.1640625" style="64" customWidth="1"/>
    <col min="8204" max="8204" width="100" style="64" customWidth="1"/>
    <col min="8205" max="8205" width="2.33203125" style="64" customWidth="1"/>
    <col min="8206" max="8448" width="9" style="64"/>
    <col min="8449" max="8451" width="0" style="64" hidden="1" customWidth="1"/>
    <col min="8452" max="8452" width="39.83203125" style="64" customWidth="1"/>
    <col min="8453" max="8453" width="8.75" style="64" bestFit="1" customWidth="1"/>
    <col min="8454" max="8458" width="13.1640625" style="64" customWidth="1"/>
    <col min="8459" max="8459" width="3.1640625" style="64" customWidth="1"/>
    <col min="8460" max="8460" width="100" style="64" customWidth="1"/>
    <col min="8461" max="8461" width="2.33203125" style="64" customWidth="1"/>
    <col min="8462" max="8704" width="9" style="64"/>
    <col min="8705" max="8707" width="0" style="64" hidden="1" customWidth="1"/>
    <col min="8708" max="8708" width="39.83203125" style="64" customWidth="1"/>
    <col min="8709" max="8709" width="8.75" style="64" bestFit="1" customWidth="1"/>
    <col min="8710" max="8714" width="13.1640625" style="64" customWidth="1"/>
    <col min="8715" max="8715" width="3.1640625" style="64" customWidth="1"/>
    <col min="8716" max="8716" width="100" style="64" customWidth="1"/>
    <col min="8717" max="8717" width="2.33203125" style="64" customWidth="1"/>
    <col min="8718" max="8960" width="9" style="64"/>
    <col min="8961" max="8963" width="0" style="64" hidden="1" customWidth="1"/>
    <col min="8964" max="8964" width="39.83203125" style="64" customWidth="1"/>
    <col min="8965" max="8965" width="8.75" style="64" bestFit="1" customWidth="1"/>
    <col min="8966" max="8970" width="13.1640625" style="64" customWidth="1"/>
    <col min="8971" max="8971" width="3.1640625" style="64" customWidth="1"/>
    <col min="8972" max="8972" width="100" style="64" customWidth="1"/>
    <col min="8973" max="8973" width="2.33203125" style="64" customWidth="1"/>
    <col min="8974" max="9216" width="9" style="64"/>
    <col min="9217" max="9219" width="0" style="64" hidden="1" customWidth="1"/>
    <col min="9220" max="9220" width="39.83203125" style="64" customWidth="1"/>
    <col min="9221" max="9221" width="8.75" style="64" bestFit="1" customWidth="1"/>
    <col min="9222" max="9226" width="13.1640625" style="64" customWidth="1"/>
    <col min="9227" max="9227" width="3.1640625" style="64" customWidth="1"/>
    <col min="9228" max="9228" width="100" style="64" customWidth="1"/>
    <col min="9229" max="9229" width="2.33203125" style="64" customWidth="1"/>
    <col min="9230" max="9472" width="9" style="64"/>
    <col min="9473" max="9475" width="0" style="64" hidden="1" customWidth="1"/>
    <col min="9476" max="9476" width="39.83203125" style="64" customWidth="1"/>
    <col min="9477" max="9477" width="8.75" style="64" bestFit="1" customWidth="1"/>
    <col min="9478" max="9482" width="13.1640625" style="64" customWidth="1"/>
    <col min="9483" max="9483" width="3.1640625" style="64" customWidth="1"/>
    <col min="9484" max="9484" width="100" style="64" customWidth="1"/>
    <col min="9485" max="9485" width="2.33203125" style="64" customWidth="1"/>
    <col min="9486" max="9728" width="9" style="64"/>
    <col min="9729" max="9731" width="0" style="64" hidden="1" customWidth="1"/>
    <col min="9732" max="9732" width="39.83203125" style="64" customWidth="1"/>
    <col min="9733" max="9733" width="8.75" style="64" bestFit="1" customWidth="1"/>
    <col min="9734" max="9738" width="13.1640625" style="64" customWidth="1"/>
    <col min="9739" max="9739" width="3.1640625" style="64" customWidth="1"/>
    <col min="9740" max="9740" width="100" style="64" customWidth="1"/>
    <col min="9741" max="9741" width="2.33203125" style="64" customWidth="1"/>
    <col min="9742" max="9984" width="9" style="64"/>
    <col min="9985" max="9987" width="0" style="64" hidden="1" customWidth="1"/>
    <col min="9988" max="9988" width="39.83203125" style="64" customWidth="1"/>
    <col min="9989" max="9989" width="8.75" style="64" bestFit="1" customWidth="1"/>
    <col min="9990" max="9994" width="13.1640625" style="64" customWidth="1"/>
    <col min="9995" max="9995" width="3.1640625" style="64" customWidth="1"/>
    <col min="9996" max="9996" width="100" style="64" customWidth="1"/>
    <col min="9997" max="9997" width="2.33203125" style="64" customWidth="1"/>
    <col min="9998" max="10240" width="9" style="64"/>
    <col min="10241" max="10243" width="0" style="64" hidden="1" customWidth="1"/>
    <col min="10244" max="10244" width="39.83203125" style="64" customWidth="1"/>
    <col min="10245" max="10245" width="8.75" style="64" bestFit="1" customWidth="1"/>
    <col min="10246" max="10250" width="13.1640625" style="64" customWidth="1"/>
    <col min="10251" max="10251" width="3.1640625" style="64" customWidth="1"/>
    <col min="10252" max="10252" width="100" style="64" customWidth="1"/>
    <col min="10253" max="10253" width="2.33203125" style="64" customWidth="1"/>
    <col min="10254" max="10496" width="9" style="64"/>
    <col min="10497" max="10499" width="0" style="64" hidden="1" customWidth="1"/>
    <col min="10500" max="10500" width="39.83203125" style="64" customWidth="1"/>
    <col min="10501" max="10501" width="8.75" style="64" bestFit="1" customWidth="1"/>
    <col min="10502" max="10506" width="13.1640625" style="64" customWidth="1"/>
    <col min="10507" max="10507" width="3.1640625" style="64" customWidth="1"/>
    <col min="10508" max="10508" width="100" style="64" customWidth="1"/>
    <col min="10509" max="10509" width="2.33203125" style="64" customWidth="1"/>
    <col min="10510" max="10752" width="9" style="64"/>
    <col min="10753" max="10755" width="0" style="64" hidden="1" customWidth="1"/>
    <col min="10756" max="10756" width="39.83203125" style="64" customWidth="1"/>
    <col min="10757" max="10757" width="8.75" style="64" bestFit="1" customWidth="1"/>
    <col min="10758" max="10762" width="13.1640625" style="64" customWidth="1"/>
    <col min="10763" max="10763" width="3.1640625" style="64" customWidth="1"/>
    <col min="10764" max="10764" width="100" style="64" customWidth="1"/>
    <col min="10765" max="10765" width="2.33203125" style="64" customWidth="1"/>
    <col min="10766" max="11008" width="9" style="64"/>
    <col min="11009" max="11011" width="0" style="64" hidden="1" customWidth="1"/>
    <col min="11012" max="11012" width="39.83203125" style="64" customWidth="1"/>
    <col min="11013" max="11013" width="8.75" style="64" bestFit="1" customWidth="1"/>
    <col min="11014" max="11018" width="13.1640625" style="64" customWidth="1"/>
    <col min="11019" max="11019" width="3.1640625" style="64" customWidth="1"/>
    <col min="11020" max="11020" width="100" style="64" customWidth="1"/>
    <col min="11021" max="11021" width="2.33203125" style="64" customWidth="1"/>
    <col min="11022" max="11264" width="9" style="64"/>
    <col min="11265" max="11267" width="0" style="64" hidden="1" customWidth="1"/>
    <col min="11268" max="11268" width="39.83203125" style="64" customWidth="1"/>
    <col min="11269" max="11269" width="8.75" style="64" bestFit="1" customWidth="1"/>
    <col min="11270" max="11274" width="13.1640625" style="64" customWidth="1"/>
    <col min="11275" max="11275" width="3.1640625" style="64" customWidth="1"/>
    <col min="11276" max="11276" width="100" style="64" customWidth="1"/>
    <col min="11277" max="11277" width="2.33203125" style="64" customWidth="1"/>
    <col min="11278" max="11520" width="9" style="64"/>
    <col min="11521" max="11523" width="0" style="64" hidden="1" customWidth="1"/>
    <col min="11524" max="11524" width="39.83203125" style="64" customWidth="1"/>
    <col min="11525" max="11525" width="8.75" style="64" bestFit="1" customWidth="1"/>
    <col min="11526" max="11530" width="13.1640625" style="64" customWidth="1"/>
    <col min="11531" max="11531" width="3.1640625" style="64" customWidth="1"/>
    <col min="11532" max="11532" width="100" style="64" customWidth="1"/>
    <col min="11533" max="11533" width="2.33203125" style="64" customWidth="1"/>
    <col min="11534" max="11776" width="9" style="64"/>
    <col min="11777" max="11779" width="0" style="64" hidden="1" customWidth="1"/>
    <col min="11780" max="11780" width="39.83203125" style="64" customWidth="1"/>
    <col min="11781" max="11781" width="8.75" style="64" bestFit="1" customWidth="1"/>
    <col min="11782" max="11786" width="13.1640625" style="64" customWidth="1"/>
    <col min="11787" max="11787" width="3.1640625" style="64" customWidth="1"/>
    <col min="11788" max="11788" width="100" style="64" customWidth="1"/>
    <col min="11789" max="11789" width="2.33203125" style="64" customWidth="1"/>
    <col min="11790" max="12032" width="9" style="64"/>
    <col min="12033" max="12035" width="0" style="64" hidden="1" customWidth="1"/>
    <col min="12036" max="12036" width="39.83203125" style="64" customWidth="1"/>
    <col min="12037" max="12037" width="8.75" style="64" bestFit="1" customWidth="1"/>
    <col min="12038" max="12042" width="13.1640625" style="64" customWidth="1"/>
    <col min="12043" max="12043" width="3.1640625" style="64" customWidth="1"/>
    <col min="12044" max="12044" width="100" style="64" customWidth="1"/>
    <col min="12045" max="12045" width="2.33203125" style="64" customWidth="1"/>
    <col min="12046" max="12288" width="9" style="64"/>
    <col min="12289" max="12291" width="0" style="64" hidden="1" customWidth="1"/>
    <col min="12292" max="12292" width="39.83203125" style="64" customWidth="1"/>
    <col min="12293" max="12293" width="8.75" style="64" bestFit="1" customWidth="1"/>
    <col min="12294" max="12298" width="13.1640625" style="64" customWidth="1"/>
    <col min="12299" max="12299" width="3.1640625" style="64" customWidth="1"/>
    <col min="12300" max="12300" width="100" style="64" customWidth="1"/>
    <col min="12301" max="12301" width="2.33203125" style="64" customWidth="1"/>
    <col min="12302" max="12544" width="9" style="64"/>
    <col min="12545" max="12547" width="0" style="64" hidden="1" customWidth="1"/>
    <col min="12548" max="12548" width="39.83203125" style="64" customWidth="1"/>
    <col min="12549" max="12549" width="8.75" style="64" bestFit="1" customWidth="1"/>
    <col min="12550" max="12554" width="13.1640625" style="64" customWidth="1"/>
    <col min="12555" max="12555" width="3.1640625" style="64" customWidth="1"/>
    <col min="12556" max="12556" width="100" style="64" customWidth="1"/>
    <col min="12557" max="12557" width="2.33203125" style="64" customWidth="1"/>
    <col min="12558" max="12800" width="9" style="64"/>
    <col min="12801" max="12803" width="0" style="64" hidden="1" customWidth="1"/>
    <col min="12804" max="12804" width="39.83203125" style="64" customWidth="1"/>
    <col min="12805" max="12805" width="8.75" style="64" bestFit="1" customWidth="1"/>
    <col min="12806" max="12810" width="13.1640625" style="64" customWidth="1"/>
    <col min="12811" max="12811" width="3.1640625" style="64" customWidth="1"/>
    <col min="12812" max="12812" width="100" style="64" customWidth="1"/>
    <col min="12813" max="12813" width="2.33203125" style="64" customWidth="1"/>
    <col min="12814" max="13056" width="9" style="64"/>
    <col min="13057" max="13059" width="0" style="64" hidden="1" customWidth="1"/>
    <col min="13060" max="13060" width="39.83203125" style="64" customWidth="1"/>
    <col min="13061" max="13061" width="8.75" style="64" bestFit="1" customWidth="1"/>
    <col min="13062" max="13066" width="13.1640625" style="64" customWidth="1"/>
    <col min="13067" max="13067" width="3.1640625" style="64" customWidth="1"/>
    <col min="13068" max="13068" width="100" style="64" customWidth="1"/>
    <col min="13069" max="13069" width="2.33203125" style="64" customWidth="1"/>
    <col min="13070" max="13312" width="9" style="64"/>
    <col min="13313" max="13315" width="0" style="64" hidden="1" customWidth="1"/>
    <col min="13316" max="13316" width="39.83203125" style="64" customWidth="1"/>
    <col min="13317" max="13317" width="8.75" style="64" bestFit="1" customWidth="1"/>
    <col min="13318" max="13322" width="13.1640625" style="64" customWidth="1"/>
    <col min="13323" max="13323" width="3.1640625" style="64" customWidth="1"/>
    <col min="13324" max="13324" width="100" style="64" customWidth="1"/>
    <col min="13325" max="13325" width="2.33203125" style="64" customWidth="1"/>
    <col min="13326" max="13568" width="9" style="64"/>
    <col min="13569" max="13571" width="0" style="64" hidden="1" customWidth="1"/>
    <col min="13572" max="13572" width="39.83203125" style="64" customWidth="1"/>
    <col min="13573" max="13573" width="8.75" style="64" bestFit="1" customWidth="1"/>
    <col min="13574" max="13578" width="13.1640625" style="64" customWidth="1"/>
    <col min="13579" max="13579" width="3.1640625" style="64" customWidth="1"/>
    <col min="13580" max="13580" width="100" style="64" customWidth="1"/>
    <col min="13581" max="13581" width="2.33203125" style="64" customWidth="1"/>
    <col min="13582" max="13824" width="9" style="64"/>
    <col min="13825" max="13827" width="0" style="64" hidden="1" customWidth="1"/>
    <col min="13828" max="13828" width="39.83203125" style="64" customWidth="1"/>
    <col min="13829" max="13829" width="8.75" style="64" bestFit="1" customWidth="1"/>
    <col min="13830" max="13834" width="13.1640625" style="64" customWidth="1"/>
    <col min="13835" max="13835" width="3.1640625" style="64" customWidth="1"/>
    <col min="13836" max="13836" width="100" style="64" customWidth="1"/>
    <col min="13837" max="13837" width="2.33203125" style="64" customWidth="1"/>
    <col min="13838" max="14080" width="9" style="64"/>
    <col min="14081" max="14083" width="0" style="64" hidden="1" customWidth="1"/>
    <col min="14084" max="14084" width="39.83203125" style="64" customWidth="1"/>
    <col min="14085" max="14085" width="8.75" style="64" bestFit="1" customWidth="1"/>
    <col min="14086" max="14090" width="13.1640625" style="64" customWidth="1"/>
    <col min="14091" max="14091" width="3.1640625" style="64" customWidth="1"/>
    <col min="14092" max="14092" width="100" style="64" customWidth="1"/>
    <col min="14093" max="14093" width="2.33203125" style="64" customWidth="1"/>
    <col min="14094" max="14336" width="9" style="64"/>
    <col min="14337" max="14339" width="0" style="64" hidden="1" customWidth="1"/>
    <col min="14340" max="14340" width="39.83203125" style="64" customWidth="1"/>
    <col min="14341" max="14341" width="8.75" style="64" bestFit="1" customWidth="1"/>
    <col min="14342" max="14346" width="13.1640625" style="64" customWidth="1"/>
    <col min="14347" max="14347" width="3.1640625" style="64" customWidth="1"/>
    <col min="14348" max="14348" width="100" style="64" customWidth="1"/>
    <col min="14349" max="14349" width="2.33203125" style="64" customWidth="1"/>
    <col min="14350" max="14592" width="9" style="64"/>
    <col min="14593" max="14595" width="0" style="64" hidden="1" customWidth="1"/>
    <col min="14596" max="14596" width="39.83203125" style="64" customWidth="1"/>
    <col min="14597" max="14597" width="8.75" style="64" bestFit="1" customWidth="1"/>
    <col min="14598" max="14602" width="13.1640625" style="64" customWidth="1"/>
    <col min="14603" max="14603" width="3.1640625" style="64" customWidth="1"/>
    <col min="14604" max="14604" width="100" style="64" customWidth="1"/>
    <col min="14605" max="14605" width="2.33203125" style="64" customWidth="1"/>
    <col min="14606" max="14848" width="9" style="64"/>
    <col min="14849" max="14851" width="0" style="64" hidden="1" customWidth="1"/>
    <col min="14852" max="14852" width="39.83203125" style="64" customWidth="1"/>
    <col min="14853" max="14853" width="8.75" style="64" bestFit="1" customWidth="1"/>
    <col min="14854" max="14858" width="13.1640625" style="64" customWidth="1"/>
    <col min="14859" max="14859" width="3.1640625" style="64" customWidth="1"/>
    <col min="14860" max="14860" width="100" style="64" customWidth="1"/>
    <col min="14861" max="14861" width="2.33203125" style="64" customWidth="1"/>
    <col min="14862" max="15104" width="9" style="64"/>
    <col min="15105" max="15107" width="0" style="64" hidden="1" customWidth="1"/>
    <col min="15108" max="15108" width="39.83203125" style="64" customWidth="1"/>
    <col min="15109" max="15109" width="8.75" style="64" bestFit="1" customWidth="1"/>
    <col min="15110" max="15114" width="13.1640625" style="64" customWidth="1"/>
    <col min="15115" max="15115" width="3.1640625" style="64" customWidth="1"/>
    <col min="15116" max="15116" width="100" style="64" customWidth="1"/>
    <col min="15117" max="15117" width="2.33203125" style="64" customWidth="1"/>
    <col min="15118" max="15360" width="9" style="64"/>
    <col min="15361" max="15363" width="0" style="64" hidden="1" customWidth="1"/>
    <col min="15364" max="15364" width="39.83203125" style="64" customWidth="1"/>
    <col min="15365" max="15365" width="8.75" style="64" bestFit="1" customWidth="1"/>
    <col min="15366" max="15370" width="13.1640625" style="64" customWidth="1"/>
    <col min="15371" max="15371" width="3.1640625" style="64" customWidth="1"/>
    <col min="15372" max="15372" width="100" style="64" customWidth="1"/>
    <col min="15373" max="15373" width="2.33203125" style="64" customWidth="1"/>
    <col min="15374" max="15616" width="9" style="64"/>
    <col min="15617" max="15619" width="0" style="64" hidden="1" customWidth="1"/>
    <col min="15620" max="15620" width="39.83203125" style="64" customWidth="1"/>
    <col min="15621" max="15621" width="8.75" style="64" bestFit="1" customWidth="1"/>
    <col min="15622" max="15626" width="13.1640625" style="64" customWidth="1"/>
    <col min="15627" max="15627" width="3.1640625" style="64" customWidth="1"/>
    <col min="15628" max="15628" width="100" style="64" customWidth="1"/>
    <col min="15629" max="15629" width="2.33203125" style="64" customWidth="1"/>
    <col min="15630" max="15872" width="9" style="64"/>
    <col min="15873" max="15875" width="0" style="64" hidden="1" customWidth="1"/>
    <col min="15876" max="15876" width="39.83203125" style="64" customWidth="1"/>
    <col min="15877" max="15877" width="8.75" style="64" bestFit="1" customWidth="1"/>
    <col min="15878" max="15882" width="13.1640625" style="64" customWidth="1"/>
    <col min="15883" max="15883" width="3.1640625" style="64" customWidth="1"/>
    <col min="15884" max="15884" width="100" style="64" customWidth="1"/>
    <col min="15885" max="15885" width="2.33203125" style="64" customWidth="1"/>
    <col min="15886" max="16128" width="9" style="64"/>
    <col min="16129" max="16131" width="0" style="64" hidden="1" customWidth="1"/>
    <col min="16132" max="16132" width="39.83203125" style="64" customWidth="1"/>
    <col min="16133" max="16133" width="8.75" style="64" bestFit="1" customWidth="1"/>
    <col min="16134" max="16138" width="13.1640625" style="64" customWidth="1"/>
    <col min="16139" max="16139" width="3.1640625" style="64" customWidth="1"/>
    <col min="16140" max="16140" width="100" style="64" customWidth="1"/>
    <col min="16141" max="16141" width="2.33203125" style="64" customWidth="1"/>
    <col min="16142" max="16384" width="9" style="64"/>
  </cols>
  <sheetData>
    <row r="1" spans="1:14" ht="14.5">
      <c r="A1" s="33" t="s">
        <v>141</v>
      </c>
      <c r="B1" s="33" t="s">
        <v>142</v>
      </c>
      <c r="C1" s="32" t="s">
        <v>143</v>
      </c>
      <c r="D1" s="66" t="s">
        <v>144</v>
      </c>
      <c r="F1" s="68" t="s">
        <v>145</v>
      </c>
      <c r="J1" s="69" t="s">
        <v>146</v>
      </c>
      <c r="N1" s="70"/>
    </row>
    <row r="2" spans="1:14" ht="14.5">
      <c r="A2" s="25" t="s">
        <v>147</v>
      </c>
      <c r="B2" s="25"/>
      <c r="C2" s="30">
        <f>F8</f>
        <v>0</v>
      </c>
      <c r="D2" s="71" t="s">
        <v>148</v>
      </c>
      <c r="E2" s="72"/>
      <c r="F2" s="72"/>
      <c r="G2" s="72"/>
      <c r="H2" s="72"/>
      <c r="I2" s="72"/>
      <c r="J2" s="72"/>
      <c r="K2" s="72"/>
      <c r="L2" s="73" t="s">
        <v>149</v>
      </c>
      <c r="M2" s="72"/>
      <c r="N2" s="74"/>
    </row>
    <row r="3" spans="1:14" ht="13">
      <c r="A3" s="25" t="s">
        <v>150</v>
      </c>
      <c r="B3" s="25"/>
      <c r="C3" s="28">
        <f>F10</f>
        <v>0</v>
      </c>
      <c r="D3" s="75" t="s">
        <v>151</v>
      </c>
      <c r="E3" s="75"/>
      <c r="F3" s="374">
        <f>'SP12-1'!E12</f>
        <v>0</v>
      </c>
      <c r="G3" s="374"/>
      <c r="H3" s="374"/>
      <c r="I3" s="76"/>
      <c r="J3" s="76"/>
      <c r="L3" s="77"/>
      <c r="N3" s="70"/>
    </row>
    <row r="4" spans="1:14" ht="13">
      <c r="A4" s="25" t="s">
        <v>152</v>
      </c>
      <c r="B4" s="25"/>
      <c r="C4" s="28">
        <f>F12</f>
        <v>0</v>
      </c>
      <c r="D4" s="75" t="s">
        <v>153</v>
      </c>
      <c r="E4" s="75"/>
      <c r="F4" s="374">
        <f>'SP12-1'!E13</f>
        <v>0</v>
      </c>
      <c r="G4" s="374"/>
      <c r="H4" s="374"/>
      <c r="I4" s="78"/>
      <c r="J4" s="76"/>
      <c r="L4" s="77"/>
      <c r="N4" s="70"/>
    </row>
    <row r="5" spans="1:14" ht="13">
      <c r="A5" s="25" t="s">
        <v>154</v>
      </c>
      <c r="B5" s="25" t="s">
        <v>155</v>
      </c>
      <c r="C5" s="28">
        <f>F22</f>
        <v>0</v>
      </c>
      <c r="D5" s="75"/>
      <c r="E5" s="75"/>
      <c r="F5" s="75"/>
      <c r="G5" s="75"/>
      <c r="H5" s="76"/>
      <c r="I5" s="76"/>
      <c r="J5" s="76"/>
      <c r="L5" s="79"/>
      <c r="N5" s="70"/>
    </row>
    <row r="6" spans="1:14" ht="12.75" customHeight="1">
      <c r="A6" s="25" t="s">
        <v>154</v>
      </c>
      <c r="B6" s="25" t="s">
        <v>156</v>
      </c>
      <c r="C6" s="28">
        <f>G22</f>
        <v>0</v>
      </c>
      <c r="D6" s="75" t="s">
        <v>157</v>
      </c>
      <c r="E6" s="75"/>
      <c r="F6" s="374">
        <f>'SP12-1'!C7</f>
        <v>0</v>
      </c>
      <c r="G6" s="374"/>
      <c r="H6" s="374"/>
      <c r="I6" s="76"/>
      <c r="J6" s="76"/>
      <c r="L6" s="77"/>
      <c r="N6" s="70"/>
    </row>
    <row r="7" spans="1:14" ht="12.75" customHeight="1">
      <c r="A7" s="25" t="s">
        <v>158</v>
      </c>
      <c r="B7" s="25" t="s">
        <v>155</v>
      </c>
      <c r="C7" s="28">
        <f>F23</f>
        <v>0</v>
      </c>
      <c r="D7" s="75" t="s">
        <v>159</v>
      </c>
      <c r="E7" s="75"/>
      <c r="F7" s="374">
        <f>'SP12-1'!C8</f>
        <v>0</v>
      </c>
      <c r="G7" s="374"/>
      <c r="H7" s="374"/>
      <c r="I7" s="76"/>
      <c r="J7" s="76"/>
      <c r="L7" s="77"/>
      <c r="N7" s="70"/>
    </row>
    <row r="8" spans="1:14" ht="13">
      <c r="A8" s="25" t="s">
        <v>158</v>
      </c>
      <c r="B8" s="25" t="s">
        <v>156</v>
      </c>
      <c r="C8" s="28">
        <f>G23</f>
        <v>0</v>
      </c>
      <c r="D8" s="75" t="s">
        <v>160</v>
      </c>
      <c r="E8" s="80" t="s">
        <v>161</v>
      </c>
      <c r="F8" s="81">
        <f>'SP12-1'!I25</f>
        <v>0</v>
      </c>
      <c r="G8" s="75"/>
      <c r="H8" s="75"/>
      <c r="L8" s="77"/>
      <c r="N8" s="70"/>
    </row>
    <row r="9" spans="1:14" ht="13">
      <c r="A9" s="25" t="s">
        <v>158</v>
      </c>
      <c r="B9" s="25" t="s">
        <v>162</v>
      </c>
      <c r="C9" s="28">
        <f>H23</f>
        <v>0</v>
      </c>
      <c r="D9" s="75"/>
      <c r="E9" s="80"/>
      <c r="F9" s="75"/>
      <c r="G9" s="75"/>
      <c r="H9" s="76"/>
      <c r="I9" s="76"/>
      <c r="J9" s="76"/>
      <c r="L9" s="79"/>
      <c r="N9" s="70"/>
    </row>
    <row r="10" spans="1:14" ht="13">
      <c r="A10" s="25" t="s">
        <v>163</v>
      </c>
      <c r="B10" s="25" t="s">
        <v>155</v>
      </c>
      <c r="C10" s="28">
        <f>F24</f>
        <v>0</v>
      </c>
      <c r="D10" s="75" t="s">
        <v>164</v>
      </c>
      <c r="E10" s="80" t="s">
        <v>165</v>
      </c>
      <c r="F10" s="82">
        <f>'SP12-1'!I26</f>
        <v>0</v>
      </c>
      <c r="G10" s="75"/>
      <c r="H10" s="76"/>
      <c r="I10" s="76"/>
      <c r="J10" s="76"/>
      <c r="L10" s="77"/>
      <c r="N10" s="70"/>
    </row>
    <row r="11" spans="1:14" ht="13">
      <c r="A11" s="25" t="s">
        <v>163</v>
      </c>
      <c r="B11" s="25" t="s">
        <v>156</v>
      </c>
      <c r="C11" s="28">
        <f>G24</f>
        <v>0</v>
      </c>
      <c r="D11" s="75" t="s">
        <v>432</v>
      </c>
      <c r="E11" s="80" t="s">
        <v>166</v>
      </c>
      <c r="F11" s="82">
        <f>'SP12-1'!I27</f>
        <v>0</v>
      </c>
      <c r="G11" s="75"/>
      <c r="H11" s="76"/>
      <c r="I11" s="76"/>
      <c r="J11" s="76"/>
      <c r="L11" s="77"/>
      <c r="N11" s="70"/>
    </row>
    <row r="12" spans="1:14" ht="13">
      <c r="A12" s="25" t="s">
        <v>163</v>
      </c>
      <c r="B12" s="25" t="s">
        <v>162</v>
      </c>
      <c r="C12" s="28">
        <f>H24</f>
        <v>0</v>
      </c>
      <c r="D12" s="75" t="s">
        <v>167</v>
      </c>
      <c r="E12" s="80" t="s">
        <v>165</v>
      </c>
      <c r="F12" s="82">
        <f>'SP12-1'!I28</f>
        <v>0</v>
      </c>
      <c r="G12" s="75"/>
      <c r="H12" s="76"/>
      <c r="I12" s="76"/>
      <c r="J12" s="76"/>
      <c r="L12" s="77"/>
      <c r="N12" s="70"/>
    </row>
    <row r="13" spans="1:14" ht="13">
      <c r="A13" s="25" t="s">
        <v>168</v>
      </c>
      <c r="B13" s="25" t="s">
        <v>155</v>
      </c>
      <c r="C13" s="31">
        <f>F25</f>
        <v>0</v>
      </c>
      <c r="D13" s="75"/>
      <c r="E13" s="75"/>
      <c r="F13" s="75"/>
      <c r="G13" s="75"/>
      <c r="H13" s="83"/>
      <c r="I13" s="83"/>
      <c r="J13" s="83"/>
      <c r="L13" s="79"/>
      <c r="N13" s="70"/>
    </row>
    <row r="14" spans="1:14" ht="13">
      <c r="A14" s="25" t="s">
        <v>168</v>
      </c>
      <c r="B14" s="25" t="s">
        <v>156</v>
      </c>
      <c r="C14" s="26">
        <f>G25</f>
        <v>0</v>
      </c>
      <c r="D14" s="75" t="s">
        <v>169</v>
      </c>
      <c r="E14" s="75"/>
      <c r="F14" s="374">
        <f>'SP12-1'!E18</f>
        <v>0</v>
      </c>
      <c r="G14" s="374"/>
      <c r="H14" s="374"/>
      <c r="I14" s="374"/>
      <c r="J14" s="374"/>
      <c r="L14" s="77"/>
      <c r="N14" s="70"/>
    </row>
    <row r="15" spans="1:14" ht="12.75" customHeight="1">
      <c r="A15" s="25" t="s">
        <v>168</v>
      </c>
      <c r="B15" s="25" t="s">
        <v>162</v>
      </c>
      <c r="C15" s="31">
        <f>H25</f>
        <v>0</v>
      </c>
      <c r="D15" s="75" t="s">
        <v>170</v>
      </c>
      <c r="E15" s="75"/>
      <c r="F15" s="374">
        <f>'SP12-1'!E15</f>
        <v>0</v>
      </c>
      <c r="G15" s="374"/>
      <c r="H15" s="374"/>
      <c r="I15" s="374"/>
      <c r="J15" s="374"/>
      <c r="L15" s="77"/>
      <c r="N15" s="70"/>
    </row>
    <row r="16" spans="1:14" ht="12.75" customHeight="1">
      <c r="A16" s="25" t="s">
        <v>171</v>
      </c>
      <c r="B16" s="25" t="s">
        <v>155</v>
      </c>
      <c r="C16" s="31">
        <f>F26</f>
        <v>0</v>
      </c>
      <c r="D16" s="75" t="s">
        <v>172</v>
      </c>
      <c r="E16" s="75"/>
      <c r="F16" s="374">
        <f>'SP12-1'!E21</f>
        <v>0</v>
      </c>
      <c r="G16" s="374"/>
      <c r="H16" s="374"/>
      <c r="I16" s="374"/>
      <c r="J16" s="374"/>
      <c r="L16" s="77"/>
      <c r="N16" s="70"/>
    </row>
    <row r="17" spans="1:14" ht="12.75" customHeight="1">
      <c r="A17" s="25" t="s">
        <v>171</v>
      </c>
      <c r="B17" s="25" t="s">
        <v>156</v>
      </c>
      <c r="C17" s="26">
        <f>G26</f>
        <v>0</v>
      </c>
      <c r="D17" s="75" t="s">
        <v>173</v>
      </c>
      <c r="E17" s="75"/>
      <c r="F17" s="374"/>
      <c r="G17" s="374"/>
      <c r="H17" s="374"/>
      <c r="I17" s="374"/>
      <c r="J17" s="374"/>
      <c r="L17" s="77"/>
      <c r="N17" s="70"/>
    </row>
    <row r="18" spans="1:14" ht="12.75" customHeight="1">
      <c r="A18" s="25" t="s">
        <v>174</v>
      </c>
      <c r="B18" s="25" t="s">
        <v>155</v>
      </c>
      <c r="C18" s="31">
        <f>F27</f>
        <v>0</v>
      </c>
      <c r="D18" s="75" t="s">
        <v>175</v>
      </c>
      <c r="E18" s="75"/>
      <c r="F18" s="374">
        <f>'SP12-1'!E22</f>
        <v>0</v>
      </c>
      <c r="G18" s="374"/>
      <c r="H18" s="374"/>
      <c r="I18" s="374"/>
      <c r="J18" s="374"/>
      <c r="L18" s="77"/>
      <c r="N18" s="70"/>
    </row>
    <row r="19" spans="1:14" ht="12.75" customHeight="1">
      <c r="A19" s="25" t="s">
        <v>174</v>
      </c>
      <c r="B19" s="25" t="s">
        <v>156</v>
      </c>
      <c r="C19" s="26">
        <f>G27</f>
        <v>0</v>
      </c>
      <c r="D19" s="75" t="s">
        <v>176</v>
      </c>
      <c r="E19" s="75"/>
      <c r="F19" s="374">
        <f>'SP12-1'!E14</f>
        <v>0</v>
      </c>
      <c r="G19" s="374"/>
      <c r="H19" s="374"/>
      <c r="I19" s="374"/>
      <c r="J19" s="374"/>
      <c r="L19" s="77"/>
      <c r="N19" s="70"/>
    </row>
    <row r="20" spans="1:14" ht="13">
      <c r="A20" s="25" t="s">
        <v>174</v>
      </c>
      <c r="B20" s="25" t="s">
        <v>162</v>
      </c>
      <c r="C20" s="26">
        <f>H27</f>
        <v>0</v>
      </c>
      <c r="D20" s="75"/>
      <c r="E20" s="75"/>
      <c r="F20" s="75"/>
      <c r="G20" s="75"/>
      <c r="H20" s="75"/>
      <c r="I20" s="75"/>
      <c r="L20" s="79"/>
      <c r="N20" s="70"/>
    </row>
    <row r="21" spans="1:14" ht="13">
      <c r="A21" s="25" t="s">
        <v>177</v>
      </c>
      <c r="B21" s="25" t="s">
        <v>155</v>
      </c>
      <c r="C21" s="31">
        <f>F28</f>
        <v>0</v>
      </c>
      <c r="D21" s="84" t="s">
        <v>178</v>
      </c>
      <c r="E21" s="75"/>
      <c r="F21" s="84" t="s">
        <v>179</v>
      </c>
      <c r="G21" s="84" t="s">
        <v>180</v>
      </c>
      <c r="H21" s="84" t="s">
        <v>181</v>
      </c>
      <c r="I21" s="75"/>
      <c r="L21" s="79"/>
      <c r="N21" s="70"/>
    </row>
    <row r="22" spans="1:14" ht="13">
      <c r="A22" s="25" t="s">
        <v>177</v>
      </c>
      <c r="B22" s="25" t="s">
        <v>156</v>
      </c>
      <c r="C22" s="26">
        <f>G28</f>
        <v>0</v>
      </c>
      <c r="D22" s="75" t="s">
        <v>182</v>
      </c>
      <c r="E22" s="80" t="s">
        <v>183</v>
      </c>
      <c r="F22" s="85">
        <v>0</v>
      </c>
      <c r="G22" s="86">
        <v>0</v>
      </c>
      <c r="H22" s="75"/>
      <c r="I22" s="75"/>
      <c r="L22" s="77"/>
      <c r="N22" s="70"/>
    </row>
    <row r="23" spans="1:14" ht="13">
      <c r="A23" s="25" t="s">
        <v>184</v>
      </c>
      <c r="B23" s="87"/>
      <c r="C23" s="88">
        <f>F29</f>
        <v>0</v>
      </c>
      <c r="D23" s="75" t="s">
        <v>185</v>
      </c>
      <c r="E23" s="80" t="s">
        <v>186</v>
      </c>
      <c r="F23" s="85">
        <v>0</v>
      </c>
      <c r="G23" s="86">
        <v>0</v>
      </c>
      <c r="H23" s="85">
        <v>0</v>
      </c>
      <c r="I23" s="75"/>
      <c r="L23" s="77"/>
      <c r="N23" s="70"/>
    </row>
    <row r="24" spans="1:14" ht="13">
      <c r="A24" s="25" t="s">
        <v>187</v>
      </c>
      <c r="B24" s="25"/>
      <c r="C24" s="28">
        <f>F30</f>
        <v>0</v>
      </c>
      <c r="D24" s="75" t="s">
        <v>188</v>
      </c>
      <c r="E24" s="80" t="s">
        <v>186</v>
      </c>
      <c r="F24" s="85">
        <v>0</v>
      </c>
      <c r="G24" s="86">
        <v>0</v>
      </c>
      <c r="H24" s="85">
        <v>0</v>
      </c>
      <c r="I24" s="75"/>
      <c r="K24" s="89"/>
      <c r="L24" s="77"/>
      <c r="N24" s="70"/>
    </row>
    <row r="25" spans="1:14" ht="13">
      <c r="A25" s="25" t="s">
        <v>189</v>
      </c>
      <c r="B25" s="25" t="s">
        <v>190</v>
      </c>
      <c r="C25" s="30">
        <f>F33</f>
        <v>0</v>
      </c>
      <c r="D25" s="75" t="s">
        <v>191</v>
      </c>
      <c r="E25" s="80" t="s">
        <v>186</v>
      </c>
      <c r="F25" s="85">
        <v>0</v>
      </c>
      <c r="G25" s="86">
        <v>0</v>
      </c>
      <c r="H25" s="85">
        <v>0</v>
      </c>
      <c r="I25" s="75"/>
      <c r="L25" s="77"/>
      <c r="N25" s="70"/>
    </row>
    <row r="26" spans="1:14" ht="13">
      <c r="A26" s="25" t="s">
        <v>189</v>
      </c>
      <c r="B26" s="25" t="s">
        <v>192</v>
      </c>
      <c r="C26" s="30">
        <f>G33</f>
        <v>0</v>
      </c>
      <c r="D26" s="75" t="s">
        <v>193</v>
      </c>
      <c r="E26" s="80" t="s">
        <v>186</v>
      </c>
      <c r="F26" s="85">
        <v>0</v>
      </c>
      <c r="G26" s="86">
        <v>0</v>
      </c>
      <c r="I26" s="75"/>
      <c r="L26" s="77"/>
      <c r="N26" s="70"/>
    </row>
    <row r="27" spans="1:14" ht="13">
      <c r="A27" s="25" t="s">
        <v>194</v>
      </c>
      <c r="B27" s="25" t="s">
        <v>190</v>
      </c>
      <c r="C27" s="30">
        <f>F34</f>
        <v>0</v>
      </c>
      <c r="D27" s="75" t="s">
        <v>195</v>
      </c>
      <c r="E27" s="80" t="s">
        <v>196</v>
      </c>
      <c r="F27" s="85">
        <v>0</v>
      </c>
      <c r="G27" s="86">
        <v>0</v>
      </c>
      <c r="H27" s="85">
        <v>0</v>
      </c>
      <c r="I27" s="75"/>
      <c r="L27" s="77"/>
      <c r="N27" s="70"/>
    </row>
    <row r="28" spans="1:14" ht="13">
      <c r="A28" s="25" t="s">
        <v>194</v>
      </c>
      <c r="B28" s="25" t="s">
        <v>192</v>
      </c>
      <c r="C28" s="30">
        <f>G34</f>
        <v>0</v>
      </c>
      <c r="D28" s="75" t="s">
        <v>197</v>
      </c>
      <c r="E28" s="80" t="s">
        <v>183</v>
      </c>
      <c r="F28" s="85">
        <v>0</v>
      </c>
      <c r="G28" s="86">
        <v>0</v>
      </c>
      <c r="H28" s="75"/>
      <c r="I28" s="75"/>
      <c r="L28" s="77"/>
      <c r="N28" s="70"/>
    </row>
    <row r="29" spans="1:14" ht="13">
      <c r="A29" s="25" t="s">
        <v>198</v>
      </c>
      <c r="B29" s="25" t="s">
        <v>190</v>
      </c>
      <c r="C29" s="30">
        <f>F35</f>
        <v>0</v>
      </c>
      <c r="D29" s="75" t="s">
        <v>197</v>
      </c>
      <c r="E29" s="80" t="s">
        <v>199</v>
      </c>
      <c r="F29" s="90">
        <v>0</v>
      </c>
      <c r="G29" s="75"/>
      <c r="H29" s="75"/>
      <c r="I29" s="75"/>
      <c r="L29" s="77"/>
      <c r="N29" s="70"/>
    </row>
    <row r="30" spans="1:14" ht="13">
      <c r="A30" s="25" t="s">
        <v>198</v>
      </c>
      <c r="B30" s="25" t="s">
        <v>192</v>
      </c>
      <c r="C30" s="30">
        <f>G35</f>
        <v>0</v>
      </c>
      <c r="D30" s="75" t="s">
        <v>200</v>
      </c>
      <c r="E30" s="75"/>
      <c r="F30" s="91"/>
      <c r="G30" s="75"/>
      <c r="H30" s="75"/>
      <c r="I30" s="75"/>
      <c r="L30" s="77"/>
      <c r="N30" s="70"/>
    </row>
    <row r="31" spans="1:14" ht="13">
      <c r="A31" s="25" t="s">
        <v>201</v>
      </c>
      <c r="B31" s="25" t="s">
        <v>190</v>
      </c>
      <c r="C31" s="26">
        <f>F36</f>
        <v>0</v>
      </c>
      <c r="D31" s="75"/>
      <c r="E31" s="75"/>
      <c r="F31" s="75"/>
      <c r="G31" s="75"/>
      <c r="H31" s="75"/>
      <c r="I31" s="75"/>
      <c r="L31" s="79"/>
      <c r="N31" s="70"/>
    </row>
    <row r="32" spans="1:14" ht="13">
      <c r="A32" s="25" t="s">
        <v>201</v>
      </c>
      <c r="B32" s="25" t="s">
        <v>192</v>
      </c>
      <c r="C32" s="26">
        <f>G36</f>
        <v>0</v>
      </c>
      <c r="D32" s="75"/>
      <c r="E32" s="75"/>
      <c r="F32" s="84" t="s">
        <v>202</v>
      </c>
      <c r="G32" s="84" t="s">
        <v>203</v>
      </c>
      <c r="H32" s="75"/>
      <c r="I32" s="75"/>
      <c r="L32" s="79"/>
      <c r="N32" s="70"/>
    </row>
    <row r="33" spans="1:14" ht="13">
      <c r="A33" s="25" t="s">
        <v>204</v>
      </c>
      <c r="B33" s="25" t="s">
        <v>190</v>
      </c>
      <c r="C33" s="26">
        <f>F37</f>
        <v>0</v>
      </c>
      <c r="D33" s="75" t="s">
        <v>205</v>
      </c>
      <c r="E33" s="80" t="s">
        <v>206</v>
      </c>
      <c r="F33" s="82">
        <v>0</v>
      </c>
      <c r="G33" s="82">
        <v>0</v>
      </c>
      <c r="H33" s="75"/>
      <c r="I33" s="75"/>
      <c r="L33" s="77"/>
      <c r="N33" s="70"/>
    </row>
    <row r="34" spans="1:14" ht="13">
      <c r="A34" s="25" t="s">
        <v>204</v>
      </c>
      <c r="B34" s="25" t="s">
        <v>192</v>
      </c>
      <c r="C34" s="26">
        <f>G37</f>
        <v>0</v>
      </c>
      <c r="D34" s="75" t="s">
        <v>207</v>
      </c>
      <c r="E34" s="80" t="s">
        <v>208</v>
      </c>
      <c r="F34" s="82">
        <v>0</v>
      </c>
      <c r="G34" s="82">
        <v>0</v>
      </c>
      <c r="H34" s="75"/>
      <c r="I34" s="75"/>
      <c r="L34" s="77"/>
      <c r="N34" s="70"/>
    </row>
    <row r="35" spans="1:14" ht="13">
      <c r="A35" s="25" t="s">
        <v>209</v>
      </c>
      <c r="B35" s="25" t="s">
        <v>190</v>
      </c>
      <c r="C35" s="30">
        <f>F38</f>
        <v>0</v>
      </c>
      <c r="D35" s="75" t="s">
        <v>210</v>
      </c>
      <c r="E35" s="80" t="s">
        <v>208</v>
      </c>
      <c r="F35" s="82">
        <v>0</v>
      </c>
      <c r="G35" s="82">
        <v>0</v>
      </c>
      <c r="H35" s="75"/>
      <c r="I35" s="75"/>
      <c r="L35" s="77"/>
      <c r="N35" s="70"/>
    </row>
    <row r="36" spans="1:14" ht="13">
      <c r="A36" s="25" t="s">
        <v>209</v>
      </c>
      <c r="B36" s="25" t="s">
        <v>192</v>
      </c>
      <c r="C36" s="30">
        <f>G38</f>
        <v>0</v>
      </c>
      <c r="D36" s="75" t="s">
        <v>211</v>
      </c>
      <c r="E36" s="80" t="s">
        <v>212</v>
      </c>
      <c r="F36" s="92">
        <v>0</v>
      </c>
      <c r="G36" s="92">
        <v>0</v>
      </c>
      <c r="H36" s="75"/>
      <c r="I36" s="75"/>
      <c r="L36" s="77"/>
      <c r="N36" s="70"/>
    </row>
    <row r="37" spans="1:14" ht="13">
      <c r="A37" s="25" t="s">
        <v>213</v>
      </c>
      <c r="B37" s="25" t="s">
        <v>214</v>
      </c>
      <c r="C37" s="29">
        <f>F41</f>
        <v>0</v>
      </c>
      <c r="D37" s="75" t="s">
        <v>215</v>
      </c>
      <c r="E37" s="80" t="s">
        <v>216</v>
      </c>
      <c r="F37" s="92">
        <v>0</v>
      </c>
      <c r="G37" s="92">
        <v>0</v>
      </c>
      <c r="H37" s="75"/>
      <c r="I37" s="75"/>
      <c r="L37" s="77"/>
      <c r="N37" s="70"/>
    </row>
    <row r="38" spans="1:14" ht="13">
      <c r="A38" s="25" t="s">
        <v>213</v>
      </c>
      <c r="B38" s="25" t="s">
        <v>217</v>
      </c>
      <c r="C38" s="29">
        <f>G41</f>
        <v>0</v>
      </c>
      <c r="D38" s="75" t="s">
        <v>218</v>
      </c>
      <c r="E38" s="80" t="s">
        <v>219</v>
      </c>
      <c r="F38" s="82">
        <v>0</v>
      </c>
      <c r="G38" s="82">
        <v>0</v>
      </c>
      <c r="H38" s="75"/>
      <c r="I38" s="75"/>
      <c r="L38" s="77"/>
      <c r="N38" s="70"/>
    </row>
    <row r="39" spans="1:14" ht="13">
      <c r="A39" s="25" t="s">
        <v>220</v>
      </c>
      <c r="B39" s="25" t="s">
        <v>214</v>
      </c>
      <c r="C39" s="29">
        <f>H41</f>
        <v>0</v>
      </c>
      <c r="D39" s="75"/>
      <c r="E39" s="75"/>
      <c r="F39" s="75"/>
      <c r="G39" s="75"/>
      <c r="H39" s="75"/>
      <c r="I39" s="75"/>
      <c r="L39" s="79"/>
      <c r="N39" s="70"/>
    </row>
    <row r="40" spans="1:14" ht="13">
      <c r="A40" s="25" t="s">
        <v>220</v>
      </c>
      <c r="B40" s="25" t="s">
        <v>217</v>
      </c>
      <c r="C40" s="29">
        <f>I41</f>
        <v>0</v>
      </c>
      <c r="D40" s="75"/>
      <c r="E40" s="75"/>
      <c r="F40" s="84" t="s">
        <v>221</v>
      </c>
      <c r="G40" s="84" t="s">
        <v>222</v>
      </c>
      <c r="H40" s="84" t="s">
        <v>223</v>
      </c>
      <c r="I40" s="84" t="s">
        <v>224</v>
      </c>
      <c r="L40" s="79"/>
      <c r="N40" s="70"/>
    </row>
    <row r="41" spans="1:14" ht="13">
      <c r="A41" s="25" t="s">
        <v>225</v>
      </c>
      <c r="B41" s="25"/>
      <c r="C41" s="28">
        <f>F42</f>
        <v>0</v>
      </c>
      <c r="D41" s="75" t="s">
        <v>226</v>
      </c>
      <c r="E41" s="75"/>
      <c r="F41" s="93"/>
      <c r="G41" s="93"/>
      <c r="H41" s="93"/>
      <c r="I41" s="93"/>
      <c r="L41" s="79"/>
      <c r="N41" s="70"/>
    </row>
    <row r="42" spans="1:14" ht="13">
      <c r="A42" s="25" t="s">
        <v>227</v>
      </c>
      <c r="B42" s="25" t="s">
        <v>228</v>
      </c>
      <c r="C42" s="27">
        <f>F47</f>
        <v>0</v>
      </c>
      <c r="D42" s="75" t="s">
        <v>229</v>
      </c>
      <c r="E42" s="80" t="s">
        <v>230</v>
      </c>
      <c r="F42" s="94">
        <v>0</v>
      </c>
      <c r="G42" s="75"/>
      <c r="H42" s="75"/>
      <c r="I42" s="75"/>
      <c r="L42" s="77"/>
      <c r="N42" s="70"/>
    </row>
    <row r="43" spans="1:14" ht="13">
      <c r="A43" s="25" t="s">
        <v>227</v>
      </c>
      <c r="B43" s="25" t="s">
        <v>231</v>
      </c>
      <c r="C43" s="27">
        <f>G47</f>
        <v>0</v>
      </c>
      <c r="D43" s="75"/>
      <c r="E43" s="80"/>
      <c r="F43" s="75"/>
      <c r="G43" s="75"/>
      <c r="H43" s="75"/>
      <c r="I43" s="75"/>
      <c r="L43" s="79"/>
      <c r="N43" s="70"/>
    </row>
    <row r="44" spans="1:14" ht="13">
      <c r="A44" s="25" t="s">
        <v>227</v>
      </c>
      <c r="B44" s="25" t="s">
        <v>232</v>
      </c>
      <c r="C44" s="27">
        <f>H47</f>
        <v>0</v>
      </c>
      <c r="D44" s="75" t="s">
        <v>233</v>
      </c>
      <c r="E44" s="80" t="s">
        <v>234</v>
      </c>
      <c r="F44" s="94"/>
      <c r="G44" s="94"/>
      <c r="H44" s="75"/>
      <c r="I44" s="75"/>
      <c r="L44" s="77"/>
      <c r="N44" s="70"/>
    </row>
    <row r="45" spans="1:14" ht="13">
      <c r="A45" s="25" t="s">
        <v>227</v>
      </c>
      <c r="B45" s="25" t="s">
        <v>235</v>
      </c>
      <c r="C45" s="27">
        <f>I47</f>
        <v>0</v>
      </c>
      <c r="D45" s="75"/>
      <c r="E45" s="75"/>
      <c r="F45" s="75"/>
      <c r="G45" s="75"/>
      <c r="H45" s="75"/>
      <c r="I45" s="75"/>
      <c r="L45" s="79"/>
      <c r="N45" s="70"/>
    </row>
    <row r="46" spans="1:14" ht="13">
      <c r="A46" s="25" t="s">
        <v>236</v>
      </c>
      <c r="B46" s="25" t="s">
        <v>228</v>
      </c>
      <c r="C46" s="27">
        <f>F48</f>
        <v>0</v>
      </c>
      <c r="D46" s="75"/>
      <c r="E46" s="75"/>
      <c r="F46" s="84" t="s">
        <v>237</v>
      </c>
      <c r="G46" s="84" t="s">
        <v>238</v>
      </c>
      <c r="H46" s="84" t="s">
        <v>239</v>
      </c>
      <c r="I46" s="84" t="s">
        <v>240</v>
      </c>
      <c r="L46" s="79"/>
      <c r="N46" s="70"/>
    </row>
    <row r="47" spans="1:14" ht="13">
      <c r="A47" s="25" t="s">
        <v>236</v>
      </c>
      <c r="B47" s="25" t="s">
        <v>231</v>
      </c>
      <c r="C47" s="27">
        <f>G48</f>
        <v>0</v>
      </c>
      <c r="D47" s="75" t="s">
        <v>433</v>
      </c>
      <c r="E47" s="75"/>
      <c r="F47" s="95">
        <v>0</v>
      </c>
      <c r="G47" s="95">
        <v>0</v>
      </c>
      <c r="H47" s="95">
        <v>0</v>
      </c>
      <c r="I47" s="95">
        <v>0</v>
      </c>
      <c r="L47" s="77"/>
      <c r="N47" s="70"/>
    </row>
    <row r="48" spans="1:14" ht="13">
      <c r="A48" s="25" t="s">
        <v>236</v>
      </c>
      <c r="B48" s="25" t="s">
        <v>232</v>
      </c>
      <c r="C48" s="27">
        <f>H48</f>
        <v>0</v>
      </c>
      <c r="D48" s="75" t="s">
        <v>241</v>
      </c>
      <c r="E48" s="75"/>
      <c r="F48" s="95">
        <v>0</v>
      </c>
      <c r="G48" s="95">
        <v>0</v>
      </c>
      <c r="H48" s="95">
        <v>0</v>
      </c>
      <c r="I48" s="95">
        <v>0</v>
      </c>
      <c r="L48" s="77"/>
      <c r="N48" s="70"/>
    </row>
    <row r="49" spans="1:14" ht="13">
      <c r="A49" s="25" t="s">
        <v>236</v>
      </c>
      <c r="B49" s="25" t="s">
        <v>235</v>
      </c>
      <c r="C49" s="27">
        <f>I48</f>
        <v>0</v>
      </c>
      <c r="D49" s="75" t="s">
        <v>242</v>
      </c>
      <c r="E49" s="75"/>
      <c r="F49" s="95">
        <v>0</v>
      </c>
      <c r="G49" s="95">
        <v>0</v>
      </c>
      <c r="H49" s="95">
        <v>0</v>
      </c>
      <c r="I49" s="95">
        <v>0</v>
      </c>
      <c r="L49" s="77"/>
      <c r="N49" s="70"/>
    </row>
    <row r="50" spans="1:14" ht="13">
      <c r="A50" s="25" t="s">
        <v>243</v>
      </c>
      <c r="B50" s="25" t="s">
        <v>228</v>
      </c>
      <c r="C50" s="27">
        <f>F49</f>
        <v>0</v>
      </c>
      <c r="D50" s="75"/>
      <c r="E50" s="75"/>
      <c r="F50" s="75"/>
      <c r="G50" s="75"/>
      <c r="H50" s="75"/>
      <c r="I50" s="75"/>
      <c r="L50" s="79"/>
      <c r="N50" s="70"/>
    </row>
    <row r="51" spans="1:14" ht="13">
      <c r="A51" s="25" t="s">
        <v>243</v>
      </c>
      <c r="B51" s="25" t="s">
        <v>231</v>
      </c>
      <c r="C51" s="27">
        <f>G49</f>
        <v>0</v>
      </c>
      <c r="D51" s="75" t="s">
        <v>244</v>
      </c>
      <c r="E51" s="80" t="s">
        <v>245</v>
      </c>
      <c r="F51" s="96">
        <v>0</v>
      </c>
      <c r="G51" s="75"/>
      <c r="H51" s="75" t="s">
        <v>246</v>
      </c>
      <c r="I51" s="97">
        <v>0</v>
      </c>
      <c r="L51" s="77"/>
      <c r="N51" s="70"/>
    </row>
    <row r="52" spans="1:14" ht="13">
      <c r="A52" s="25" t="s">
        <v>243</v>
      </c>
      <c r="B52" s="25" t="s">
        <v>232</v>
      </c>
      <c r="C52" s="27">
        <f>H49</f>
        <v>0</v>
      </c>
      <c r="D52" s="75" t="s">
        <v>247</v>
      </c>
      <c r="E52" s="80" t="s">
        <v>248</v>
      </c>
      <c r="F52" s="96">
        <v>0</v>
      </c>
      <c r="G52" s="75"/>
      <c r="H52" s="75" t="s">
        <v>249</v>
      </c>
      <c r="I52" s="98">
        <v>0</v>
      </c>
      <c r="L52" s="77"/>
      <c r="N52" s="70"/>
    </row>
    <row r="53" spans="1:14" ht="13">
      <c r="A53" s="25" t="s">
        <v>243</v>
      </c>
      <c r="B53" s="25" t="s">
        <v>235</v>
      </c>
      <c r="C53" s="27">
        <f>I49</f>
        <v>0</v>
      </c>
      <c r="D53" s="75" t="s">
        <v>250</v>
      </c>
      <c r="E53" s="80" t="s">
        <v>219</v>
      </c>
      <c r="F53" s="96">
        <v>0</v>
      </c>
      <c r="G53" s="75"/>
      <c r="H53" s="75" t="s">
        <v>251</v>
      </c>
      <c r="I53" s="99">
        <v>0</v>
      </c>
      <c r="L53" s="77"/>
      <c r="N53" s="70"/>
    </row>
    <row r="54" spans="1:14" ht="13">
      <c r="A54" s="25" t="s">
        <v>252</v>
      </c>
      <c r="B54" s="25"/>
      <c r="C54" s="24">
        <f>F51</f>
        <v>0</v>
      </c>
      <c r="D54" s="75"/>
      <c r="E54" s="80"/>
      <c r="F54" s="75"/>
      <c r="G54" s="75"/>
      <c r="H54" s="75"/>
      <c r="I54" s="75"/>
      <c r="L54" s="79"/>
      <c r="N54" s="70"/>
    </row>
    <row r="55" spans="1:14" ht="13">
      <c r="A55" s="25" t="s">
        <v>253</v>
      </c>
      <c r="B55" s="25"/>
      <c r="C55" s="24">
        <f>F52</f>
        <v>0</v>
      </c>
      <c r="D55" s="84" t="s">
        <v>254</v>
      </c>
      <c r="E55" s="80"/>
      <c r="F55" s="84" t="s">
        <v>255</v>
      </c>
      <c r="G55" s="84" t="s">
        <v>256</v>
      </c>
      <c r="H55" s="75"/>
      <c r="I55" s="75"/>
      <c r="L55" s="79"/>
      <c r="N55" s="70"/>
    </row>
    <row r="56" spans="1:14" ht="13">
      <c r="A56" s="25" t="s">
        <v>257</v>
      </c>
      <c r="B56" s="25"/>
      <c r="C56" s="24">
        <f>F53</f>
        <v>0</v>
      </c>
      <c r="D56" s="75" t="s">
        <v>258</v>
      </c>
      <c r="E56" s="80" t="s">
        <v>259</v>
      </c>
      <c r="F56" s="96">
        <v>0</v>
      </c>
      <c r="G56" s="96">
        <v>0</v>
      </c>
      <c r="H56" s="75"/>
      <c r="I56" s="75"/>
      <c r="L56" s="77"/>
      <c r="N56" s="70"/>
    </row>
    <row r="57" spans="1:14" ht="13">
      <c r="A57" s="25" t="s">
        <v>260</v>
      </c>
      <c r="B57" s="25" t="s">
        <v>261</v>
      </c>
      <c r="C57" s="24">
        <f>F56</f>
        <v>0</v>
      </c>
      <c r="D57" s="75"/>
      <c r="E57" s="75"/>
      <c r="F57" s="75"/>
      <c r="G57" s="75"/>
      <c r="H57" s="75"/>
      <c r="I57" s="75"/>
      <c r="L57" s="77"/>
      <c r="N57" s="70"/>
    </row>
    <row r="58" spans="1:14" ht="13">
      <c r="A58" s="25" t="s">
        <v>260</v>
      </c>
      <c r="B58" s="25" t="s">
        <v>262</v>
      </c>
      <c r="C58" s="24">
        <f>G56</f>
        <v>0</v>
      </c>
      <c r="D58" s="75" t="s">
        <v>263</v>
      </c>
      <c r="E58" s="80" t="s">
        <v>259</v>
      </c>
      <c r="F58" s="96">
        <v>0</v>
      </c>
      <c r="G58" s="96">
        <f>'SP12-2'!H11</f>
        <v>0</v>
      </c>
      <c r="H58" s="75"/>
      <c r="I58" s="75"/>
      <c r="L58" s="77"/>
      <c r="N58" s="70"/>
    </row>
    <row r="59" spans="1:14" ht="13">
      <c r="A59" s="25" t="s">
        <v>264</v>
      </c>
      <c r="B59" s="25" t="s">
        <v>261</v>
      </c>
      <c r="C59" s="24">
        <f>F58</f>
        <v>0</v>
      </c>
      <c r="D59" s="75" t="s">
        <v>265</v>
      </c>
      <c r="E59" s="80" t="s">
        <v>259</v>
      </c>
      <c r="F59" s="96">
        <v>0</v>
      </c>
      <c r="G59" s="96">
        <f>'SP12-2'!H14+'SP12-2'!H24</f>
        <v>0</v>
      </c>
      <c r="H59" s="75"/>
      <c r="I59" s="75"/>
      <c r="L59" s="77"/>
      <c r="N59" s="70"/>
    </row>
    <row r="60" spans="1:14" ht="13">
      <c r="A60" s="25" t="s">
        <v>264</v>
      </c>
      <c r="B60" s="25" t="s">
        <v>262</v>
      </c>
      <c r="C60" s="24">
        <f>G58</f>
        <v>0</v>
      </c>
      <c r="D60" s="75" t="s">
        <v>266</v>
      </c>
      <c r="E60" s="80" t="s">
        <v>259</v>
      </c>
      <c r="F60" s="96">
        <f>SUM(F58:F59)</f>
        <v>0</v>
      </c>
      <c r="G60" s="96">
        <f>'SP12-1'!L41</f>
        <v>0</v>
      </c>
      <c r="H60" s="75"/>
      <c r="I60" s="75"/>
      <c r="L60" s="77"/>
      <c r="N60" s="70"/>
    </row>
    <row r="61" spans="1:14" ht="13">
      <c r="A61" s="25" t="s">
        <v>267</v>
      </c>
      <c r="B61" s="25" t="s">
        <v>261</v>
      </c>
      <c r="C61" s="24">
        <f>F59</f>
        <v>0</v>
      </c>
      <c r="D61" s="75"/>
      <c r="E61" s="80"/>
      <c r="F61" s="75"/>
      <c r="G61" s="75"/>
      <c r="H61" s="75"/>
      <c r="I61" s="75"/>
      <c r="L61" s="79"/>
      <c r="N61" s="70"/>
    </row>
    <row r="62" spans="1:14" ht="13">
      <c r="A62" s="25" t="s">
        <v>267</v>
      </c>
      <c r="B62" s="25" t="s">
        <v>262</v>
      </c>
      <c r="C62" s="24">
        <f>G59</f>
        <v>0</v>
      </c>
      <c r="D62" s="100" t="s">
        <v>268</v>
      </c>
      <c r="E62" s="80" t="s">
        <v>259</v>
      </c>
      <c r="F62" s="96">
        <v>0</v>
      </c>
      <c r="G62" s="75"/>
      <c r="H62" s="75"/>
      <c r="I62" s="75"/>
      <c r="L62" s="77"/>
      <c r="N62" s="70"/>
    </row>
    <row r="63" spans="1:14" ht="13">
      <c r="A63" s="25" t="s">
        <v>269</v>
      </c>
      <c r="B63" s="25" t="s">
        <v>261</v>
      </c>
      <c r="C63" s="24">
        <f>F60</f>
        <v>0</v>
      </c>
      <c r="D63" s="100" t="s">
        <v>270</v>
      </c>
      <c r="E63" s="80" t="s">
        <v>259</v>
      </c>
      <c r="F63" s="96">
        <v>0</v>
      </c>
      <c r="G63" s="75"/>
      <c r="H63" s="75"/>
      <c r="I63" s="75"/>
      <c r="L63" s="77"/>
      <c r="N63" s="70"/>
    </row>
    <row r="64" spans="1:14" ht="13">
      <c r="A64" s="25" t="s">
        <v>269</v>
      </c>
      <c r="B64" s="25" t="s">
        <v>262</v>
      </c>
      <c r="C64" s="24">
        <f>G60</f>
        <v>0</v>
      </c>
      <c r="D64" s="75"/>
      <c r="E64" s="80"/>
      <c r="F64" s="75"/>
      <c r="G64" s="75"/>
      <c r="H64" s="75"/>
      <c r="I64" s="75"/>
      <c r="L64" s="79"/>
      <c r="N64" s="70"/>
    </row>
    <row r="65" spans="1:14" ht="13">
      <c r="A65" s="25" t="s">
        <v>271</v>
      </c>
      <c r="B65" s="25"/>
      <c r="C65" s="24">
        <f>F62</f>
        <v>0</v>
      </c>
      <c r="D65" s="84" t="s">
        <v>434</v>
      </c>
      <c r="E65" s="80"/>
      <c r="F65" s="75"/>
      <c r="G65" s="75"/>
      <c r="H65" s="84" t="s">
        <v>273</v>
      </c>
      <c r="I65" s="75"/>
      <c r="L65" s="79"/>
      <c r="N65" s="70"/>
    </row>
    <row r="66" spans="1:14" ht="13">
      <c r="A66" s="25" t="s">
        <v>274</v>
      </c>
      <c r="B66" s="25"/>
      <c r="C66" s="24">
        <f>F63</f>
        <v>0</v>
      </c>
      <c r="D66" s="75" t="s">
        <v>275</v>
      </c>
      <c r="E66" s="80" t="s">
        <v>259</v>
      </c>
      <c r="F66" s="96">
        <v>0</v>
      </c>
      <c r="G66" s="75"/>
      <c r="H66" s="101">
        <v>0</v>
      </c>
      <c r="I66" s="75"/>
      <c r="L66" s="77"/>
      <c r="N66" s="70"/>
    </row>
    <row r="67" spans="1:14" ht="13">
      <c r="A67" s="25" t="s">
        <v>276</v>
      </c>
      <c r="B67" s="25" t="s">
        <v>277</v>
      </c>
      <c r="C67" s="24">
        <f>F66</f>
        <v>0</v>
      </c>
      <c r="D67" s="75" t="s">
        <v>278</v>
      </c>
      <c r="E67" s="80" t="s">
        <v>259</v>
      </c>
      <c r="F67" s="96">
        <v>0</v>
      </c>
      <c r="G67" s="75"/>
      <c r="H67" s="101">
        <v>0</v>
      </c>
      <c r="I67" s="75"/>
      <c r="L67" s="77"/>
      <c r="N67" s="70"/>
    </row>
    <row r="68" spans="1:14" ht="13">
      <c r="A68" s="25" t="s">
        <v>279</v>
      </c>
      <c r="B68" s="25" t="s">
        <v>277</v>
      </c>
      <c r="C68" s="24">
        <f t="shared" ref="C68:C85" si="0">F67</f>
        <v>0</v>
      </c>
      <c r="D68" s="75" t="s">
        <v>424</v>
      </c>
      <c r="E68" s="80" t="s">
        <v>259</v>
      </c>
      <c r="F68" s="96">
        <v>0</v>
      </c>
      <c r="G68" s="75"/>
      <c r="H68" s="101">
        <v>0</v>
      </c>
      <c r="I68" s="75"/>
      <c r="L68" s="77"/>
      <c r="N68" s="70"/>
    </row>
    <row r="69" spans="1:14" ht="13">
      <c r="A69" s="25" t="s">
        <v>280</v>
      </c>
      <c r="B69" s="25" t="s">
        <v>277</v>
      </c>
      <c r="C69" s="24">
        <f t="shared" si="0"/>
        <v>0</v>
      </c>
      <c r="D69" s="75" t="s">
        <v>281</v>
      </c>
      <c r="E69" s="80" t="s">
        <v>259</v>
      </c>
      <c r="F69" s="96">
        <v>0</v>
      </c>
      <c r="G69" s="75"/>
      <c r="H69" s="101">
        <v>0</v>
      </c>
      <c r="I69" s="75"/>
      <c r="L69" s="77"/>
      <c r="N69" s="70"/>
    </row>
    <row r="70" spans="1:14" ht="13">
      <c r="A70" s="25" t="s">
        <v>282</v>
      </c>
      <c r="B70" s="25" t="s">
        <v>277</v>
      </c>
      <c r="C70" s="24">
        <f t="shared" si="0"/>
        <v>0</v>
      </c>
      <c r="D70" s="75" t="s">
        <v>283</v>
      </c>
      <c r="E70" s="80" t="s">
        <v>259</v>
      </c>
      <c r="F70" s="96">
        <v>0</v>
      </c>
      <c r="G70" s="75"/>
      <c r="H70" s="101">
        <v>0</v>
      </c>
      <c r="I70" s="75"/>
      <c r="L70" s="77"/>
      <c r="N70" s="70"/>
    </row>
    <row r="71" spans="1:14" ht="13">
      <c r="A71" s="25" t="s">
        <v>284</v>
      </c>
      <c r="B71" s="25" t="s">
        <v>277</v>
      </c>
      <c r="C71" s="24">
        <f t="shared" si="0"/>
        <v>0</v>
      </c>
      <c r="D71" s="75" t="s">
        <v>285</v>
      </c>
      <c r="E71" s="80" t="s">
        <v>259</v>
      </c>
      <c r="F71" s="96">
        <v>0</v>
      </c>
      <c r="G71" s="75"/>
      <c r="H71" s="101">
        <v>0</v>
      </c>
      <c r="I71" s="75"/>
      <c r="L71" s="77"/>
      <c r="N71" s="70"/>
    </row>
    <row r="72" spans="1:14" ht="13">
      <c r="A72" s="25" t="s">
        <v>286</v>
      </c>
      <c r="B72" s="25" t="s">
        <v>277</v>
      </c>
      <c r="C72" s="24">
        <f t="shared" si="0"/>
        <v>0</v>
      </c>
      <c r="D72" s="75" t="s">
        <v>287</v>
      </c>
      <c r="E72" s="80" t="s">
        <v>259</v>
      </c>
      <c r="F72" s="96">
        <v>0</v>
      </c>
      <c r="G72" s="75"/>
      <c r="H72" s="101">
        <v>0</v>
      </c>
      <c r="I72" s="75"/>
      <c r="L72" s="77"/>
      <c r="N72" s="70"/>
    </row>
    <row r="73" spans="1:14" ht="13">
      <c r="A73" s="25" t="s">
        <v>288</v>
      </c>
      <c r="B73" s="25" t="s">
        <v>277</v>
      </c>
      <c r="C73" s="24">
        <f t="shared" si="0"/>
        <v>0</v>
      </c>
      <c r="D73" s="75" t="s">
        <v>289</v>
      </c>
      <c r="E73" s="80" t="s">
        <v>259</v>
      </c>
      <c r="F73" s="96">
        <v>0</v>
      </c>
      <c r="G73" s="75"/>
      <c r="H73" s="101">
        <v>0</v>
      </c>
      <c r="I73" s="75"/>
      <c r="L73" s="77"/>
      <c r="N73" s="70"/>
    </row>
    <row r="74" spans="1:14" ht="13">
      <c r="A74" s="25" t="s">
        <v>290</v>
      </c>
      <c r="B74" s="25" t="s">
        <v>277</v>
      </c>
      <c r="C74" s="24">
        <f t="shared" si="0"/>
        <v>0</v>
      </c>
      <c r="D74" s="75" t="s">
        <v>291</v>
      </c>
      <c r="E74" s="80" t="s">
        <v>259</v>
      </c>
      <c r="F74" s="96">
        <v>0</v>
      </c>
      <c r="G74" s="75"/>
      <c r="H74" s="101">
        <v>0</v>
      </c>
      <c r="I74" s="75"/>
      <c r="L74" s="77"/>
      <c r="N74" s="70"/>
    </row>
    <row r="75" spans="1:14" ht="13">
      <c r="A75" s="25" t="s">
        <v>292</v>
      </c>
      <c r="B75" s="25" t="s">
        <v>277</v>
      </c>
      <c r="C75" s="24">
        <f t="shared" si="0"/>
        <v>0</v>
      </c>
      <c r="D75" s="75" t="s">
        <v>425</v>
      </c>
      <c r="E75" s="80" t="s">
        <v>259</v>
      </c>
      <c r="F75" s="96">
        <v>0</v>
      </c>
      <c r="G75" s="75"/>
      <c r="H75" s="101">
        <v>0</v>
      </c>
      <c r="I75" s="75"/>
      <c r="L75" s="77"/>
      <c r="N75" s="70"/>
    </row>
    <row r="76" spans="1:14" ht="13">
      <c r="A76" s="25" t="s">
        <v>293</v>
      </c>
      <c r="B76" s="25" t="s">
        <v>277</v>
      </c>
      <c r="C76" s="24">
        <f t="shared" si="0"/>
        <v>0</v>
      </c>
      <c r="D76" s="75" t="s">
        <v>294</v>
      </c>
      <c r="E76" s="80" t="s">
        <v>259</v>
      </c>
      <c r="F76" s="96">
        <v>0</v>
      </c>
      <c r="G76" s="75"/>
      <c r="H76" s="101">
        <v>0</v>
      </c>
      <c r="I76" s="75"/>
      <c r="L76" s="77"/>
      <c r="N76" s="70"/>
    </row>
    <row r="77" spans="1:14" ht="13">
      <c r="A77" s="25" t="s">
        <v>295</v>
      </c>
      <c r="B77" s="25" t="s">
        <v>277</v>
      </c>
      <c r="C77" s="24">
        <f t="shared" si="0"/>
        <v>0</v>
      </c>
      <c r="D77" s="75" t="s">
        <v>296</v>
      </c>
      <c r="E77" s="80" t="s">
        <v>259</v>
      </c>
      <c r="F77" s="96">
        <v>0</v>
      </c>
      <c r="G77" s="75"/>
      <c r="H77" s="101">
        <v>0</v>
      </c>
      <c r="I77" s="75"/>
      <c r="L77" s="77"/>
      <c r="N77" s="70"/>
    </row>
    <row r="78" spans="1:14" ht="13">
      <c r="A78" s="25" t="s">
        <v>297</v>
      </c>
      <c r="B78" s="25" t="s">
        <v>277</v>
      </c>
      <c r="C78" s="24">
        <f t="shared" si="0"/>
        <v>0</v>
      </c>
      <c r="D78" s="75" t="s">
        <v>298</v>
      </c>
      <c r="E78" s="80" t="s">
        <v>259</v>
      </c>
      <c r="F78" s="96">
        <v>0</v>
      </c>
      <c r="G78" s="75"/>
      <c r="H78" s="101">
        <v>0</v>
      </c>
      <c r="I78" s="75"/>
      <c r="L78" s="77"/>
      <c r="N78" s="70"/>
    </row>
    <row r="79" spans="1:14" ht="13">
      <c r="A79" s="25" t="s">
        <v>299</v>
      </c>
      <c r="B79" s="25" t="s">
        <v>277</v>
      </c>
      <c r="C79" s="24">
        <f t="shared" si="0"/>
        <v>0</v>
      </c>
      <c r="D79" s="75" t="s">
        <v>300</v>
      </c>
      <c r="E79" s="80" t="s">
        <v>259</v>
      </c>
      <c r="F79" s="96">
        <f ca="1">'SP12-1'!L44</f>
        <v>0</v>
      </c>
      <c r="G79" s="75"/>
      <c r="H79" s="101">
        <v>0</v>
      </c>
      <c r="I79" s="75"/>
      <c r="L79" s="77"/>
      <c r="N79" s="70"/>
    </row>
    <row r="80" spans="1:14" ht="13">
      <c r="A80" s="25" t="s">
        <v>301</v>
      </c>
      <c r="B80" s="25" t="s">
        <v>277</v>
      </c>
      <c r="C80" s="24">
        <f t="shared" ca="1" si="0"/>
        <v>0</v>
      </c>
      <c r="D80" s="75" t="s">
        <v>302</v>
      </c>
      <c r="E80" s="80" t="s">
        <v>259</v>
      </c>
      <c r="F80" s="96">
        <v>0</v>
      </c>
      <c r="G80" s="75"/>
      <c r="H80" s="101">
        <v>0</v>
      </c>
      <c r="I80" s="75"/>
      <c r="L80" s="77"/>
      <c r="N80" s="70"/>
    </row>
    <row r="81" spans="1:14" ht="13">
      <c r="A81" s="25" t="s">
        <v>303</v>
      </c>
      <c r="B81" s="25" t="s">
        <v>277</v>
      </c>
      <c r="C81" s="24">
        <f t="shared" si="0"/>
        <v>0</v>
      </c>
      <c r="D81" s="75" t="s">
        <v>304</v>
      </c>
      <c r="E81" s="80" t="s">
        <v>259</v>
      </c>
      <c r="F81" s="96">
        <v>0</v>
      </c>
      <c r="G81" s="75"/>
      <c r="H81" s="101">
        <v>0</v>
      </c>
      <c r="I81" s="75"/>
      <c r="L81" s="77"/>
      <c r="N81" s="70"/>
    </row>
    <row r="82" spans="1:14" ht="13">
      <c r="A82" s="25" t="s">
        <v>305</v>
      </c>
      <c r="B82" s="25" t="s">
        <v>277</v>
      </c>
      <c r="C82" s="24">
        <f t="shared" si="0"/>
        <v>0</v>
      </c>
      <c r="D82" s="75" t="s">
        <v>306</v>
      </c>
      <c r="E82" s="80" t="s">
        <v>259</v>
      </c>
      <c r="F82" s="96">
        <v>0</v>
      </c>
      <c r="G82" s="75"/>
      <c r="H82" s="101">
        <v>0</v>
      </c>
      <c r="I82" s="75"/>
      <c r="L82" s="77"/>
      <c r="N82" s="70"/>
    </row>
    <row r="83" spans="1:14" ht="13">
      <c r="A83" s="25" t="s">
        <v>307</v>
      </c>
      <c r="B83" s="25" t="s">
        <v>277</v>
      </c>
      <c r="C83" s="24">
        <f t="shared" si="0"/>
        <v>0</v>
      </c>
      <c r="D83" s="75" t="s">
        <v>308</v>
      </c>
      <c r="E83" s="80" t="s">
        <v>259</v>
      </c>
      <c r="F83" s="96">
        <v>0</v>
      </c>
      <c r="G83" s="75"/>
      <c r="H83" s="101">
        <v>0</v>
      </c>
      <c r="I83" s="75"/>
      <c r="L83" s="77"/>
      <c r="N83" s="70"/>
    </row>
    <row r="84" spans="1:14" ht="12.75" customHeight="1">
      <c r="A84" s="25" t="s">
        <v>309</v>
      </c>
      <c r="B84" s="25" t="s">
        <v>277</v>
      </c>
      <c r="C84" s="24">
        <f t="shared" si="0"/>
        <v>0</v>
      </c>
      <c r="D84" s="75" t="s">
        <v>435</v>
      </c>
      <c r="E84" s="80" t="s">
        <v>259</v>
      </c>
      <c r="F84" s="94">
        <f ca="1">SUM(F66:F83)</f>
        <v>0</v>
      </c>
      <c r="G84" s="75"/>
      <c r="H84" s="101">
        <v>0</v>
      </c>
      <c r="I84" s="75"/>
      <c r="L84" s="77"/>
      <c r="N84" s="70"/>
    </row>
    <row r="85" spans="1:14" ht="13">
      <c r="A85" s="25" t="s">
        <v>310</v>
      </c>
      <c r="B85" s="25" t="s">
        <v>277</v>
      </c>
      <c r="C85" s="24">
        <f t="shared" ca="1" si="0"/>
        <v>0</v>
      </c>
      <c r="D85" s="102"/>
      <c r="E85" s="75"/>
      <c r="F85" s="75"/>
      <c r="G85" s="75"/>
      <c r="H85" s="75"/>
      <c r="I85" s="75"/>
      <c r="L85" s="79"/>
      <c r="N85" s="70"/>
    </row>
    <row r="86" spans="1:14" ht="13">
      <c r="A86" s="25" t="s">
        <v>311</v>
      </c>
      <c r="B86" s="25"/>
      <c r="C86" s="26">
        <f>F88</f>
        <v>0</v>
      </c>
      <c r="D86" s="75" t="s">
        <v>312</v>
      </c>
      <c r="E86" s="75"/>
      <c r="F86" s="375"/>
      <c r="G86" s="376"/>
      <c r="H86" s="376"/>
      <c r="I86" s="376"/>
      <c r="J86" s="377"/>
      <c r="L86" s="77"/>
      <c r="N86" s="70"/>
    </row>
    <row r="87" spans="1:14" ht="13">
      <c r="A87" s="25" t="s">
        <v>313</v>
      </c>
      <c r="B87" s="25"/>
      <c r="C87" s="26">
        <f>F89</f>
        <v>0</v>
      </c>
      <c r="D87" s="75"/>
      <c r="E87" s="75"/>
      <c r="F87" s="75"/>
      <c r="G87" s="75"/>
      <c r="H87" s="75"/>
      <c r="I87" s="75"/>
      <c r="L87" s="79"/>
      <c r="N87" s="70"/>
    </row>
    <row r="88" spans="1:14" ht="13">
      <c r="A88" s="25" t="s">
        <v>314</v>
      </c>
      <c r="B88" s="25"/>
      <c r="C88" s="26">
        <f>F90</f>
        <v>0</v>
      </c>
      <c r="D88" s="75" t="s">
        <v>315</v>
      </c>
      <c r="E88" s="75"/>
      <c r="F88" s="92">
        <f>'SP12-1'!L50</f>
        <v>0</v>
      </c>
      <c r="G88" s="75"/>
      <c r="H88" s="75"/>
      <c r="I88" s="75"/>
      <c r="L88" s="77"/>
      <c r="N88" s="70"/>
    </row>
    <row r="89" spans="1:14" ht="13">
      <c r="A89" s="25" t="s">
        <v>316</v>
      </c>
      <c r="B89" s="25" t="s">
        <v>317</v>
      </c>
      <c r="C89" s="26">
        <f>F92</f>
        <v>0</v>
      </c>
      <c r="D89" s="75" t="s">
        <v>318</v>
      </c>
      <c r="E89" s="75"/>
      <c r="F89" s="92">
        <v>0</v>
      </c>
      <c r="G89" s="75"/>
      <c r="H89" s="75"/>
      <c r="I89" s="75"/>
      <c r="L89" s="77"/>
      <c r="N89" s="70"/>
    </row>
    <row r="90" spans="1:14" ht="13">
      <c r="A90" s="25" t="s">
        <v>316</v>
      </c>
      <c r="B90" s="25" t="s">
        <v>319</v>
      </c>
      <c r="C90" s="26">
        <f>G92</f>
        <v>0</v>
      </c>
      <c r="D90" s="75" t="s">
        <v>320</v>
      </c>
      <c r="E90" s="75"/>
      <c r="F90" s="92">
        <v>0</v>
      </c>
      <c r="G90" s="75"/>
      <c r="H90" s="75"/>
      <c r="I90" s="75"/>
      <c r="L90" s="77"/>
      <c r="N90" s="70"/>
    </row>
    <row r="91" spans="1:14" ht="25.5">
      <c r="A91" s="103" t="s">
        <v>321</v>
      </c>
      <c r="B91" s="25"/>
      <c r="C91" s="24">
        <f>I51</f>
        <v>0</v>
      </c>
      <c r="D91" s="75"/>
      <c r="E91" s="75"/>
      <c r="F91" s="75"/>
      <c r="G91" s="75"/>
      <c r="H91" s="75"/>
      <c r="I91" s="75"/>
      <c r="L91" s="79"/>
      <c r="N91" s="70"/>
    </row>
    <row r="92" spans="1:14" ht="13">
      <c r="A92" s="25" t="s">
        <v>322</v>
      </c>
      <c r="B92" s="25"/>
      <c r="C92" s="24">
        <f>I52</f>
        <v>0</v>
      </c>
      <c r="D92" s="75" t="s">
        <v>323</v>
      </c>
      <c r="E92" s="75"/>
      <c r="F92" s="92">
        <v>0</v>
      </c>
      <c r="G92" s="92">
        <v>0</v>
      </c>
      <c r="H92" s="75"/>
      <c r="I92" s="75"/>
      <c r="L92" s="77"/>
      <c r="N92" s="70"/>
    </row>
    <row r="93" spans="1:14">
      <c r="A93" s="25" t="s">
        <v>324</v>
      </c>
      <c r="B93" s="25"/>
      <c r="C93" s="24">
        <f>I53</f>
        <v>0</v>
      </c>
      <c r="N93" s="70"/>
    </row>
    <row r="94" spans="1:14">
      <c r="A94" s="25" t="s">
        <v>276</v>
      </c>
      <c r="B94" s="25" t="s">
        <v>325</v>
      </c>
      <c r="C94" s="24">
        <f>H66</f>
        <v>0</v>
      </c>
      <c r="N94" s="70"/>
    </row>
    <row r="95" spans="1:14">
      <c r="A95" s="25" t="s">
        <v>279</v>
      </c>
      <c r="B95" s="25" t="s">
        <v>325</v>
      </c>
      <c r="C95" s="24">
        <f t="shared" ref="C95:C112" si="1">H67</f>
        <v>0</v>
      </c>
      <c r="N95" s="70"/>
    </row>
    <row r="96" spans="1:14">
      <c r="A96" s="25" t="s">
        <v>280</v>
      </c>
      <c r="B96" s="25" t="s">
        <v>325</v>
      </c>
      <c r="C96" s="24">
        <f t="shared" si="1"/>
        <v>0</v>
      </c>
      <c r="N96" s="70"/>
    </row>
    <row r="97" spans="1:14" ht="14.5" hidden="1">
      <c r="A97" s="25" t="s">
        <v>282</v>
      </c>
      <c r="B97" s="25" t="s">
        <v>325</v>
      </c>
      <c r="C97" s="24">
        <f t="shared" si="1"/>
        <v>0</v>
      </c>
      <c r="D97" s="66" t="s">
        <v>326</v>
      </c>
      <c r="N97" s="70"/>
    </row>
    <row r="98" spans="1:14" hidden="1">
      <c r="A98" s="25" t="s">
        <v>284</v>
      </c>
      <c r="B98" s="25" t="s">
        <v>325</v>
      </c>
      <c r="C98" s="24">
        <f t="shared" si="1"/>
        <v>0</v>
      </c>
      <c r="D98" s="67" t="s">
        <v>327</v>
      </c>
      <c r="N98" s="70"/>
    </row>
    <row r="99" spans="1:14" hidden="1">
      <c r="A99" s="25" t="s">
        <v>286</v>
      </c>
      <c r="B99" s="25" t="s">
        <v>325</v>
      </c>
      <c r="C99" s="24">
        <f t="shared" si="1"/>
        <v>0</v>
      </c>
      <c r="D99" s="67" t="s">
        <v>328</v>
      </c>
      <c r="N99" s="70"/>
    </row>
    <row r="100" spans="1:14" hidden="1">
      <c r="A100" s="25" t="s">
        <v>288</v>
      </c>
      <c r="B100" s="25" t="s">
        <v>325</v>
      </c>
      <c r="C100" s="24">
        <f t="shared" si="1"/>
        <v>0</v>
      </c>
      <c r="D100" s="67" t="s">
        <v>329</v>
      </c>
      <c r="N100" s="70"/>
    </row>
    <row r="101" spans="1:14" hidden="1">
      <c r="A101" s="25" t="s">
        <v>290</v>
      </c>
      <c r="B101" s="25" t="s">
        <v>325</v>
      </c>
      <c r="C101" s="24">
        <f t="shared" si="1"/>
        <v>0</v>
      </c>
      <c r="D101" s="67" t="s">
        <v>330</v>
      </c>
      <c r="N101" s="70"/>
    </row>
    <row r="102" spans="1:14" hidden="1">
      <c r="A102" s="25" t="s">
        <v>292</v>
      </c>
      <c r="B102" s="25" t="s">
        <v>325</v>
      </c>
      <c r="C102" s="24">
        <f t="shared" si="1"/>
        <v>0</v>
      </c>
      <c r="D102" s="67" t="s">
        <v>331</v>
      </c>
      <c r="N102" s="70"/>
    </row>
    <row r="103" spans="1:14">
      <c r="A103" s="25" t="s">
        <v>293</v>
      </c>
      <c r="B103" s="25" t="s">
        <v>325</v>
      </c>
      <c r="C103" s="24">
        <f t="shared" si="1"/>
        <v>0</v>
      </c>
      <c r="N103" s="70"/>
    </row>
    <row r="104" spans="1:14">
      <c r="A104" s="25" t="s">
        <v>295</v>
      </c>
      <c r="B104" s="25" t="s">
        <v>325</v>
      </c>
      <c r="C104" s="24">
        <f t="shared" si="1"/>
        <v>0</v>
      </c>
      <c r="N104" s="70"/>
    </row>
    <row r="105" spans="1:14">
      <c r="A105" s="25" t="s">
        <v>297</v>
      </c>
      <c r="B105" s="25" t="s">
        <v>325</v>
      </c>
      <c r="C105" s="24">
        <f t="shared" si="1"/>
        <v>0</v>
      </c>
      <c r="N105" s="70"/>
    </row>
    <row r="106" spans="1:14">
      <c r="A106" s="25" t="s">
        <v>299</v>
      </c>
      <c r="B106" s="25" t="s">
        <v>325</v>
      </c>
      <c r="C106" s="24">
        <f t="shared" si="1"/>
        <v>0</v>
      </c>
      <c r="N106" s="70"/>
    </row>
    <row r="107" spans="1:14">
      <c r="A107" s="25" t="s">
        <v>301</v>
      </c>
      <c r="B107" s="25" t="s">
        <v>325</v>
      </c>
      <c r="C107" s="24">
        <f t="shared" si="1"/>
        <v>0</v>
      </c>
      <c r="N107" s="70"/>
    </row>
    <row r="108" spans="1:14">
      <c r="A108" s="25" t="s">
        <v>303</v>
      </c>
      <c r="B108" s="25" t="s">
        <v>325</v>
      </c>
      <c r="C108" s="24">
        <f t="shared" si="1"/>
        <v>0</v>
      </c>
      <c r="N108" s="70"/>
    </row>
    <row r="109" spans="1:14">
      <c r="A109" s="25" t="s">
        <v>305</v>
      </c>
      <c r="B109" s="25" t="s">
        <v>325</v>
      </c>
      <c r="C109" s="24">
        <f t="shared" si="1"/>
        <v>0</v>
      </c>
      <c r="N109" s="70"/>
    </row>
    <row r="110" spans="1:14">
      <c r="A110" s="25" t="s">
        <v>307</v>
      </c>
      <c r="B110" s="25" t="s">
        <v>325</v>
      </c>
      <c r="C110" s="24">
        <f t="shared" si="1"/>
        <v>0</v>
      </c>
      <c r="N110" s="70"/>
    </row>
    <row r="111" spans="1:14">
      <c r="A111" s="25" t="s">
        <v>309</v>
      </c>
      <c r="B111" s="25" t="s">
        <v>325</v>
      </c>
      <c r="C111" s="24">
        <f t="shared" si="1"/>
        <v>0</v>
      </c>
      <c r="N111" s="70"/>
    </row>
    <row r="112" spans="1:14">
      <c r="A112" s="25" t="s">
        <v>310</v>
      </c>
      <c r="B112" s="25" t="s">
        <v>325</v>
      </c>
      <c r="C112" s="24">
        <f t="shared" si="1"/>
        <v>0</v>
      </c>
      <c r="N112" s="70"/>
    </row>
    <row r="113" spans="14:14">
      <c r="N113" s="70"/>
    </row>
    <row r="114" spans="14:14">
      <c r="N114" s="70"/>
    </row>
    <row r="115" spans="14:14">
      <c r="N115" s="70"/>
    </row>
    <row r="116" spans="14:14">
      <c r="N116" s="70"/>
    </row>
    <row r="117" spans="14:14">
      <c r="N117" s="70"/>
    </row>
    <row r="118" spans="14:14">
      <c r="N118" s="70"/>
    </row>
    <row r="119" spans="14:14">
      <c r="N119" s="70"/>
    </row>
    <row r="120" spans="14:14">
      <c r="N120" s="70"/>
    </row>
    <row r="121" spans="14:14">
      <c r="N121" s="70"/>
    </row>
    <row r="122" spans="14:14">
      <c r="N122" s="70"/>
    </row>
    <row r="123" spans="14:14">
      <c r="N123" s="70"/>
    </row>
    <row r="124" spans="14:14">
      <c r="N124" s="70"/>
    </row>
    <row r="125" spans="14:14">
      <c r="N125" s="70"/>
    </row>
    <row r="126" spans="14:14">
      <c r="N126" s="70"/>
    </row>
    <row r="127" spans="14:14">
      <c r="N127" s="70"/>
    </row>
    <row r="128" spans="14:14">
      <c r="N128" s="70"/>
    </row>
    <row r="129" spans="14:14">
      <c r="N129" s="70"/>
    </row>
    <row r="130" spans="14:14">
      <c r="N130" s="70"/>
    </row>
    <row r="131" spans="14:14">
      <c r="N131" s="70"/>
    </row>
    <row r="132" spans="14:14">
      <c r="N132" s="70"/>
    </row>
    <row r="133" spans="14:14">
      <c r="N133" s="70"/>
    </row>
    <row r="134" spans="14:14">
      <c r="N134" s="70"/>
    </row>
    <row r="135" spans="14:14">
      <c r="N135" s="70"/>
    </row>
    <row r="136" spans="14:14">
      <c r="N136" s="70"/>
    </row>
    <row r="137" spans="14:14">
      <c r="N137" s="70"/>
    </row>
    <row r="138" spans="14:14">
      <c r="N138" s="70"/>
    </row>
    <row r="139" spans="14:14">
      <c r="N139" s="70"/>
    </row>
    <row r="140" spans="14:14">
      <c r="N140" s="70"/>
    </row>
    <row r="141" spans="14:14">
      <c r="N141" s="70"/>
    </row>
    <row r="142" spans="14:14">
      <c r="N142" s="70"/>
    </row>
    <row r="143" spans="14:14">
      <c r="N143" s="70"/>
    </row>
    <row r="144" spans="14:14">
      <c r="N144" s="70"/>
    </row>
    <row r="145" spans="14:14">
      <c r="N145" s="70"/>
    </row>
    <row r="146" spans="14:14">
      <c r="N146" s="70"/>
    </row>
    <row r="147" spans="14:14">
      <c r="N147" s="70"/>
    </row>
    <row r="148" spans="14:14">
      <c r="N148" s="70"/>
    </row>
    <row r="149" spans="14:14">
      <c r="N149" s="70"/>
    </row>
    <row r="150" spans="14:14">
      <c r="N150" s="70"/>
    </row>
    <row r="151" spans="14:14">
      <c r="N151" s="70"/>
    </row>
    <row r="152" spans="14:14">
      <c r="N152" s="70"/>
    </row>
    <row r="153" spans="14:14">
      <c r="N153" s="70"/>
    </row>
    <row r="154" spans="14:14">
      <c r="N154" s="70"/>
    </row>
    <row r="155" spans="14:14">
      <c r="N155" s="70"/>
    </row>
    <row r="156" spans="14:14">
      <c r="N156" s="70"/>
    </row>
    <row r="157" spans="14:14">
      <c r="N157" s="70"/>
    </row>
    <row r="158" spans="14:14">
      <c r="N158" s="70"/>
    </row>
    <row r="159" spans="14:14">
      <c r="N159" s="70"/>
    </row>
    <row r="160" spans="14:14">
      <c r="N160" s="70"/>
    </row>
    <row r="161" spans="14:14">
      <c r="N161" s="70"/>
    </row>
    <row r="162" spans="14:14">
      <c r="N162" s="70"/>
    </row>
    <row r="163" spans="14:14">
      <c r="N163" s="70"/>
    </row>
    <row r="164" spans="14:14">
      <c r="N164" s="70"/>
    </row>
    <row r="165" spans="14:14">
      <c r="N165" s="70"/>
    </row>
    <row r="166" spans="14:14">
      <c r="N166" s="70"/>
    </row>
    <row r="167" spans="14:14">
      <c r="N167" s="70"/>
    </row>
    <row r="168" spans="14:14">
      <c r="N168" s="70"/>
    </row>
    <row r="169" spans="14:14">
      <c r="N169" s="70"/>
    </row>
    <row r="170" spans="14:14">
      <c r="N170" s="70"/>
    </row>
    <row r="171" spans="14:14">
      <c r="N171" s="70"/>
    </row>
    <row r="172" spans="14:14">
      <c r="N172" s="70"/>
    </row>
    <row r="173" spans="14:14">
      <c r="N173" s="70"/>
    </row>
    <row r="174" spans="14:14">
      <c r="N174" s="70"/>
    </row>
    <row r="175" spans="14:14">
      <c r="N175" s="70"/>
    </row>
    <row r="176" spans="14:14">
      <c r="N176" s="70"/>
    </row>
    <row r="177" spans="14:14">
      <c r="N177" s="70"/>
    </row>
    <row r="178" spans="14:14">
      <c r="N178" s="70"/>
    </row>
    <row r="179" spans="14:14">
      <c r="N179" s="70"/>
    </row>
    <row r="180" spans="14:14">
      <c r="N180" s="70"/>
    </row>
    <row r="181" spans="14:14">
      <c r="N181" s="70"/>
    </row>
    <row r="182" spans="14:14">
      <c r="N182" s="70"/>
    </row>
    <row r="183" spans="14:14">
      <c r="N183" s="70"/>
    </row>
    <row r="184" spans="14:14">
      <c r="N184" s="70"/>
    </row>
    <row r="185" spans="14:14">
      <c r="N185" s="70"/>
    </row>
    <row r="186" spans="14:14">
      <c r="N186" s="70"/>
    </row>
    <row r="187" spans="14:14">
      <c r="N187" s="70"/>
    </row>
    <row r="188" spans="14:14">
      <c r="N188" s="70"/>
    </row>
    <row r="189" spans="14:14">
      <c r="N189" s="70"/>
    </row>
    <row r="190" spans="14:14">
      <c r="N190" s="70"/>
    </row>
    <row r="191" spans="14:14">
      <c r="N191" s="70"/>
    </row>
    <row r="192" spans="14:14">
      <c r="N192" s="70"/>
    </row>
    <row r="193" spans="14:14">
      <c r="N193" s="70"/>
    </row>
    <row r="194" spans="14:14">
      <c r="N194" s="70"/>
    </row>
    <row r="195" spans="14:14">
      <c r="N195" s="70"/>
    </row>
    <row r="196" spans="14:14">
      <c r="N196" s="70"/>
    </row>
    <row r="197" spans="14:14">
      <c r="N197" s="70"/>
    </row>
    <row r="198" spans="14:14">
      <c r="N198" s="70"/>
    </row>
    <row r="199" spans="14:14">
      <c r="N199" s="70"/>
    </row>
    <row r="200" spans="14:14">
      <c r="N200" s="70"/>
    </row>
    <row r="201" spans="14:14">
      <c r="N201" s="70"/>
    </row>
    <row r="202" spans="14:14">
      <c r="N202" s="70"/>
    </row>
    <row r="203" spans="14:14">
      <c r="N203" s="70"/>
    </row>
    <row r="204" spans="14:14">
      <c r="N204" s="70"/>
    </row>
    <row r="205" spans="14:14">
      <c r="N205" s="70"/>
    </row>
    <row r="206" spans="14:14">
      <c r="N206" s="70"/>
    </row>
    <row r="207" spans="14:14">
      <c r="N207" s="70"/>
    </row>
    <row r="208" spans="14:14">
      <c r="N208" s="70"/>
    </row>
    <row r="209" spans="14:14">
      <c r="N209" s="70"/>
    </row>
    <row r="210" spans="14:14">
      <c r="N210" s="70"/>
    </row>
    <row r="211" spans="14:14">
      <c r="N211" s="70"/>
    </row>
    <row r="212" spans="14:14">
      <c r="N212" s="70"/>
    </row>
    <row r="213" spans="14:14">
      <c r="N213" s="70"/>
    </row>
    <row r="214" spans="14:14">
      <c r="N214" s="70"/>
    </row>
    <row r="215" spans="14:14">
      <c r="N215" s="70"/>
    </row>
    <row r="216" spans="14:14">
      <c r="N216" s="70"/>
    </row>
    <row r="217" spans="14:14">
      <c r="N217" s="70"/>
    </row>
    <row r="218" spans="14:14">
      <c r="N218" s="70"/>
    </row>
    <row r="219" spans="14:14">
      <c r="N219" s="70"/>
    </row>
    <row r="220" spans="14:14">
      <c r="N220" s="70"/>
    </row>
    <row r="221" spans="14:14">
      <c r="N221" s="70"/>
    </row>
    <row r="222" spans="14:14">
      <c r="N222" s="70"/>
    </row>
    <row r="223" spans="14:14">
      <c r="N223" s="70"/>
    </row>
    <row r="224" spans="14:14">
      <c r="N224" s="70"/>
    </row>
    <row r="225" spans="14:14">
      <c r="N225" s="70"/>
    </row>
    <row r="226" spans="14:14">
      <c r="N226" s="70"/>
    </row>
    <row r="227" spans="14:14">
      <c r="N227" s="70"/>
    </row>
    <row r="228" spans="14:14">
      <c r="N228" s="70"/>
    </row>
    <row r="229" spans="14:14">
      <c r="N229" s="70"/>
    </row>
    <row r="230" spans="14:14">
      <c r="N230" s="70"/>
    </row>
    <row r="231" spans="14:14">
      <c r="N231" s="70"/>
    </row>
    <row r="232" spans="14:14">
      <c r="N232" s="70"/>
    </row>
    <row r="233" spans="14:14">
      <c r="N233" s="70"/>
    </row>
    <row r="234" spans="14:14">
      <c r="N234" s="70"/>
    </row>
    <row r="235" spans="14:14">
      <c r="N235" s="70"/>
    </row>
    <row r="236" spans="14:14">
      <c r="N236" s="70"/>
    </row>
    <row r="237" spans="14:14">
      <c r="N237" s="70"/>
    </row>
    <row r="238" spans="14:14">
      <c r="N238" s="70"/>
    </row>
    <row r="239" spans="14:14">
      <c r="N239" s="70"/>
    </row>
    <row r="240" spans="14:14">
      <c r="N240" s="70"/>
    </row>
    <row r="241" spans="14:14">
      <c r="N241" s="70"/>
    </row>
    <row r="242" spans="14:14">
      <c r="N242" s="70"/>
    </row>
    <row r="243" spans="14:14">
      <c r="N243" s="70"/>
    </row>
    <row r="244" spans="14:14">
      <c r="N244" s="70"/>
    </row>
    <row r="245" spans="14:14">
      <c r="N245" s="70"/>
    </row>
    <row r="246" spans="14:14">
      <c r="N246" s="70"/>
    </row>
    <row r="247" spans="14:14">
      <c r="N247" s="70"/>
    </row>
    <row r="248" spans="14:14">
      <c r="N248" s="70"/>
    </row>
    <row r="249" spans="14:14">
      <c r="N249" s="70"/>
    </row>
    <row r="250" spans="14:14">
      <c r="N250" s="70"/>
    </row>
    <row r="251" spans="14:14">
      <c r="N251" s="70"/>
    </row>
    <row r="252" spans="14:14">
      <c r="N252" s="70"/>
    </row>
    <row r="253" spans="14:14">
      <c r="N253" s="70"/>
    </row>
    <row r="254" spans="14:14">
      <c r="N254" s="70"/>
    </row>
    <row r="255" spans="14:14">
      <c r="N255" s="70"/>
    </row>
    <row r="256" spans="14:14">
      <c r="N256" s="70"/>
    </row>
    <row r="257" spans="14:14">
      <c r="N257" s="70"/>
    </row>
    <row r="258" spans="14:14">
      <c r="N258" s="70"/>
    </row>
    <row r="259" spans="14:14">
      <c r="N259" s="70"/>
    </row>
    <row r="260" spans="14:14">
      <c r="N260" s="70"/>
    </row>
    <row r="261" spans="14:14">
      <c r="N261" s="70"/>
    </row>
    <row r="262" spans="14:14">
      <c r="N262" s="70"/>
    </row>
    <row r="263" spans="14:14">
      <c r="N263" s="70"/>
    </row>
    <row r="264" spans="14:14">
      <c r="N264" s="70"/>
    </row>
    <row r="265" spans="14:14">
      <c r="N265" s="70"/>
    </row>
    <row r="266" spans="14:14">
      <c r="N266" s="70"/>
    </row>
    <row r="267" spans="14:14">
      <c r="N267" s="70"/>
    </row>
    <row r="268" spans="14:14">
      <c r="N268" s="70"/>
    </row>
    <row r="269" spans="14:14">
      <c r="N269" s="70"/>
    </row>
    <row r="270" spans="14:14">
      <c r="N270" s="70"/>
    </row>
    <row r="271" spans="14:14">
      <c r="N271" s="70"/>
    </row>
    <row r="272" spans="14:14">
      <c r="N272" s="70"/>
    </row>
    <row r="273" spans="14:14">
      <c r="N273" s="70"/>
    </row>
    <row r="274" spans="14:14">
      <c r="N274" s="70"/>
    </row>
    <row r="275" spans="14:14">
      <c r="N275" s="70"/>
    </row>
    <row r="276" spans="14:14">
      <c r="N276" s="70"/>
    </row>
    <row r="277" spans="14:14">
      <c r="N277" s="70"/>
    </row>
    <row r="278" spans="14:14">
      <c r="N278" s="70"/>
    </row>
    <row r="279" spans="14:14">
      <c r="N279" s="70"/>
    </row>
    <row r="280" spans="14:14">
      <c r="N280" s="70"/>
    </row>
    <row r="281" spans="14:14">
      <c r="N281" s="70"/>
    </row>
    <row r="282" spans="14:14">
      <c r="N282" s="70"/>
    </row>
    <row r="283" spans="14:14">
      <c r="N283" s="70"/>
    </row>
    <row r="284" spans="14:14">
      <c r="N284" s="70"/>
    </row>
    <row r="285" spans="14:14">
      <c r="N285" s="70"/>
    </row>
    <row r="286" spans="14:14">
      <c r="N286" s="70"/>
    </row>
    <row r="287" spans="14:14">
      <c r="N287" s="70"/>
    </row>
    <row r="288" spans="14:14">
      <c r="N288" s="70"/>
    </row>
    <row r="289" spans="14:14">
      <c r="N289" s="70"/>
    </row>
    <row r="290" spans="14:14">
      <c r="N290" s="70"/>
    </row>
    <row r="291" spans="14:14">
      <c r="N291" s="70"/>
    </row>
    <row r="292" spans="14:14">
      <c r="N292" s="70"/>
    </row>
    <row r="293" spans="14:14">
      <c r="N293" s="70"/>
    </row>
    <row r="294" spans="14:14">
      <c r="N294" s="70"/>
    </row>
    <row r="295" spans="14:14">
      <c r="N295" s="70"/>
    </row>
    <row r="296" spans="14:14">
      <c r="N296" s="70"/>
    </row>
    <row r="297" spans="14:14">
      <c r="N297" s="70"/>
    </row>
    <row r="298" spans="14:14">
      <c r="N298" s="70"/>
    </row>
    <row r="299" spans="14:14">
      <c r="N299" s="70"/>
    </row>
    <row r="300" spans="14:14">
      <c r="N300" s="70"/>
    </row>
    <row r="301" spans="14:14">
      <c r="N301" s="70"/>
    </row>
    <row r="302" spans="14:14">
      <c r="N302" s="70"/>
    </row>
    <row r="303" spans="14:14">
      <c r="N303" s="70"/>
    </row>
    <row r="304" spans="14:14">
      <c r="N304" s="70"/>
    </row>
    <row r="305" spans="14:14">
      <c r="N305" s="70"/>
    </row>
    <row r="306" spans="14:14">
      <c r="N306" s="70"/>
    </row>
    <row r="307" spans="14:14">
      <c r="N307" s="70"/>
    </row>
    <row r="308" spans="14:14">
      <c r="N308" s="70"/>
    </row>
    <row r="309" spans="14:14">
      <c r="N309" s="70"/>
    </row>
    <row r="310" spans="14:14">
      <c r="N310" s="70"/>
    </row>
    <row r="311" spans="14:14">
      <c r="N311" s="70"/>
    </row>
    <row r="312" spans="14:14">
      <c r="N312" s="70"/>
    </row>
    <row r="313" spans="14:14">
      <c r="N313" s="70"/>
    </row>
    <row r="314" spans="14:14">
      <c r="N314" s="70"/>
    </row>
    <row r="315" spans="14:14">
      <c r="N315" s="70"/>
    </row>
    <row r="316" spans="14:14">
      <c r="N316" s="70"/>
    </row>
    <row r="317" spans="14:14">
      <c r="N317" s="70"/>
    </row>
    <row r="318" spans="14:14">
      <c r="N318" s="70"/>
    </row>
    <row r="319" spans="14:14">
      <c r="N319" s="70"/>
    </row>
    <row r="320" spans="14:14">
      <c r="N320" s="70"/>
    </row>
    <row r="321" spans="14:14">
      <c r="N321" s="70"/>
    </row>
    <row r="322" spans="14:14">
      <c r="N322" s="70"/>
    </row>
    <row r="323" spans="14:14">
      <c r="N323" s="70"/>
    </row>
    <row r="324" spans="14:14">
      <c r="N324" s="70"/>
    </row>
    <row r="325" spans="14:14">
      <c r="N325" s="70"/>
    </row>
    <row r="326" spans="14:14">
      <c r="N326" s="70"/>
    </row>
    <row r="327" spans="14:14">
      <c r="N327" s="70"/>
    </row>
    <row r="328" spans="14:14">
      <c r="N328" s="70"/>
    </row>
    <row r="329" spans="14:14">
      <c r="N329" s="70"/>
    </row>
    <row r="330" spans="14:14">
      <c r="N330" s="70"/>
    </row>
    <row r="331" spans="14:14">
      <c r="N331" s="70"/>
    </row>
    <row r="332" spans="14:14">
      <c r="N332" s="70"/>
    </row>
    <row r="333" spans="14:14">
      <c r="N333" s="70"/>
    </row>
    <row r="334" spans="14:14">
      <c r="N334" s="70"/>
    </row>
    <row r="335" spans="14:14">
      <c r="N335" s="70"/>
    </row>
    <row r="336" spans="14:14">
      <c r="N336" s="70"/>
    </row>
    <row r="337" spans="14:14">
      <c r="N337" s="70"/>
    </row>
    <row r="338" spans="14:14">
      <c r="N338" s="70"/>
    </row>
    <row r="339" spans="14:14">
      <c r="N339" s="70"/>
    </row>
    <row r="340" spans="14:14">
      <c r="N340" s="70"/>
    </row>
    <row r="341" spans="14:14">
      <c r="N341" s="70"/>
    </row>
    <row r="342" spans="14:14">
      <c r="N342" s="70"/>
    </row>
    <row r="343" spans="14:14">
      <c r="N343" s="70"/>
    </row>
    <row r="344" spans="14:14">
      <c r="N344" s="70"/>
    </row>
    <row r="345" spans="14:14">
      <c r="N345" s="70"/>
    </row>
    <row r="346" spans="14:14">
      <c r="N346" s="70"/>
    </row>
    <row r="347" spans="14:14">
      <c r="N347" s="70"/>
    </row>
    <row r="348" spans="14:14">
      <c r="N348" s="70"/>
    </row>
    <row r="349" spans="14:14">
      <c r="N349" s="70"/>
    </row>
    <row r="350" spans="14:14">
      <c r="N350" s="70"/>
    </row>
    <row r="351" spans="14:14">
      <c r="N351" s="70"/>
    </row>
    <row r="352" spans="14:14">
      <c r="N352" s="70"/>
    </row>
    <row r="353" spans="14:14">
      <c r="N353" s="70"/>
    </row>
    <row r="354" spans="14:14">
      <c r="N354" s="70"/>
    </row>
    <row r="355" spans="14:14">
      <c r="N355" s="70"/>
    </row>
    <row r="356" spans="14:14">
      <c r="N356" s="70"/>
    </row>
    <row r="357" spans="14:14">
      <c r="N357" s="70"/>
    </row>
    <row r="358" spans="14:14">
      <c r="N358" s="70"/>
    </row>
    <row r="359" spans="14:14">
      <c r="N359" s="70"/>
    </row>
    <row r="360" spans="14:14">
      <c r="N360" s="70"/>
    </row>
    <row r="361" spans="14:14">
      <c r="N361" s="70"/>
    </row>
    <row r="362" spans="14:14">
      <c r="N362" s="70"/>
    </row>
    <row r="363" spans="14:14">
      <c r="N363" s="70"/>
    </row>
  </sheetData>
  <sheetProtection selectLockedCells="1"/>
  <mergeCells count="11">
    <mergeCell ref="F16:J16"/>
    <mergeCell ref="F17:J17"/>
    <mergeCell ref="F18:J18"/>
    <mergeCell ref="F19:J19"/>
    <mergeCell ref="F86:J86"/>
    <mergeCell ref="F15:J15"/>
    <mergeCell ref="F3:H3"/>
    <mergeCell ref="F4:H4"/>
    <mergeCell ref="F6:H6"/>
    <mergeCell ref="F7:H7"/>
    <mergeCell ref="F14:J14"/>
  </mergeCells>
  <dataValidations count="1">
    <dataValidation type="list" allowBlank="1" showInputMessage="1" showErrorMessage="1" sqref="F30 JB30 SX30 ACT30 AMP30 AWL30 BGH30 BQD30 BZZ30 CJV30 CTR30 DDN30 DNJ30 DXF30 EHB30 EQX30 FAT30 FKP30 FUL30 GEH30 GOD30 GXZ30 HHV30 HRR30 IBN30 ILJ30 IVF30 JFB30 JOX30 JYT30 KIP30 KSL30 LCH30 LMD30 LVZ30 MFV30 MPR30 MZN30 NJJ30 NTF30 ODB30 OMX30 OWT30 PGP30 PQL30 QAH30 QKD30 QTZ30 RDV30 RNR30 RXN30 SHJ30 SRF30 TBB30 TKX30 TUT30 UEP30 UOL30 UYH30 VID30 VRZ30 WBV30 WLR30 WVN30 F65566 JB65566 SX65566 ACT65566 AMP65566 AWL65566 BGH65566 BQD65566 BZZ65566 CJV65566 CTR65566 DDN65566 DNJ65566 DXF65566 EHB65566 EQX65566 FAT65566 FKP65566 FUL65566 GEH65566 GOD65566 GXZ65566 HHV65566 HRR65566 IBN65566 ILJ65566 IVF65566 JFB65566 JOX65566 JYT65566 KIP65566 KSL65566 LCH65566 LMD65566 LVZ65566 MFV65566 MPR65566 MZN65566 NJJ65566 NTF65566 ODB65566 OMX65566 OWT65566 PGP65566 PQL65566 QAH65566 QKD65566 QTZ65566 RDV65566 RNR65566 RXN65566 SHJ65566 SRF65566 TBB65566 TKX65566 TUT65566 UEP65566 UOL65566 UYH65566 VID65566 VRZ65566 WBV65566 WLR65566 WVN65566 F131102 JB131102 SX131102 ACT131102 AMP131102 AWL131102 BGH131102 BQD131102 BZZ131102 CJV131102 CTR131102 DDN131102 DNJ131102 DXF131102 EHB131102 EQX131102 FAT131102 FKP131102 FUL131102 GEH131102 GOD131102 GXZ131102 HHV131102 HRR131102 IBN131102 ILJ131102 IVF131102 JFB131102 JOX131102 JYT131102 KIP131102 KSL131102 LCH131102 LMD131102 LVZ131102 MFV131102 MPR131102 MZN131102 NJJ131102 NTF131102 ODB131102 OMX131102 OWT131102 PGP131102 PQL131102 QAH131102 QKD131102 QTZ131102 RDV131102 RNR131102 RXN131102 SHJ131102 SRF131102 TBB131102 TKX131102 TUT131102 UEP131102 UOL131102 UYH131102 VID131102 VRZ131102 WBV131102 WLR131102 WVN131102 F196638 JB196638 SX196638 ACT196638 AMP196638 AWL196638 BGH196638 BQD196638 BZZ196638 CJV196638 CTR196638 DDN196638 DNJ196638 DXF196638 EHB196638 EQX196638 FAT196638 FKP196638 FUL196638 GEH196638 GOD196638 GXZ196638 HHV196638 HRR196638 IBN196638 ILJ196638 IVF196638 JFB196638 JOX196638 JYT196638 KIP196638 KSL196638 LCH196638 LMD196638 LVZ196638 MFV196638 MPR196638 MZN196638 NJJ196638 NTF196638 ODB196638 OMX196638 OWT196638 PGP196638 PQL196638 QAH196638 QKD196638 QTZ196638 RDV196638 RNR196638 RXN196638 SHJ196638 SRF196638 TBB196638 TKX196638 TUT196638 UEP196638 UOL196638 UYH196638 VID196638 VRZ196638 WBV196638 WLR196638 WVN196638 F262174 JB262174 SX262174 ACT262174 AMP262174 AWL262174 BGH262174 BQD262174 BZZ262174 CJV262174 CTR262174 DDN262174 DNJ262174 DXF262174 EHB262174 EQX262174 FAT262174 FKP262174 FUL262174 GEH262174 GOD262174 GXZ262174 HHV262174 HRR262174 IBN262174 ILJ262174 IVF262174 JFB262174 JOX262174 JYT262174 KIP262174 KSL262174 LCH262174 LMD262174 LVZ262174 MFV262174 MPR262174 MZN262174 NJJ262174 NTF262174 ODB262174 OMX262174 OWT262174 PGP262174 PQL262174 QAH262174 QKD262174 QTZ262174 RDV262174 RNR262174 RXN262174 SHJ262174 SRF262174 TBB262174 TKX262174 TUT262174 UEP262174 UOL262174 UYH262174 VID262174 VRZ262174 WBV262174 WLR262174 WVN262174 F327710 JB327710 SX327710 ACT327710 AMP327710 AWL327710 BGH327710 BQD327710 BZZ327710 CJV327710 CTR327710 DDN327710 DNJ327710 DXF327710 EHB327710 EQX327710 FAT327710 FKP327710 FUL327710 GEH327710 GOD327710 GXZ327710 HHV327710 HRR327710 IBN327710 ILJ327710 IVF327710 JFB327710 JOX327710 JYT327710 KIP327710 KSL327710 LCH327710 LMD327710 LVZ327710 MFV327710 MPR327710 MZN327710 NJJ327710 NTF327710 ODB327710 OMX327710 OWT327710 PGP327710 PQL327710 QAH327710 QKD327710 QTZ327710 RDV327710 RNR327710 RXN327710 SHJ327710 SRF327710 TBB327710 TKX327710 TUT327710 UEP327710 UOL327710 UYH327710 VID327710 VRZ327710 WBV327710 WLR327710 WVN327710 F393246 JB393246 SX393246 ACT393246 AMP393246 AWL393246 BGH393246 BQD393246 BZZ393246 CJV393246 CTR393246 DDN393246 DNJ393246 DXF393246 EHB393246 EQX393246 FAT393246 FKP393246 FUL393246 GEH393246 GOD393246 GXZ393246 HHV393246 HRR393246 IBN393246 ILJ393246 IVF393246 JFB393246 JOX393246 JYT393246 KIP393246 KSL393246 LCH393246 LMD393246 LVZ393246 MFV393246 MPR393246 MZN393246 NJJ393246 NTF393246 ODB393246 OMX393246 OWT393246 PGP393246 PQL393246 QAH393246 QKD393246 QTZ393246 RDV393246 RNR393246 RXN393246 SHJ393246 SRF393246 TBB393246 TKX393246 TUT393246 UEP393246 UOL393246 UYH393246 VID393246 VRZ393246 WBV393246 WLR393246 WVN393246 F458782 JB458782 SX458782 ACT458782 AMP458782 AWL458782 BGH458782 BQD458782 BZZ458782 CJV458782 CTR458782 DDN458782 DNJ458782 DXF458782 EHB458782 EQX458782 FAT458782 FKP458782 FUL458782 GEH458782 GOD458782 GXZ458782 HHV458782 HRR458782 IBN458782 ILJ458782 IVF458782 JFB458782 JOX458782 JYT458782 KIP458782 KSL458782 LCH458782 LMD458782 LVZ458782 MFV458782 MPR458782 MZN458782 NJJ458782 NTF458782 ODB458782 OMX458782 OWT458782 PGP458782 PQL458782 QAH458782 QKD458782 QTZ458782 RDV458782 RNR458782 RXN458782 SHJ458782 SRF458782 TBB458782 TKX458782 TUT458782 UEP458782 UOL458782 UYH458782 VID458782 VRZ458782 WBV458782 WLR458782 WVN458782 F524318 JB524318 SX524318 ACT524318 AMP524318 AWL524318 BGH524318 BQD524318 BZZ524318 CJV524318 CTR524318 DDN524318 DNJ524318 DXF524318 EHB524318 EQX524318 FAT524318 FKP524318 FUL524318 GEH524318 GOD524318 GXZ524318 HHV524318 HRR524318 IBN524318 ILJ524318 IVF524318 JFB524318 JOX524318 JYT524318 KIP524318 KSL524318 LCH524318 LMD524318 LVZ524318 MFV524318 MPR524318 MZN524318 NJJ524318 NTF524318 ODB524318 OMX524318 OWT524318 PGP524318 PQL524318 QAH524318 QKD524318 QTZ524318 RDV524318 RNR524318 RXN524318 SHJ524318 SRF524318 TBB524318 TKX524318 TUT524318 UEP524318 UOL524318 UYH524318 VID524318 VRZ524318 WBV524318 WLR524318 WVN524318 F589854 JB589854 SX589854 ACT589854 AMP589854 AWL589854 BGH589854 BQD589854 BZZ589854 CJV589854 CTR589854 DDN589854 DNJ589854 DXF589854 EHB589854 EQX589854 FAT589854 FKP589854 FUL589854 GEH589854 GOD589854 GXZ589854 HHV589854 HRR589854 IBN589854 ILJ589854 IVF589854 JFB589854 JOX589854 JYT589854 KIP589854 KSL589854 LCH589854 LMD589854 LVZ589854 MFV589854 MPR589854 MZN589854 NJJ589854 NTF589854 ODB589854 OMX589854 OWT589854 PGP589854 PQL589854 QAH589854 QKD589854 QTZ589854 RDV589854 RNR589854 RXN589854 SHJ589854 SRF589854 TBB589854 TKX589854 TUT589854 UEP589854 UOL589854 UYH589854 VID589854 VRZ589854 WBV589854 WLR589854 WVN589854 F655390 JB655390 SX655390 ACT655390 AMP655390 AWL655390 BGH655390 BQD655390 BZZ655390 CJV655390 CTR655390 DDN655390 DNJ655390 DXF655390 EHB655390 EQX655390 FAT655390 FKP655390 FUL655390 GEH655390 GOD655390 GXZ655390 HHV655390 HRR655390 IBN655390 ILJ655390 IVF655390 JFB655390 JOX655390 JYT655390 KIP655390 KSL655390 LCH655390 LMD655390 LVZ655390 MFV655390 MPR655390 MZN655390 NJJ655390 NTF655390 ODB655390 OMX655390 OWT655390 PGP655390 PQL655390 QAH655390 QKD655390 QTZ655390 RDV655390 RNR655390 RXN655390 SHJ655390 SRF655390 TBB655390 TKX655390 TUT655390 UEP655390 UOL655390 UYH655390 VID655390 VRZ655390 WBV655390 WLR655390 WVN655390 F720926 JB720926 SX720926 ACT720926 AMP720926 AWL720926 BGH720926 BQD720926 BZZ720926 CJV720926 CTR720926 DDN720926 DNJ720926 DXF720926 EHB720926 EQX720926 FAT720926 FKP720926 FUL720926 GEH720926 GOD720926 GXZ720926 HHV720926 HRR720926 IBN720926 ILJ720926 IVF720926 JFB720926 JOX720926 JYT720926 KIP720926 KSL720926 LCH720926 LMD720926 LVZ720926 MFV720926 MPR720926 MZN720926 NJJ720926 NTF720926 ODB720926 OMX720926 OWT720926 PGP720926 PQL720926 QAH720926 QKD720926 QTZ720926 RDV720926 RNR720926 RXN720926 SHJ720926 SRF720926 TBB720926 TKX720926 TUT720926 UEP720926 UOL720926 UYH720926 VID720926 VRZ720926 WBV720926 WLR720926 WVN720926 F786462 JB786462 SX786462 ACT786462 AMP786462 AWL786462 BGH786462 BQD786462 BZZ786462 CJV786462 CTR786462 DDN786462 DNJ786462 DXF786462 EHB786462 EQX786462 FAT786462 FKP786462 FUL786462 GEH786462 GOD786462 GXZ786462 HHV786462 HRR786462 IBN786462 ILJ786462 IVF786462 JFB786462 JOX786462 JYT786462 KIP786462 KSL786462 LCH786462 LMD786462 LVZ786462 MFV786462 MPR786462 MZN786462 NJJ786462 NTF786462 ODB786462 OMX786462 OWT786462 PGP786462 PQL786462 QAH786462 QKD786462 QTZ786462 RDV786462 RNR786462 RXN786462 SHJ786462 SRF786462 TBB786462 TKX786462 TUT786462 UEP786462 UOL786462 UYH786462 VID786462 VRZ786462 WBV786462 WLR786462 WVN786462 F851998 JB851998 SX851998 ACT851998 AMP851998 AWL851998 BGH851998 BQD851998 BZZ851998 CJV851998 CTR851998 DDN851998 DNJ851998 DXF851998 EHB851998 EQX851998 FAT851998 FKP851998 FUL851998 GEH851998 GOD851998 GXZ851998 HHV851998 HRR851998 IBN851998 ILJ851998 IVF851998 JFB851998 JOX851998 JYT851998 KIP851998 KSL851998 LCH851998 LMD851998 LVZ851998 MFV851998 MPR851998 MZN851998 NJJ851998 NTF851998 ODB851998 OMX851998 OWT851998 PGP851998 PQL851998 QAH851998 QKD851998 QTZ851998 RDV851998 RNR851998 RXN851998 SHJ851998 SRF851998 TBB851998 TKX851998 TUT851998 UEP851998 UOL851998 UYH851998 VID851998 VRZ851998 WBV851998 WLR851998 WVN851998 F917534 JB917534 SX917534 ACT917534 AMP917534 AWL917534 BGH917534 BQD917534 BZZ917534 CJV917534 CTR917534 DDN917534 DNJ917534 DXF917534 EHB917534 EQX917534 FAT917534 FKP917534 FUL917534 GEH917534 GOD917534 GXZ917534 HHV917534 HRR917534 IBN917534 ILJ917534 IVF917534 JFB917534 JOX917534 JYT917534 KIP917534 KSL917534 LCH917534 LMD917534 LVZ917534 MFV917534 MPR917534 MZN917534 NJJ917534 NTF917534 ODB917534 OMX917534 OWT917534 PGP917534 PQL917534 QAH917534 QKD917534 QTZ917534 RDV917534 RNR917534 RXN917534 SHJ917534 SRF917534 TBB917534 TKX917534 TUT917534 UEP917534 UOL917534 UYH917534 VID917534 VRZ917534 WBV917534 WLR917534 WVN917534 F983070 JB983070 SX983070 ACT983070 AMP983070 AWL983070 BGH983070 BQD983070 BZZ983070 CJV983070 CTR983070 DDN983070 DNJ983070 DXF983070 EHB983070 EQX983070 FAT983070 FKP983070 FUL983070 GEH983070 GOD983070 GXZ983070 HHV983070 HRR983070 IBN983070 ILJ983070 IVF983070 JFB983070 JOX983070 JYT983070 KIP983070 KSL983070 LCH983070 LMD983070 LVZ983070 MFV983070 MPR983070 MZN983070 NJJ983070 NTF983070 ODB983070 OMX983070 OWT983070 PGP983070 PQL983070 QAH983070 QKD983070 QTZ983070 RDV983070 RNR983070 RXN983070 SHJ983070 SRF983070 TBB983070 TKX983070 TUT983070 UEP983070 UOL983070 UYH983070 VID983070 VRZ983070 WBV983070 WLR983070 WVN983070" xr:uid="{BD9A14EC-2A0F-4BF4-AF9D-29B6A9A673FD}">
      <formula1>$D$100:$D$104</formula1>
    </dataValidation>
  </dataValidations>
  <pageMargins left="1.1811023622047245" right="0.78740157480314965" top="0.78740157480314965" bottom="0.78740157480314965" header="0.51181102362204722" footer="0.51181102362204722"/>
  <pageSetup paperSize="9" scale="62" orientation="portrait" verticalDpi="300" r:id="rId1"/>
  <headerFooter scaleWithDoc="0" alignWithMargins="0">
    <oddHeader>&amp;L&amp;"-,Regular"&amp;8&amp;F&amp;R&amp;"-,Regular"&amp;8&amp;A</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012660-FA7F-4B69-861C-1B5F908C63E7}">
  <dimension ref="A1:XFD51"/>
  <sheetViews>
    <sheetView workbookViewId="0">
      <selection activeCell="P33" sqref="P33"/>
    </sheetView>
  </sheetViews>
  <sheetFormatPr defaultColWidth="0" defaultRowHeight="12.5" zeroHeight="1"/>
  <cols>
    <col min="1" max="1" width="3.6640625" style="105" customWidth="1"/>
    <col min="2" max="2" width="9" style="105" customWidth="1"/>
    <col min="3" max="3" width="30.6640625" style="105" customWidth="1"/>
    <col min="4" max="17" width="9" style="105" customWidth="1"/>
    <col min="18" max="256" width="9" style="105" hidden="1"/>
    <col min="257" max="257" width="3.6640625" style="105" hidden="1"/>
    <col min="258" max="258" width="9" style="105" hidden="1"/>
    <col min="259" max="259" width="22.25" style="105" hidden="1"/>
    <col min="260" max="512" width="9" style="105" hidden="1"/>
    <col min="513" max="513" width="3.6640625" style="105" hidden="1"/>
    <col min="514" max="514" width="9" style="105" hidden="1"/>
    <col min="515" max="515" width="22.25" style="105" hidden="1"/>
    <col min="516" max="768" width="9" style="105" hidden="1"/>
    <col min="769" max="769" width="3.6640625" style="105" hidden="1"/>
    <col min="770" max="770" width="9" style="105" hidden="1"/>
    <col min="771" max="771" width="22.25" style="105" hidden="1"/>
    <col min="772" max="1024" width="9" style="105" hidden="1"/>
    <col min="1025" max="1025" width="3.6640625" style="105" hidden="1"/>
    <col min="1026" max="1026" width="9" style="105" hidden="1"/>
    <col min="1027" max="1027" width="22.25" style="105" hidden="1"/>
    <col min="1028" max="1280" width="9" style="105" hidden="1"/>
    <col min="1281" max="1281" width="3.6640625" style="105" hidden="1"/>
    <col min="1282" max="1282" width="9" style="105" hidden="1"/>
    <col min="1283" max="1283" width="22.25" style="105" hidden="1"/>
    <col min="1284" max="1536" width="9" style="105" hidden="1"/>
    <col min="1537" max="1537" width="3.6640625" style="105" hidden="1"/>
    <col min="1538" max="1538" width="9" style="105" hidden="1"/>
    <col min="1539" max="1539" width="22.25" style="105" hidden="1"/>
    <col min="1540" max="1792" width="9" style="105" hidden="1"/>
    <col min="1793" max="1793" width="3.6640625" style="105" hidden="1"/>
    <col min="1794" max="1794" width="9" style="105" hidden="1"/>
    <col min="1795" max="1795" width="22.25" style="105" hidden="1"/>
    <col min="1796" max="2048" width="9" style="105" hidden="1"/>
    <col min="2049" max="2049" width="3.6640625" style="105" hidden="1"/>
    <col min="2050" max="2050" width="9" style="105" hidden="1"/>
    <col min="2051" max="2051" width="22.25" style="105" hidden="1"/>
    <col min="2052" max="2304" width="9" style="105" hidden="1"/>
    <col min="2305" max="2305" width="3.6640625" style="105" hidden="1"/>
    <col min="2306" max="2306" width="9" style="105" hidden="1"/>
    <col min="2307" max="2307" width="22.25" style="105" hidden="1"/>
    <col min="2308" max="2560" width="9" style="105" hidden="1"/>
    <col min="2561" max="2561" width="3.6640625" style="105" hidden="1"/>
    <col min="2562" max="2562" width="9" style="105" hidden="1"/>
    <col min="2563" max="2563" width="22.25" style="105" hidden="1"/>
    <col min="2564" max="2816" width="9" style="105" hidden="1"/>
    <col min="2817" max="2817" width="3.6640625" style="105" hidden="1"/>
    <col min="2818" max="2818" width="9" style="105" hidden="1"/>
    <col min="2819" max="2819" width="22.25" style="105" hidden="1"/>
    <col min="2820" max="3072" width="9" style="105" hidden="1"/>
    <col min="3073" max="3073" width="3.6640625" style="105" hidden="1"/>
    <col min="3074" max="3074" width="9" style="105" hidden="1"/>
    <col min="3075" max="3075" width="22.25" style="105" hidden="1"/>
    <col min="3076" max="3328" width="9" style="105" hidden="1"/>
    <col min="3329" max="3329" width="3.6640625" style="105" hidden="1"/>
    <col min="3330" max="3330" width="9" style="105" hidden="1"/>
    <col min="3331" max="3331" width="22.25" style="105" hidden="1"/>
    <col min="3332" max="3584" width="9" style="105" hidden="1"/>
    <col min="3585" max="3585" width="3.6640625" style="105" hidden="1"/>
    <col min="3586" max="3586" width="9" style="105" hidden="1"/>
    <col min="3587" max="3587" width="22.25" style="105" hidden="1"/>
    <col min="3588" max="3840" width="9" style="105" hidden="1"/>
    <col min="3841" max="3841" width="3.6640625" style="105" hidden="1"/>
    <col min="3842" max="3842" width="9" style="105" hidden="1"/>
    <col min="3843" max="3843" width="22.25" style="105" hidden="1"/>
    <col min="3844" max="4096" width="9" style="105" hidden="1"/>
    <col min="4097" max="4097" width="3.6640625" style="105" hidden="1"/>
    <col min="4098" max="4098" width="9" style="105" hidden="1"/>
    <col min="4099" max="4099" width="22.25" style="105" hidden="1"/>
    <col min="4100" max="4352" width="9" style="105" hidden="1"/>
    <col min="4353" max="4353" width="3.6640625" style="105" hidden="1"/>
    <col min="4354" max="4354" width="9" style="105" hidden="1"/>
    <col min="4355" max="4355" width="22.25" style="105" hidden="1"/>
    <col min="4356" max="4608" width="9" style="105" hidden="1"/>
    <col min="4609" max="4609" width="3.6640625" style="105" hidden="1"/>
    <col min="4610" max="4610" width="9" style="105" hidden="1"/>
    <col min="4611" max="4611" width="22.25" style="105" hidden="1"/>
    <col min="4612" max="4864" width="9" style="105" hidden="1"/>
    <col min="4865" max="4865" width="3.6640625" style="105" hidden="1"/>
    <col min="4866" max="4866" width="9" style="105" hidden="1"/>
    <col min="4867" max="4867" width="22.25" style="105" hidden="1"/>
    <col min="4868" max="5120" width="9" style="105" hidden="1"/>
    <col min="5121" max="5121" width="3.6640625" style="105" hidden="1"/>
    <col min="5122" max="5122" width="9" style="105" hidden="1"/>
    <col min="5123" max="5123" width="22.25" style="105" hidden="1"/>
    <col min="5124" max="5376" width="9" style="105" hidden="1"/>
    <col min="5377" max="5377" width="3.6640625" style="105" hidden="1"/>
    <col min="5378" max="5378" width="9" style="105" hidden="1"/>
    <col min="5379" max="5379" width="22.25" style="105" hidden="1"/>
    <col min="5380" max="5632" width="9" style="105" hidden="1"/>
    <col min="5633" max="5633" width="3.6640625" style="105" hidden="1"/>
    <col min="5634" max="5634" width="9" style="105" hidden="1"/>
    <col min="5635" max="5635" width="22.25" style="105" hidden="1"/>
    <col min="5636" max="5888" width="9" style="105" hidden="1"/>
    <col min="5889" max="5889" width="3.6640625" style="105" hidden="1"/>
    <col min="5890" max="5890" width="9" style="105" hidden="1"/>
    <col min="5891" max="5891" width="22.25" style="105" hidden="1"/>
    <col min="5892" max="6144" width="9" style="105" hidden="1"/>
    <col min="6145" max="6145" width="3.6640625" style="105" hidden="1"/>
    <col min="6146" max="6146" width="9" style="105" hidden="1"/>
    <col min="6147" max="6147" width="22.25" style="105" hidden="1"/>
    <col min="6148" max="6400" width="9" style="105" hidden="1"/>
    <col min="6401" max="6401" width="3.6640625" style="105" hidden="1"/>
    <col min="6402" max="6402" width="9" style="105" hidden="1"/>
    <col min="6403" max="6403" width="22.25" style="105" hidden="1"/>
    <col min="6404" max="6656" width="9" style="105" hidden="1"/>
    <col min="6657" max="6657" width="3.6640625" style="105" hidden="1"/>
    <col min="6658" max="6658" width="9" style="105" hidden="1"/>
    <col min="6659" max="6659" width="22.25" style="105" hidden="1"/>
    <col min="6660" max="6912" width="9" style="105" hidden="1"/>
    <col min="6913" max="6913" width="3.6640625" style="105" hidden="1"/>
    <col min="6914" max="6914" width="9" style="105" hidden="1"/>
    <col min="6915" max="6915" width="22.25" style="105" hidden="1"/>
    <col min="6916" max="7168" width="9" style="105" hidden="1"/>
    <col min="7169" max="7169" width="3.6640625" style="105" hidden="1"/>
    <col min="7170" max="7170" width="9" style="105" hidden="1"/>
    <col min="7171" max="7171" width="22.25" style="105" hidden="1"/>
    <col min="7172" max="7424" width="9" style="105" hidden="1"/>
    <col min="7425" max="7425" width="3.6640625" style="105" hidden="1"/>
    <col min="7426" max="7426" width="9" style="105" hidden="1"/>
    <col min="7427" max="7427" width="22.25" style="105" hidden="1"/>
    <col min="7428" max="7680" width="9" style="105" hidden="1"/>
    <col min="7681" max="7681" width="3.6640625" style="105" hidden="1"/>
    <col min="7682" max="7682" width="9" style="105" hidden="1"/>
    <col min="7683" max="7683" width="22.25" style="105" hidden="1"/>
    <col min="7684" max="7936" width="9" style="105" hidden="1"/>
    <col min="7937" max="7937" width="3.6640625" style="105" hidden="1"/>
    <col min="7938" max="7938" width="9" style="105" hidden="1"/>
    <col min="7939" max="7939" width="22.25" style="105" hidden="1"/>
    <col min="7940" max="8192" width="9" style="105" hidden="1"/>
    <col min="8193" max="8193" width="3.6640625" style="105" hidden="1"/>
    <col min="8194" max="8194" width="9" style="105" hidden="1"/>
    <col min="8195" max="8195" width="22.25" style="105" hidden="1"/>
    <col min="8196" max="8448" width="9" style="105" hidden="1"/>
    <col min="8449" max="8449" width="3.6640625" style="105" hidden="1"/>
    <col min="8450" max="8450" width="9" style="105" hidden="1"/>
    <col min="8451" max="8451" width="22.25" style="105" hidden="1"/>
    <col min="8452" max="8704" width="9" style="105" hidden="1"/>
    <col min="8705" max="8705" width="3.6640625" style="105" hidden="1"/>
    <col min="8706" max="8706" width="9" style="105" hidden="1"/>
    <col min="8707" max="8707" width="22.25" style="105" hidden="1"/>
    <col min="8708" max="8960" width="9" style="105" hidden="1"/>
    <col min="8961" max="8961" width="3.6640625" style="105" hidden="1"/>
    <col min="8962" max="8962" width="9" style="105" hidden="1"/>
    <col min="8963" max="8963" width="22.25" style="105" hidden="1"/>
    <col min="8964" max="9216" width="9" style="105" hidden="1"/>
    <col min="9217" max="9217" width="3.6640625" style="105" hidden="1"/>
    <col min="9218" max="9218" width="9" style="105" hidden="1"/>
    <col min="9219" max="9219" width="22.25" style="105" hidden="1"/>
    <col min="9220" max="9472" width="9" style="105" hidden="1"/>
    <col min="9473" max="9473" width="3.6640625" style="105" hidden="1"/>
    <col min="9474" max="9474" width="9" style="105" hidden="1"/>
    <col min="9475" max="9475" width="22.25" style="105" hidden="1"/>
    <col min="9476" max="9728" width="9" style="105" hidden="1"/>
    <col min="9729" max="9729" width="3.6640625" style="105" hidden="1"/>
    <col min="9730" max="9730" width="9" style="105" hidden="1"/>
    <col min="9731" max="9731" width="22.25" style="105" hidden="1"/>
    <col min="9732" max="9984" width="9" style="105" hidden="1"/>
    <col min="9985" max="9985" width="3.6640625" style="105" hidden="1"/>
    <col min="9986" max="9986" width="9" style="105" hidden="1"/>
    <col min="9987" max="9987" width="22.25" style="105" hidden="1"/>
    <col min="9988" max="10240" width="9" style="105" hidden="1"/>
    <col min="10241" max="10241" width="3.6640625" style="105" hidden="1"/>
    <col min="10242" max="10242" width="9" style="105" hidden="1"/>
    <col min="10243" max="10243" width="22.25" style="105" hidden="1"/>
    <col min="10244" max="10496" width="9" style="105" hidden="1"/>
    <col min="10497" max="10497" width="3.6640625" style="105" hidden="1"/>
    <col min="10498" max="10498" width="9" style="105" hidden="1"/>
    <col min="10499" max="10499" width="22.25" style="105" hidden="1"/>
    <col min="10500" max="10752" width="9" style="105" hidden="1"/>
    <col min="10753" max="10753" width="3.6640625" style="105" hidden="1"/>
    <col min="10754" max="10754" width="9" style="105" hidden="1"/>
    <col min="10755" max="10755" width="22.25" style="105" hidden="1"/>
    <col min="10756" max="11008" width="9" style="105" hidden="1"/>
    <col min="11009" max="11009" width="3.6640625" style="105" hidden="1"/>
    <col min="11010" max="11010" width="9" style="105" hidden="1"/>
    <col min="11011" max="11011" width="22.25" style="105" hidden="1"/>
    <col min="11012" max="11264" width="9" style="105" hidden="1"/>
    <col min="11265" max="11265" width="3.6640625" style="105" hidden="1"/>
    <col min="11266" max="11266" width="9" style="105" hidden="1"/>
    <col min="11267" max="11267" width="22.25" style="105" hidden="1"/>
    <col min="11268" max="11520" width="9" style="105" hidden="1"/>
    <col min="11521" max="11521" width="3.6640625" style="105" hidden="1"/>
    <col min="11522" max="11522" width="9" style="105" hidden="1"/>
    <col min="11523" max="11523" width="22.25" style="105" hidden="1"/>
    <col min="11524" max="11776" width="9" style="105" hidden="1"/>
    <col min="11777" max="11777" width="3.6640625" style="105" hidden="1"/>
    <col min="11778" max="11778" width="9" style="105" hidden="1"/>
    <col min="11779" max="11779" width="22.25" style="105" hidden="1"/>
    <col min="11780" max="12032" width="9" style="105" hidden="1"/>
    <col min="12033" max="12033" width="3.6640625" style="105" hidden="1"/>
    <col min="12034" max="12034" width="9" style="105" hidden="1"/>
    <col min="12035" max="12035" width="22.25" style="105" hidden="1"/>
    <col min="12036" max="12288" width="9" style="105" hidden="1"/>
    <col min="12289" max="12289" width="3.6640625" style="105" hidden="1"/>
    <col min="12290" max="12290" width="9" style="105" hidden="1"/>
    <col min="12291" max="12291" width="22.25" style="105" hidden="1"/>
    <col min="12292" max="12544" width="9" style="105" hidden="1"/>
    <col min="12545" max="12545" width="3.6640625" style="105" hidden="1"/>
    <col min="12546" max="12546" width="9" style="105" hidden="1"/>
    <col min="12547" max="12547" width="22.25" style="105" hidden="1"/>
    <col min="12548" max="12800" width="9" style="105" hidden="1"/>
    <col min="12801" max="12801" width="3.6640625" style="105" hidden="1"/>
    <col min="12802" max="12802" width="9" style="105" hidden="1"/>
    <col min="12803" max="12803" width="22.25" style="105" hidden="1"/>
    <col min="12804" max="13056" width="9" style="105" hidden="1"/>
    <col min="13057" max="13057" width="3.6640625" style="105" hidden="1"/>
    <col min="13058" max="13058" width="9" style="105" hidden="1"/>
    <col min="13059" max="13059" width="22.25" style="105" hidden="1"/>
    <col min="13060" max="13312" width="9" style="105" hidden="1"/>
    <col min="13313" max="13313" width="3.6640625" style="105" hidden="1"/>
    <col min="13314" max="13314" width="9" style="105" hidden="1"/>
    <col min="13315" max="13315" width="22.25" style="105" hidden="1"/>
    <col min="13316" max="13568" width="9" style="105" hidden="1"/>
    <col min="13569" max="13569" width="3.6640625" style="105" hidden="1"/>
    <col min="13570" max="13570" width="9" style="105" hidden="1"/>
    <col min="13571" max="13571" width="22.25" style="105" hidden="1"/>
    <col min="13572" max="13824" width="9" style="105" hidden="1"/>
    <col min="13825" max="13825" width="3.6640625" style="105" hidden="1"/>
    <col min="13826" max="13826" width="9" style="105" hidden="1"/>
    <col min="13827" max="13827" width="22.25" style="105" hidden="1"/>
    <col min="13828" max="14080" width="9" style="105" hidden="1"/>
    <col min="14081" max="14081" width="3.6640625" style="105" hidden="1"/>
    <col min="14082" max="14082" width="9" style="105" hidden="1"/>
    <col min="14083" max="14083" width="22.25" style="105" hidden="1"/>
    <col min="14084" max="14336" width="9" style="105" hidden="1"/>
    <col min="14337" max="14337" width="3.6640625" style="105" hidden="1"/>
    <col min="14338" max="14338" width="9" style="105" hidden="1"/>
    <col min="14339" max="14339" width="22.25" style="105" hidden="1"/>
    <col min="14340" max="14592" width="9" style="105" hidden="1"/>
    <col min="14593" max="14593" width="3.6640625" style="105" hidden="1"/>
    <col min="14594" max="14594" width="9" style="105" hidden="1"/>
    <col min="14595" max="14595" width="22.25" style="105" hidden="1"/>
    <col min="14596" max="14848" width="9" style="105" hidden="1"/>
    <col min="14849" max="14849" width="3.6640625" style="105" hidden="1"/>
    <col min="14850" max="14850" width="9" style="105" hidden="1"/>
    <col min="14851" max="14851" width="22.25" style="105" hidden="1"/>
    <col min="14852" max="15104" width="9" style="105" hidden="1"/>
    <col min="15105" max="15105" width="3.6640625" style="105" hidden="1"/>
    <col min="15106" max="15106" width="9" style="105" hidden="1"/>
    <col min="15107" max="15107" width="22.25" style="105" hidden="1"/>
    <col min="15108" max="15360" width="9" style="105" hidden="1"/>
    <col min="15361" max="15361" width="3.6640625" style="105" hidden="1"/>
    <col min="15362" max="15362" width="9" style="105" hidden="1"/>
    <col min="15363" max="15363" width="22.25" style="105" hidden="1"/>
    <col min="15364" max="15616" width="9" style="105" hidden="1"/>
    <col min="15617" max="15617" width="3.6640625" style="105" hidden="1"/>
    <col min="15618" max="15618" width="9" style="105" hidden="1"/>
    <col min="15619" max="15619" width="22.25" style="105" hidden="1"/>
    <col min="15620" max="15872" width="9" style="105" hidden="1"/>
    <col min="15873" max="15873" width="3.6640625" style="105" hidden="1"/>
    <col min="15874" max="15874" width="9" style="105" hidden="1"/>
    <col min="15875" max="15875" width="22.25" style="105" hidden="1"/>
    <col min="15876" max="16128" width="9" style="105" hidden="1"/>
    <col min="16129" max="16129" width="3.6640625" style="105" hidden="1"/>
    <col min="16130" max="16130" width="9" style="105" hidden="1"/>
    <col min="16131" max="16131" width="22.25" style="105" hidden="1"/>
    <col min="16132" max="16384" width="9" style="105" hidden="1"/>
  </cols>
  <sheetData>
    <row r="1" spans="1:17" ht="14" thickBot="1">
      <c r="A1" s="104"/>
      <c r="B1" s="104"/>
      <c r="C1" s="104"/>
      <c r="D1" s="104"/>
      <c r="E1" s="104"/>
      <c r="F1" s="104"/>
      <c r="G1" s="104"/>
      <c r="H1" s="104"/>
      <c r="I1" s="104"/>
      <c r="J1" s="104"/>
      <c r="K1" s="104"/>
      <c r="L1" s="104"/>
      <c r="M1" s="104"/>
      <c r="N1" s="104"/>
      <c r="O1" s="104"/>
      <c r="P1" s="104"/>
    </row>
    <row r="2" spans="1:17" ht="21" customHeight="1" thickBot="1">
      <c r="A2" s="104"/>
      <c r="B2" s="106"/>
      <c r="C2" s="107" t="s">
        <v>436</v>
      </c>
      <c r="D2" s="108"/>
      <c r="E2" s="108"/>
      <c r="F2" s="108"/>
      <c r="G2" s="108"/>
      <c r="H2" s="108"/>
      <c r="I2" s="108"/>
      <c r="J2" s="109"/>
      <c r="K2" s="108"/>
      <c r="L2" s="108"/>
      <c r="M2" s="108"/>
      <c r="N2" s="108" t="str">
        <f>'SP12-1'!K2</f>
        <v>Spreadsheet released 14-Apr-2023</v>
      </c>
      <c r="O2" s="108"/>
      <c r="P2" s="108"/>
      <c r="Q2" s="110"/>
    </row>
    <row r="3" spans="1:17" ht="13.5">
      <c r="A3" s="104"/>
      <c r="B3" s="104"/>
      <c r="C3" s="104"/>
      <c r="D3" s="104"/>
      <c r="E3" s="104"/>
      <c r="F3" s="104"/>
      <c r="G3" s="104"/>
      <c r="H3" s="104"/>
      <c r="I3" s="104"/>
      <c r="J3" s="104"/>
      <c r="K3" s="104"/>
      <c r="L3" s="104"/>
      <c r="M3" s="104"/>
      <c r="N3" s="104"/>
      <c r="O3" s="104"/>
      <c r="P3" s="104"/>
      <c r="Q3" s="131"/>
    </row>
    <row r="4" spans="1:17" ht="13.5">
      <c r="A4" s="104"/>
      <c r="B4" s="104"/>
      <c r="C4" s="111" t="s">
        <v>332</v>
      </c>
      <c r="D4" s="112"/>
      <c r="E4" s="112"/>
      <c r="F4" s="112"/>
      <c r="G4" s="112"/>
      <c r="H4" s="112"/>
      <c r="I4" s="112"/>
      <c r="J4" s="112"/>
      <c r="K4" s="112"/>
      <c r="L4" s="112"/>
      <c r="M4" s="112"/>
      <c r="N4" s="112"/>
      <c r="O4" s="112"/>
      <c r="P4" s="112"/>
      <c r="Q4" s="131"/>
    </row>
    <row r="5" spans="1:17" ht="13.5">
      <c r="A5" s="104"/>
      <c r="B5" s="104"/>
      <c r="C5" s="113" t="s">
        <v>333</v>
      </c>
      <c r="D5" s="114"/>
      <c r="E5" s="115"/>
      <c r="F5" s="115"/>
      <c r="G5" s="115"/>
      <c r="H5" s="115"/>
      <c r="I5" s="115"/>
      <c r="J5" s="115"/>
      <c r="K5" s="115"/>
      <c r="L5" s="115"/>
      <c r="M5" s="115"/>
      <c r="N5" s="115"/>
      <c r="O5" s="115"/>
      <c r="P5" s="104"/>
      <c r="Q5" s="131"/>
    </row>
    <row r="6" spans="1:17" ht="13.5">
      <c r="A6" s="104"/>
      <c r="B6" s="104"/>
      <c r="C6" s="116" t="s">
        <v>437</v>
      </c>
      <c r="D6" s="117"/>
      <c r="E6" s="118"/>
      <c r="F6" s="118"/>
      <c r="G6" s="118"/>
      <c r="H6" s="118"/>
      <c r="I6" s="118"/>
      <c r="J6" s="119"/>
      <c r="K6" s="119"/>
      <c r="L6" s="119"/>
      <c r="M6" s="119"/>
      <c r="N6" s="119"/>
      <c r="O6" s="115"/>
      <c r="P6" s="104"/>
      <c r="Q6" s="131"/>
    </row>
    <row r="7" spans="1:17" ht="13.5">
      <c r="A7" s="104"/>
      <c r="B7" s="104"/>
      <c r="C7" s="116" t="s">
        <v>438</v>
      </c>
      <c r="D7" s="120"/>
      <c r="E7" s="121"/>
      <c r="F7" s="121"/>
      <c r="G7" s="121"/>
      <c r="H7" s="121"/>
      <c r="I7" s="121"/>
      <c r="J7" s="122"/>
      <c r="K7" s="122"/>
      <c r="L7" s="122"/>
      <c r="M7" s="122"/>
      <c r="N7" s="122"/>
      <c r="O7" s="115"/>
      <c r="P7" s="104"/>
      <c r="Q7" s="131"/>
    </row>
    <row r="8" spans="1:17" ht="13.5">
      <c r="A8" s="104"/>
      <c r="B8" s="104"/>
      <c r="C8" s="116" t="s">
        <v>439</v>
      </c>
      <c r="D8" s="120"/>
      <c r="E8" s="121"/>
      <c r="F8" s="121"/>
      <c r="G8" s="121"/>
      <c r="H8" s="121"/>
      <c r="I8" s="121"/>
      <c r="J8" s="122"/>
      <c r="K8" s="122"/>
      <c r="L8" s="122"/>
      <c r="M8" s="122"/>
      <c r="N8" s="122"/>
      <c r="O8" s="115"/>
      <c r="P8" s="104"/>
      <c r="Q8" s="131"/>
    </row>
    <row r="9" spans="1:17" ht="13.5">
      <c r="A9" s="104"/>
      <c r="B9" s="104"/>
      <c r="C9" s="116" t="s">
        <v>440</v>
      </c>
      <c r="D9" s="120"/>
      <c r="E9" s="121"/>
      <c r="F9" s="121"/>
      <c r="G9" s="121"/>
      <c r="H9" s="121"/>
      <c r="I9" s="121"/>
      <c r="J9" s="122"/>
      <c r="K9" s="122"/>
      <c r="L9" s="122"/>
      <c r="M9" s="122"/>
      <c r="N9" s="122"/>
      <c r="O9" s="115"/>
      <c r="P9" s="104"/>
      <c r="Q9" s="131"/>
    </row>
    <row r="10" spans="1:17" ht="13.5">
      <c r="A10" s="104"/>
      <c r="B10" s="104"/>
      <c r="C10" s="116" t="s">
        <v>441</v>
      </c>
      <c r="D10" s="123"/>
      <c r="E10" s="121"/>
      <c r="F10" s="121"/>
      <c r="G10" s="121"/>
      <c r="H10" s="121"/>
      <c r="I10" s="121"/>
      <c r="J10" s="122"/>
      <c r="K10" s="122"/>
      <c r="L10" s="122"/>
      <c r="M10" s="122"/>
      <c r="N10" s="122"/>
      <c r="O10" s="115"/>
      <c r="P10" s="104"/>
      <c r="Q10" s="131"/>
    </row>
    <row r="11" spans="1:17" ht="13.5">
      <c r="A11" s="104"/>
      <c r="B11" s="104"/>
      <c r="C11" s="116" t="s">
        <v>442</v>
      </c>
      <c r="D11" s="123"/>
      <c r="E11" s="121"/>
      <c r="F11" s="121"/>
      <c r="G11" s="121"/>
      <c r="H11" s="121"/>
      <c r="I11" s="121"/>
      <c r="J11" s="122"/>
      <c r="K11" s="122"/>
      <c r="L11" s="122"/>
      <c r="M11" s="122"/>
      <c r="N11" s="122"/>
      <c r="O11" s="115"/>
      <c r="P11" s="104"/>
      <c r="Q11" s="131"/>
    </row>
    <row r="12" spans="1:17" ht="13.5">
      <c r="A12" s="104"/>
      <c r="B12" s="104"/>
      <c r="C12" s="124" t="s">
        <v>334</v>
      </c>
      <c r="D12" s="124"/>
      <c r="E12" s="121"/>
      <c r="F12" s="121"/>
      <c r="G12" s="121"/>
      <c r="H12" s="121"/>
      <c r="I12" s="121"/>
      <c r="J12" s="122"/>
      <c r="K12" s="122"/>
      <c r="L12" s="122"/>
      <c r="M12" s="122"/>
      <c r="N12" s="122"/>
      <c r="O12" s="115"/>
      <c r="P12" s="104"/>
      <c r="Q12" s="131"/>
    </row>
    <row r="13" spans="1:17" ht="13.5">
      <c r="A13" s="104"/>
      <c r="B13" s="104"/>
      <c r="C13" s="124"/>
      <c r="D13" s="124"/>
      <c r="E13" s="121"/>
      <c r="F13" s="121"/>
      <c r="G13" s="121"/>
      <c r="H13" s="121"/>
      <c r="I13" s="121"/>
      <c r="J13" s="122"/>
      <c r="K13" s="122"/>
      <c r="L13" s="122"/>
      <c r="M13" s="122"/>
      <c r="N13" s="122"/>
      <c r="O13" s="115"/>
      <c r="P13" s="104"/>
      <c r="Q13" s="131"/>
    </row>
    <row r="14" spans="1:17" ht="36" customHeight="1">
      <c r="A14" s="104"/>
      <c r="B14" s="104"/>
      <c r="C14" s="378" t="s">
        <v>443</v>
      </c>
      <c r="D14" s="378"/>
      <c r="E14" s="378"/>
      <c r="F14" s="378"/>
      <c r="G14" s="378"/>
      <c r="H14" s="378"/>
      <c r="I14" s="378"/>
      <c r="J14" s="378"/>
      <c r="K14" s="378"/>
      <c r="L14" s="378"/>
      <c r="M14" s="378"/>
      <c r="N14" s="378"/>
      <c r="O14" s="378"/>
      <c r="P14" s="378"/>
      <c r="Q14" s="131"/>
    </row>
    <row r="15" spans="1:17" ht="13.5">
      <c r="A15" s="104"/>
      <c r="B15" s="125"/>
      <c r="C15" s="379" t="s">
        <v>444</v>
      </c>
      <c r="D15" s="379"/>
      <c r="E15" s="379"/>
      <c r="F15" s="379"/>
      <c r="G15" s="379"/>
      <c r="H15" s="379"/>
      <c r="I15" s="379"/>
      <c r="J15" s="379"/>
      <c r="K15" s="379"/>
      <c r="L15" s="122"/>
      <c r="M15" s="122"/>
      <c r="N15" s="122"/>
      <c r="O15" s="115"/>
      <c r="P15" s="104"/>
      <c r="Q15" s="131"/>
    </row>
    <row r="16" spans="1:17" ht="13.5">
      <c r="A16" s="104"/>
      <c r="B16" s="104"/>
      <c r="C16" s="104"/>
      <c r="D16" s="104"/>
      <c r="E16" s="126"/>
      <c r="F16" s="126"/>
      <c r="G16" s="126"/>
      <c r="H16" s="126"/>
      <c r="I16" s="126"/>
      <c r="J16" s="125"/>
      <c r="K16" s="125"/>
      <c r="L16" s="125"/>
      <c r="M16" s="125"/>
      <c r="N16" s="104"/>
      <c r="O16" s="104"/>
      <c r="P16" s="104"/>
      <c r="Q16" s="131"/>
    </row>
    <row r="17" spans="1:17" ht="14" thickBot="1">
      <c r="A17" s="104"/>
      <c r="B17" s="104"/>
      <c r="C17" s="127" t="s">
        <v>445</v>
      </c>
      <c r="D17" s="104"/>
      <c r="E17" s="128"/>
      <c r="F17" s="128"/>
      <c r="G17" s="128"/>
      <c r="H17" s="128"/>
      <c r="I17" s="128"/>
      <c r="J17" s="129"/>
      <c r="K17" s="129"/>
      <c r="L17" s="129"/>
      <c r="M17" s="129"/>
      <c r="N17" s="104"/>
      <c r="O17" s="104"/>
      <c r="P17" s="104"/>
      <c r="Q17" s="131"/>
    </row>
    <row r="18" spans="1:17" ht="14.5" thickTop="1" thickBot="1">
      <c r="A18" s="123"/>
      <c r="B18" s="123"/>
      <c r="C18" s="116" t="s">
        <v>336</v>
      </c>
      <c r="D18" s="121"/>
      <c r="E18" s="130"/>
      <c r="F18" s="104"/>
      <c r="G18" s="104"/>
      <c r="H18" s="131"/>
      <c r="I18" s="131"/>
      <c r="J18" s="132"/>
      <c r="K18" s="132"/>
      <c r="L18" s="131"/>
      <c r="M18" s="131"/>
      <c r="N18" s="104"/>
      <c r="O18" s="380"/>
      <c r="P18" s="381"/>
      <c r="Q18" s="131"/>
    </row>
    <row r="19" spans="1:17" ht="14" thickTop="1">
      <c r="A19" s="104"/>
      <c r="B19" s="104"/>
      <c r="C19" s="116" t="s">
        <v>337</v>
      </c>
      <c r="D19" s="104"/>
      <c r="E19" s="104"/>
      <c r="F19" s="123"/>
      <c r="G19" s="123"/>
      <c r="H19" s="131"/>
      <c r="I19" s="131"/>
      <c r="J19" s="123"/>
      <c r="K19" s="123"/>
      <c r="L19" s="131"/>
      <c r="M19" s="131"/>
      <c r="N19" s="123"/>
      <c r="O19" s="382"/>
      <c r="P19" s="383"/>
      <c r="Q19" s="131"/>
    </row>
    <row r="20" spans="1:17" ht="13.5">
      <c r="A20" s="104"/>
      <c r="B20" s="104"/>
      <c r="C20" s="133" t="s">
        <v>338</v>
      </c>
      <c r="D20" s="128"/>
      <c r="E20" s="104"/>
      <c r="F20" s="104"/>
      <c r="G20" s="104"/>
      <c r="H20" s="131"/>
      <c r="I20" s="131"/>
      <c r="J20" s="104"/>
      <c r="K20" s="104"/>
      <c r="L20" s="131"/>
      <c r="M20" s="131"/>
      <c r="N20" s="104"/>
      <c r="O20" s="134"/>
      <c r="P20" s="135"/>
      <c r="Q20" s="131"/>
    </row>
    <row r="21" spans="1:17" ht="13.5">
      <c r="A21" s="104"/>
      <c r="B21" s="104"/>
      <c r="C21" s="136"/>
      <c r="D21" s="128"/>
      <c r="E21" s="104"/>
      <c r="F21" s="104"/>
      <c r="G21" s="104"/>
      <c r="H21" s="104"/>
      <c r="I21" s="104"/>
      <c r="J21" s="104"/>
      <c r="K21" s="104"/>
      <c r="L21" s="104"/>
      <c r="M21" s="104"/>
      <c r="N21" s="104"/>
      <c r="O21" s="104"/>
      <c r="P21" s="104"/>
      <c r="Q21" s="131"/>
    </row>
    <row r="22" spans="1:17" ht="13.5">
      <c r="A22" s="104"/>
      <c r="B22" s="104"/>
      <c r="C22" s="104"/>
      <c r="D22" s="130"/>
      <c r="E22" s="104"/>
      <c r="F22" s="104"/>
      <c r="G22" s="104"/>
      <c r="H22" s="104"/>
      <c r="I22" s="104"/>
      <c r="J22" s="104"/>
      <c r="K22" s="104"/>
      <c r="L22" s="104"/>
      <c r="M22" s="104"/>
      <c r="N22" s="104"/>
      <c r="O22" s="104"/>
      <c r="P22" s="104"/>
      <c r="Q22" s="131"/>
    </row>
    <row r="23" spans="1:17" ht="13.5">
      <c r="A23" s="104"/>
      <c r="B23" s="104"/>
      <c r="C23" s="137" t="s">
        <v>340</v>
      </c>
      <c r="D23" s="138"/>
      <c r="E23" s="139"/>
      <c r="F23" s="139"/>
      <c r="G23" s="139"/>
      <c r="H23" s="139"/>
      <c r="I23" s="139"/>
      <c r="J23" s="139"/>
      <c r="K23" s="139"/>
      <c r="L23" s="139"/>
      <c r="M23" s="139"/>
      <c r="N23" s="139"/>
      <c r="O23" s="139"/>
      <c r="P23" s="139"/>
      <c r="Q23" s="131"/>
    </row>
    <row r="24" spans="1:17" ht="13.5">
      <c r="A24" s="104"/>
      <c r="B24" s="104"/>
      <c r="C24" s="140"/>
      <c r="D24" s="141" t="s">
        <v>341</v>
      </c>
      <c r="E24" s="104"/>
      <c r="F24" s="104"/>
      <c r="G24" s="104"/>
      <c r="H24" s="104"/>
      <c r="I24" s="104"/>
      <c r="J24" s="104"/>
      <c r="K24" s="104"/>
      <c r="L24" s="104"/>
      <c r="M24" s="104"/>
      <c r="N24" s="104"/>
      <c r="O24" s="104"/>
      <c r="P24" s="104"/>
      <c r="Q24" s="131"/>
    </row>
    <row r="25" spans="1:17" ht="13.5">
      <c r="A25" s="104"/>
      <c r="B25" s="104"/>
      <c r="C25" s="104"/>
      <c r="D25" s="104"/>
      <c r="E25" s="104"/>
      <c r="F25" s="104"/>
      <c r="G25" s="104"/>
      <c r="H25" s="104"/>
      <c r="I25" s="104"/>
      <c r="J25" s="104"/>
      <c r="K25" s="104"/>
      <c r="L25" s="104"/>
      <c r="M25" s="104"/>
      <c r="N25" s="104"/>
      <c r="O25" s="104"/>
      <c r="P25" s="104"/>
      <c r="Q25" s="131"/>
    </row>
    <row r="26" spans="1:17" ht="15.5">
      <c r="A26" s="104"/>
      <c r="B26" s="104"/>
      <c r="C26" s="316" t="s">
        <v>600</v>
      </c>
      <c r="D26" s="123" t="s">
        <v>342</v>
      </c>
      <c r="E26" s="123"/>
      <c r="F26" s="123"/>
      <c r="G26" s="123"/>
      <c r="H26" s="123"/>
      <c r="I26" s="123"/>
      <c r="J26" s="123"/>
      <c r="K26" s="123"/>
      <c r="L26" s="123"/>
      <c r="M26" s="123"/>
      <c r="N26" s="123"/>
      <c r="O26" s="123"/>
      <c r="P26" s="104"/>
      <c r="Q26" s="131"/>
    </row>
    <row r="27" spans="1:17" ht="13.5">
      <c r="A27" s="104"/>
      <c r="B27" s="104"/>
      <c r="C27" s="104"/>
      <c r="D27" s="123" t="s">
        <v>343</v>
      </c>
      <c r="E27" s="123"/>
      <c r="F27" s="123"/>
      <c r="G27" s="123"/>
      <c r="H27" s="123"/>
      <c r="I27" s="123"/>
      <c r="J27" s="123"/>
      <c r="K27" s="123"/>
      <c r="L27" s="123"/>
      <c r="M27" s="123"/>
      <c r="N27" s="123"/>
      <c r="O27" s="123"/>
      <c r="P27" s="104"/>
      <c r="Q27" s="131"/>
    </row>
    <row r="28" spans="1:17" ht="15.5">
      <c r="A28" s="104"/>
      <c r="B28" s="104"/>
      <c r="C28" s="316" t="s">
        <v>601</v>
      </c>
      <c r="D28" s="123" t="s">
        <v>446</v>
      </c>
      <c r="E28" s="123"/>
      <c r="F28" s="123"/>
      <c r="G28" s="123"/>
      <c r="H28" s="123"/>
      <c r="I28" s="123"/>
      <c r="J28" s="123"/>
      <c r="K28" s="123"/>
      <c r="L28" s="123"/>
      <c r="M28" s="123"/>
      <c r="N28" s="123"/>
      <c r="O28" s="123"/>
      <c r="P28" s="104"/>
      <c r="Q28" s="131"/>
    </row>
    <row r="29" spans="1:17" ht="13.5">
      <c r="A29" s="104"/>
      <c r="B29" s="104"/>
      <c r="C29" s="104"/>
      <c r="D29" s="123" t="s">
        <v>343</v>
      </c>
      <c r="E29" s="123"/>
      <c r="F29" s="123"/>
      <c r="G29" s="123"/>
      <c r="H29" s="123"/>
      <c r="I29" s="123"/>
      <c r="J29" s="123"/>
      <c r="K29" s="123"/>
      <c r="L29" s="123"/>
      <c r="M29" s="123"/>
      <c r="N29" s="123"/>
      <c r="O29" s="123"/>
      <c r="P29" s="104"/>
      <c r="Q29" s="131"/>
    </row>
    <row r="30" spans="1:17" ht="15.5">
      <c r="A30" s="104"/>
      <c r="B30" s="104"/>
      <c r="C30" s="316" t="s">
        <v>602</v>
      </c>
      <c r="D30" s="123" t="s">
        <v>447</v>
      </c>
      <c r="E30" s="123"/>
      <c r="F30" s="123"/>
      <c r="G30" s="123"/>
      <c r="H30" s="123"/>
      <c r="I30" s="123"/>
      <c r="J30" s="123"/>
      <c r="K30" s="123"/>
      <c r="L30" s="123"/>
      <c r="M30" s="123"/>
      <c r="N30" s="123"/>
      <c r="O30" s="123"/>
      <c r="P30" s="104"/>
      <c r="Q30" s="131"/>
    </row>
    <row r="31" spans="1:17" ht="13.5">
      <c r="A31" s="104"/>
      <c r="B31" s="104"/>
      <c r="C31" s="104"/>
      <c r="D31" s="123"/>
      <c r="E31" s="123"/>
      <c r="F31" s="123"/>
      <c r="G31" s="123"/>
      <c r="H31" s="123"/>
      <c r="I31" s="123"/>
      <c r="J31" s="123"/>
      <c r="K31" s="123"/>
      <c r="L31" s="123"/>
      <c r="M31" s="123"/>
      <c r="N31" s="123"/>
      <c r="O31" s="123"/>
      <c r="P31" s="104"/>
      <c r="Q31" s="131"/>
    </row>
    <row r="32" spans="1:17" ht="15.5">
      <c r="A32" s="104"/>
      <c r="B32" s="104"/>
      <c r="C32" s="509" t="s">
        <v>603</v>
      </c>
      <c r="D32" s="508" t="s">
        <v>604</v>
      </c>
      <c r="E32" s="384"/>
      <c r="F32" s="384"/>
      <c r="G32" s="384"/>
      <c r="H32" s="384"/>
      <c r="I32" s="384"/>
      <c r="J32" s="384"/>
      <c r="K32" s="384"/>
      <c r="L32" s="384"/>
      <c r="M32" s="384"/>
      <c r="N32" s="384"/>
      <c r="O32" s="384"/>
      <c r="P32" s="104"/>
      <c r="Q32" s="131"/>
    </row>
    <row r="33" spans="1:17" ht="13.5">
      <c r="A33" s="104"/>
      <c r="B33" s="104"/>
      <c r="C33" s="104"/>
      <c r="D33" s="104"/>
      <c r="E33" s="104"/>
      <c r="F33" s="104"/>
      <c r="G33" s="104"/>
      <c r="H33" s="104"/>
      <c r="I33" s="104"/>
      <c r="J33" s="104"/>
      <c r="K33" s="104"/>
      <c r="L33" s="104"/>
      <c r="M33" s="104"/>
      <c r="N33" s="104"/>
      <c r="O33" s="104"/>
      <c r="P33" s="104"/>
      <c r="Q33" s="131"/>
    </row>
    <row r="34" spans="1:17" ht="13.5">
      <c r="A34" s="104"/>
      <c r="B34" s="104"/>
      <c r="C34" s="104"/>
      <c r="D34" s="104"/>
      <c r="E34" s="104"/>
      <c r="F34" s="104"/>
      <c r="G34" s="104"/>
      <c r="H34" s="104"/>
      <c r="I34" s="104"/>
      <c r="J34" s="104"/>
      <c r="K34" s="104"/>
      <c r="L34" s="104"/>
      <c r="M34" s="104"/>
      <c r="N34" s="104"/>
      <c r="O34" s="104"/>
      <c r="P34" s="104"/>
      <c r="Q34" s="131"/>
    </row>
    <row r="35" spans="1:17" ht="13.5">
      <c r="A35" s="104"/>
      <c r="B35" s="104"/>
      <c r="C35" s="104"/>
      <c r="D35" s="104"/>
      <c r="E35" s="104"/>
      <c r="F35" s="104"/>
      <c r="G35" s="104"/>
      <c r="H35" s="104"/>
      <c r="I35" s="104"/>
      <c r="J35" s="104"/>
      <c r="K35" s="104"/>
      <c r="L35" s="104"/>
      <c r="M35" s="104"/>
      <c r="N35" s="104"/>
      <c r="O35" s="104"/>
      <c r="P35" s="104"/>
      <c r="Q35" s="131"/>
    </row>
    <row r="36" spans="1:17" ht="13.5">
      <c r="A36" s="104"/>
      <c r="B36" s="104"/>
      <c r="C36" s="142" t="s">
        <v>344</v>
      </c>
      <c r="D36" s="143"/>
      <c r="E36" s="143"/>
      <c r="F36" s="142" t="s">
        <v>449</v>
      </c>
      <c r="G36" s="142"/>
      <c r="H36" s="144"/>
      <c r="I36" s="144"/>
      <c r="J36" s="144"/>
      <c r="K36" s="144"/>
      <c r="L36" s="144"/>
      <c r="M36" s="144"/>
      <c r="N36" s="104"/>
      <c r="O36" s="104"/>
      <c r="P36" s="104"/>
      <c r="Q36" s="131"/>
    </row>
    <row r="37" spans="1:17" ht="13.5">
      <c r="A37" s="104"/>
      <c r="B37" s="104"/>
      <c r="C37" s="145"/>
      <c r="D37" s="131"/>
      <c r="E37" s="131"/>
      <c r="F37" s="142" t="s">
        <v>450</v>
      </c>
      <c r="G37" s="142"/>
      <c r="H37" s="144"/>
      <c r="I37" s="144"/>
      <c r="J37" s="144"/>
      <c r="K37" s="144"/>
      <c r="L37" s="144"/>
      <c r="M37" s="144"/>
      <c r="N37" s="104"/>
      <c r="O37" s="104"/>
      <c r="P37" s="104"/>
      <c r="Q37" s="131"/>
    </row>
    <row r="38" spans="1:17" ht="13.5">
      <c r="A38" s="104"/>
      <c r="B38" s="104"/>
      <c r="C38" s="145"/>
      <c r="D38" s="131"/>
      <c r="E38" s="131"/>
      <c r="F38" s="142" t="s">
        <v>451</v>
      </c>
      <c r="G38" s="142"/>
      <c r="H38" s="144"/>
      <c r="I38" s="144"/>
      <c r="J38" s="144"/>
      <c r="K38" s="144"/>
      <c r="L38" s="144"/>
      <c r="M38" s="144"/>
      <c r="N38" s="104"/>
      <c r="O38" s="104"/>
      <c r="P38" s="104"/>
      <c r="Q38" s="131"/>
    </row>
    <row r="39" spans="1:17" ht="13.5">
      <c r="A39" s="104"/>
      <c r="B39" s="104"/>
      <c r="C39" s="145"/>
      <c r="D39" s="131"/>
      <c r="E39" s="131"/>
      <c r="F39" s="142" t="s">
        <v>452</v>
      </c>
      <c r="G39" s="142"/>
      <c r="H39" s="144"/>
      <c r="I39" s="144"/>
      <c r="J39" s="144"/>
      <c r="K39" s="144"/>
      <c r="L39" s="144"/>
      <c r="M39" s="144"/>
      <c r="N39" s="104"/>
      <c r="O39" s="104"/>
      <c r="P39" s="104"/>
      <c r="Q39" s="131"/>
    </row>
    <row r="40" spans="1:17" ht="13.5">
      <c r="A40" s="104"/>
      <c r="B40" s="104"/>
      <c r="C40" s="145"/>
      <c r="D40" s="104"/>
      <c r="E40" s="146"/>
      <c r="F40" s="104"/>
      <c r="G40" s="104"/>
      <c r="H40" s="104"/>
      <c r="I40" s="104"/>
      <c r="J40" s="104"/>
      <c r="K40" s="104"/>
      <c r="L40" s="104"/>
      <c r="M40" s="104"/>
      <c r="N40" s="104"/>
      <c r="O40" s="104"/>
      <c r="P40" s="104"/>
      <c r="Q40" s="131"/>
    </row>
    <row r="41" spans="1:17" ht="13.5">
      <c r="A41" s="104"/>
      <c r="B41" s="104"/>
      <c r="C41" s="145"/>
      <c r="D41" s="145"/>
      <c r="E41" s="145"/>
      <c r="F41" s="104"/>
      <c r="G41" s="104"/>
      <c r="H41" s="104"/>
      <c r="I41" s="104"/>
      <c r="J41" s="104"/>
      <c r="K41" s="104"/>
      <c r="L41" s="104"/>
      <c r="M41" s="104"/>
      <c r="N41" s="104"/>
      <c r="O41" s="104"/>
      <c r="P41" s="104"/>
      <c r="Q41" s="131"/>
    </row>
    <row r="42" spans="1:17" ht="13.5">
      <c r="A42" s="104"/>
      <c r="B42" s="104"/>
      <c r="C42" s="104"/>
      <c r="D42" s="65"/>
      <c r="E42" s="104"/>
      <c r="F42" s="104"/>
      <c r="G42" s="104"/>
      <c r="H42" s="104"/>
      <c r="I42" s="104"/>
      <c r="J42" s="104"/>
      <c r="K42" s="104"/>
      <c r="L42" s="104"/>
      <c r="M42" s="104"/>
      <c r="N42" s="104"/>
      <c r="O42" s="104"/>
      <c r="P42" s="104"/>
      <c r="Q42" s="131"/>
    </row>
    <row r="43" spans="1:17" ht="13.5">
      <c r="A43" s="104"/>
      <c r="B43" s="104"/>
      <c r="C43" s="104"/>
      <c r="D43" s="104"/>
      <c r="E43" s="104"/>
      <c r="F43" s="104"/>
      <c r="G43" s="104"/>
      <c r="H43" s="104"/>
      <c r="I43" s="104"/>
      <c r="J43" s="104"/>
      <c r="K43" s="104"/>
      <c r="L43" s="104"/>
      <c r="M43" s="104"/>
      <c r="N43" s="104"/>
      <c r="O43" s="104"/>
      <c r="P43" s="104"/>
      <c r="Q43" s="131"/>
    </row>
    <row r="44" spans="1:17" ht="13.5">
      <c r="A44" s="104"/>
      <c r="B44" s="104"/>
      <c r="C44" s="104"/>
      <c r="D44" s="104"/>
      <c r="E44" s="104"/>
      <c r="F44" s="104"/>
      <c r="G44" s="104"/>
      <c r="H44" s="104"/>
      <c r="I44" s="104"/>
      <c r="J44" s="104"/>
      <c r="K44" s="104"/>
      <c r="L44" s="104"/>
      <c r="M44" s="104"/>
      <c r="N44" s="104"/>
      <c r="O44" s="104"/>
      <c r="P44" s="104"/>
      <c r="Q44" s="131"/>
    </row>
    <row r="45" spans="1:17" ht="13.5">
      <c r="A45" s="104"/>
      <c r="B45" s="104"/>
      <c r="C45" s="104"/>
      <c r="D45" s="104"/>
      <c r="E45" s="104"/>
      <c r="F45" s="104"/>
      <c r="G45" s="104"/>
      <c r="H45" s="104"/>
      <c r="I45" s="104"/>
      <c r="J45" s="104"/>
      <c r="K45" s="104"/>
      <c r="L45" s="104"/>
      <c r="M45" s="104"/>
      <c r="N45" s="104"/>
      <c r="O45" s="104"/>
      <c r="P45" s="104"/>
      <c r="Q45" s="131"/>
    </row>
    <row r="49" s="105" customFormat="1" hidden="1"/>
    <row r="50" s="105" customFormat="1" hidden="1"/>
    <row r="51" s="105" customFormat="1" hidden="1"/>
  </sheetData>
  <sheetProtection algorithmName="SHA-512" hashValue="zoDPNnBm5O+oLFsOP+AIqaDRZKGDeVjTRBgOK1nnFMUfm5kM1l1E9gVm5X1991WJ734JkvwgE0DsxjFisF9tWA==" saltValue="MLiHHDwTw5ppQVxccoCLRQ==" spinCount="100000" sheet="1"/>
  <mergeCells count="5">
    <mergeCell ref="C14:P14"/>
    <mergeCell ref="C15:K15"/>
    <mergeCell ref="O18:P18"/>
    <mergeCell ref="O19:P19"/>
    <mergeCell ref="D32:O32"/>
  </mergeCells>
  <hyperlinks>
    <hyperlink ref="C15" r:id="rId1" display="for more information please refer to section 3.3 of Economic Evaluation Manual." xr:uid="{D13683C4-3F17-4405-A6DE-F99B7C72728C}"/>
    <hyperlink ref="C15:K15" r:id="rId2" display="For more information, including eligible activities, please refer to section 4.1 of Monetised Benefit and Cost Manual." xr:uid="{40D29271-9080-4683-8712-6CCA5F20C086}"/>
  </hyperlinks>
  <pageMargins left="0.7" right="0.7" top="0.75" bottom="0.75" header="0.3" footer="0.3"/>
  <pageSetup orientation="portrait"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03DBFC-E10F-45AC-A3E7-68CD6BBDA9E1}">
  <sheetPr>
    <pageSetUpPr fitToPage="1"/>
  </sheetPr>
  <dimension ref="A1:Z94"/>
  <sheetViews>
    <sheetView topLeftCell="A16" zoomScaleNormal="100" workbookViewId="0">
      <selection activeCell="I29" sqref="I29:N29"/>
    </sheetView>
  </sheetViews>
  <sheetFormatPr defaultColWidth="7.75" defaultRowHeight="13.5"/>
  <cols>
    <col min="1" max="1" width="2.75" style="178" customWidth="1"/>
    <col min="2" max="2" width="12.5" style="168" customWidth="1"/>
    <col min="3" max="4" width="10" style="168" customWidth="1"/>
    <col min="5" max="9" width="4.33203125" style="168" customWidth="1"/>
    <col min="10" max="10" width="5.6640625" style="168" customWidth="1"/>
    <col min="11" max="11" width="2.83203125" style="168" customWidth="1"/>
    <col min="12" max="14" width="4.33203125" style="168" customWidth="1"/>
    <col min="15" max="15" width="13.83203125" style="168" customWidth="1"/>
    <col min="16" max="16" width="5" style="168" customWidth="1"/>
    <col min="17" max="18" width="9.5" style="168" customWidth="1"/>
    <col min="19" max="256" width="7.75" style="168"/>
    <col min="257" max="257" width="2.75" style="168" customWidth="1"/>
    <col min="258" max="258" width="12.5" style="168" customWidth="1"/>
    <col min="259" max="260" width="10" style="168" customWidth="1"/>
    <col min="261" max="265" width="4.33203125" style="168" customWidth="1"/>
    <col min="266" max="266" width="5.6640625" style="168" customWidth="1"/>
    <col min="267" max="267" width="2.83203125" style="168" customWidth="1"/>
    <col min="268" max="270" width="4.33203125" style="168" customWidth="1"/>
    <col min="271" max="271" width="13.83203125" style="168" customWidth="1"/>
    <col min="272" max="272" width="5" style="168" customWidth="1"/>
    <col min="273" max="274" width="9.5" style="168" customWidth="1"/>
    <col min="275" max="512" width="7.75" style="168"/>
    <col min="513" max="513" width="2.75" style="168" customWidth="1"/>
    <col min="514" max="514" width="12.5" style="168" customWidth="1"/>
    <col min="515" max="516" width="10" style="168" customWidth="1"/>
    <col min="517" max="521" width="4.33203125" style="168" customWidth="1"/>
    <col min="522" max="522" width="5.6640625" style="168" customWidth="1"/>
    <col min="523" max="523" width="2.83203125" style="168" customWidth="1"/>
    <col min="524" max="526" width="4.33203125" style="168" customWidth="1"/>
    <col min="527" max="527" width="13.83203125" style="168" customWidth="1"/>
    <col min="528" max="528" width="5" style="168" customWidth="1"/>
    <col min="529" max="530" width="9.5" style="168" customWidth="1"/>
    <col min="531" max="768" width="7.75" style="168"/>
    <col min="769" max="769" width="2.75" style="168" customWidth="1"/>
    <col min="770" max="770" width="12.5" style="168" customWidth="1"/>
    <col min="771" max="772" width="10" style="168" customWidth="1"/>
    <col min="773" max="777" width="4.33203125" style="168" customWidth="1"/>
    <col min="778" max="778" width="5.6640625" style="168" customWidth="1"/>
    <col min="779" max="779" width="2.83203125" style="168" customWidth="1"/>
    <col min="780" max="782" width="4.33203125" style="168" customWidth="1"/>
    <col min="783" max="783" width="13.83203125" style="168" customWidth="1"/>
    <col min="784" max="784" width="5" style="168" customWidth="1"/>
    <col min="785" max="786" width="9.5" style="168" customWidth="1"/>
    <col min="787" max="1024" width="7.75" style="168"/>
    <col min="1025" max="1025" width="2.75" style="168" customWidth="1"/>
    <col min="1026" max="1026" width="12.5" style="168" customWidth="1"/>
    <col min="1027" max="1028" width="10" style="168" customWidth="1"/>
    <col min="1029" max="1033" width="4.33203125" style="168" customWidth="1"/>
    <col min="1034" max="1034" width="5.6640625" style="168" customWidth="1"/>
    <col min="1035" max="1035" width="2.83203125" style="168" customWidth="1"/>
    <col min="1036" max="1038" width="4.33203125" style="168" customWidth="1"/>
    <col min="1039" max="1039" width="13.83203125" style="168" customWidth="1"/>
    <col min="1040" max="1040" width="5" style="168" customWidth="1"/>
    <col min="1041" max="1042" width="9.5" style="168" customWidth="1"/>
    <col min="1043" max="1280" width="7.75" style="168"/>
    <col min="1281" max="1281" width="2.75" style="168" customWidth="1"/>
    <col min="1282" max="1282" width="12.5" style="168" customWidth="1"/>
    <col min="1283" max="1284" width="10" style="168" customWidth="1"/>
    <col min="1285" max="1289" width="4.33203125" style="168" customWidth="1"/>
    <col min="1290" max="1290" width="5.6640625" style="168" customWidth="1"/>
    <col min="1291" max="1291" width="2.83203125" style="168" customWidth="1"/>
    <col min="1292" max="1294" width="4.33203125" style="168" customWidth="1"/>
    <col min="1295" max="1295" width="13.83203125" style="168" customWidth="1"/>
    <col min="1296" max="1296" width="5" style="168" customWidth="1"/>
    <col min="1297" max="1298" width="9.5" style="168" customWidth="1"/>
    <col min="1299" max="1536" width="7.75" style="168"/>
    <col min="1537" max="1537" width="2.75" style="168" customWidth="1"/>
    <col min="1538" max="1538" width="12.5" style="168" customWidth="1"/>
    <col min="1539" max="1540" width="10" style="168" customWidth="1"/>
    <col min="1541" max="1545" width="4.33203125" style="168" customWidth="1"/>
    <col min="1546" max="1546" width="5.6640625" style="168" customWidth="1"/>
    <col min="1547" max="1547" width="2.83203125" style="168" customWidth="1"/>
    <col min="1548" max="1550" width="4.33203125" style="168" customWidth="1"/>
    <col min="1551" max="1551" width="13.83203125" style="168" customWidth="1"/>
    <col min="1552" max="1552" width="5" style="168" customWidth="1"/>
    <col min="1553" max="1554" width="9.5" style="168" customWidth="1"/>
    <col min="1555" max="1792" width="7.75" style="168"/>
    <col min="1793" max="1793" width="2.75" style="168" customWidth="1"/>
    <col min="1794" max="1794" width="12.5" style="168" customWidth="1"/>
    <col min="1795" max="1796" width="10" style="168" customWidth="1"/>
    <col min="1797" max="1801" width="4.33203125" style="168" customWidth="1"/>
    <col min="1802" max="1802" width="5.6640625" style="168" customWidth="1"/>
    <col min="1803" max="1803" width="2.83203125" style="168" customWidth="1"/>
    <col min="1804" max="1806" width="4.33203125" style="168" customWidth="1"/>
    <col min="1807" max="1807" width="13.83203125" style="168" customWidth="1"/>
    <col min="1808" max="1808" width="5" style="168" customWidth="1"/>
    <col min="1809" max="1810" width="9.5" style="168" customWidth="1"/>
    <col min="1811" max="2048" width="7.75" style="168"/>
    <col min="2049" max="2049" width="2.75" style="168" customWidth="1"/>
    <col min="2050" max="2050" width="12.5" style="168" customWidth="1"/>
    <col min="2051" max="2052" width="10" style="168" customWidth="1"/>
    <col min="2053" max="2057" width="4.33203125" style="168" customWidth="1"/>
    <col min="2058" max="2058" width="5.6640625" style="168" customWidth="1"/>
    <col min="2059" max="2059" width="2.83203125" style="168" customWidth="1"/>
    <col min="2060" max="2062" width="4.33203125" style="168" customWidth="1"/>
    <col min="2063" max="2063" width="13.83203125" style="168" customWidth="1"/>
    <col min="2064" max="2064" width="5" style="168" customWidth="1"/>
    <col min="2065" max="2066" width="9.5" style="168" customWidth="1"/>
    <col min="2067" max="2304" width="7.75" style="168"/>
    <col min="2305" max="2305" width="2.75" style="168" customWidth="1"/>
    <col min="2306" max="2306" width="12.5" style="168" customWidth="1"/>
    <col min="2307" max="2308" width="10" style="168" customWidth="1"/>
    <col min="2309" max="2313" width="4.33203125" style="168" customWidth="1"/>
    <col min="2314" max="2314" width="5.6640625" style="168" customWidth="1"/>
    <col min="2315" max="2315" width="2.83203125" style="168" customWidth="1"/>
    <col min="2316" max="2318" width="4.33203125" style="168" customWidth="1"/>
    <col min="2319" max="2319" width="13.83203125" style="168" customWidth="1"/>
    <col min="2320" max="2320" width="5" style="168" customWidth="1"/>
    <col min="2321" max="2322" width="9.5" style="168" customWidth="1"/>
    <col min="2323" max="2560" width="7.75" style="168"/>
    <col min="2561" max="2561" width="2.75" style="168" customWidth="1"/>
    <col min="2562" max="2562" width="12.5" style="168" customWidth="1"/>
    <col min="2563" max="2564" width="10" style="168" customWidth="1"/>
    <col min="2565" max="2569" width="4.33203125" style="168" customWidth="1"/>
    <col min="2570" max="2570" width="5.6640625" style="168" customWidth="1"/>
    <col min="2571" max="2571" width="2.83203125" style="168" customWidth="1"/>
    <col min="2572" max="2574" width="4.33203125" style="168" customWidth="1"/>
    <col min="2575" max="2575" width="13.83203125" style="168" customWidth="1"/>
    <col min="2576" max="2576" width="5" style="168" customWidth="1"/>
    <col min="2577" max="2578" width="9.5" style="168" customWidth="1"/>
    <col min="2579" max="2816" width="7.75" style="168"/>
    <col min="2817" max="2817" width="2.75" style="168" customWidth="1"/>
    <col min="2818" max="2818" width="12.5" style="168" customWidth="1"/>
    <col min="2819" max="2820" width="10" style="168" customWidth="1"/>
    <col min="2821" max="2825" width="4.33203125" style="168" customWidth="1"/>
    <col min="2826" max="2826" width="5.6640625" style="168" customWidth="1"/>
    <col min="2827" max="2827" width="2.83203125" style="168" customWidth="1"/>
    <col min="2828" max="2830" width="4.33203125" style="168" customWidth="1"/>
    <col min="2831" max="2831" width="13.83203125" style="168" customWidth="1"/>
    <col min="2832" max="2832" width="5" style="168" customWidth="1"/>
    <col min="2833" max="2834" width="9.5" style="168" customWidth="1"/>
    <col min="2835" max="3072" width="7.75" style="168"/>
    <col min="3073" max="3073" width="2.75" style="168" customWidth="1"/>
    <col min="3074" max="3074" width="12.5" style="168" customWidth="1"/>
    <col min="3075" max="3076" width="10" style="168" customWidth="1"/>
    <col min="3077" max="3081" width="4.33203125" style="168" customWidth="1"/>
    <col min="3082" max="3082" width="5.6640625" style="168" customWidth="1"/>
    <col min="3083" max="3083" width="2.83203125" style="168" customWidth="1"/>
    <col min="3084" max="3086" width="4.33203125" style="168" customWidth="1"/>
    <col min="3087" max="3087" width="13.83203125" style="168" customWidth="1"/>
    <col min="3088" max="3088" width="5" style="168" customWidth="1"/>
    <col min="3089" max="3090" width="9.5" style="168" customWidth="1"/>
    <col min="3091" max="3328" width="7.75" style="168"/>
    <col min="3329" max="3329" width="2.75" style="168" customWidth="1"/>
    <col min="3330" max="3330" width="12.5" style="168" customWidth="1"/>
    <col min="3331" max="3332" width="10" style="168" customWidth="1"/>
    <col min="3333" max="3337" width="4.33203125" style="168" customWidth="1"/>
    <col min="3338" max="3338" width="5.6640625" style="168" customWidth="1"/>
    <col min="3339" max="3339" width="2.83203125" style="168" customWidth="1"/>
    <col min="3340" max="3342" width="4.33203125" style="168" customWidth="1"/>
    <col min="3343" max="3343" width="13.83203125" style="168" customWidth="1"/>
    <col min="3344" max="3344" width="5" style="168" customWidth="1"/>
    <col min="3345" max="3346" width="9.5" style="168" customWidth="1"/>
    <col min="3347" max="3584" width="7.75" style="168"/>
    <col min="3585" max="3585" width="2.75" style="168" customWidth="1"/>
    <col min="3586" max="3586" width="12.5" style="168" customWidth="1"/>
    <col min="3587" max="3588" width="10" style="168" customWidth="1"/>
    <col min="3589" max="3593" width="4.33203125" style="168" customWidth="1"/>
    <col min="3594" max="3594" width="5.6640625" style="168" customWidth="1"/>
    <col min="3595" max="3595" width="2.83203125" style="168" customWidth="1"/>
    <col min="3596" max="3598" width="4.33203125" style="168" customWidth="1"/>
    <col min="3599" max="3599" width="13.83203125" style="168" customWidth="1"/>
    <col min="3600" max="3600" width="5" style="168" customWidth="1"/>
    <col min="3601" max="3602" width="9.5" style="168" customWidth="1"/>
    <col min="3603" max="3840" width="7.75" style="168"/>
    <col min="3841" max="3841" width="2.75" style="168" customWidth="1"/>
    <col min="3842" max="3842" width="12.5" style="168" customWidth="1"/>
    <col min="3843" max="3844" width="10" style="168" customWidth="1"/>
    <col min="3845" max="3849" width="4.33203125" style="168" customWidth="1"/>
    <col min="3850" max="3850" width="5.6640625" style="168" customWidth="1"/>
    <col min="3851" max="3851" width="2.83203125" style="168" customWidth="1"/>
    <col min="3852" max="3854" width="4.33203125" style="168" customWidth="1"/>
    <col min="3855" max="3855" width="13.83203125" style="168" customWidth="1"/>
    <col min="3856" max="3856" width="5" style="168" customWidth="1"/>
    <col min="3857" max="3858" width="9.5" style="168" customWidth="1"/>
    <col min="3859" max="4096" width="7.75" style="168"/>
    <col min="4097" max="4097" width="2.75" style="168" customWidth="1"/>
    <col min="4098" max="4098" width="12.5" style="168" customWidth="1"/>
    <col min="4099" max="4100" width="10" style="168" customWidth="1"/>
    <col min="4101" max="4105" width="4.33203125" style="168" customWidth="1"/>
    <col min="4106" max="4106" width="5.6640625" style="168" customWidth="1"/>
    <col min="4107" max="4107" width="2.83203125" style="168" customWidth="1"/>
    <col min="4108" max="4110" width="4.33203125" style="168" customWidth="1"/>
    <col min="4111" max="4111" width="13.83203125" style="168" customWidth="1"/>
    <col min="4112" max="4112" width="5" style="168" customWidth="1"/>
    <col min="4113" max="4114" width="9.5" style="168" customWidth="1"/>
    <col min="4115" max="4352" width="7.75" style="168"/>
    <col min="4353" max="4353" width="2.75" style="168" customWidth="1"/>
    <col min="4354" max="4354" width="12.5" style="168" customWidth="1"/>
    <col min="4355" max="4356" width="10" style="168" customWidth="1"/>
    <col min="4357" max="4361" width="4.33203125" style="168" customWidth="1"/>
    <col min="4362" max="4362" width="5.6640625" style="168" customWidth="1"/>
    <col min="4363" max="4363" width="2.83203125" style="168" customWidth="1"/>
    <col min="4364" max="4366" width="4.33203125" style="168" customWidth="1"/>
    <col min="4367" max="4367" width="13.83203125" style="168" customWidth="1"/>
    <col min="4368" max="4368" width="5" style="168" customWidth="1"/>
    <col min="4369" max="4370" width="9.5" style="168" customWidth="1"/>
    <col min="4371" max="4608" width="7.75" style="168"/>
    <col min="4609" max="4609" width="2.75" style="168" customWidth="1"/>
    <col min="4610" max="4610" width="12.5" style="168" customWidth="1"/>
    <col min="4611" max="4612" width="10" style="168" customWidth="1"/>
    <col min="4613" max="4617" width="4.33203125" style="168" customWidth="1"/>
    <col min="4618" max="4618" width="5.6640625" style="168" customWidth="1"/>
    <col min="4619" max="4619" width="2.83203125" style="168" customWidth="1"/>
    <col min="4620" max="4622" width="4.33203125" style="168" customWidth="1"/>
    <col min="4623" max="4623" width="13.83203125" style="168" customWidth="1"/>
    <col min="4624" max="4624" width="5" style="168" customWidth="1"/>
    <col min="4625" max="4626" width="9.5" style="168" customWidth="1"/>
    <col min="4627" max="4864" width="7.75" style="168"/>
    <col min="4865" max="4865" width="2.75" style="168" customWidth="1"/>
    <col min="4866" max="4866" width="12.5" style="168" customWidth="1"/>
    <col min="4867" max="4868" width="10" style="168" customWidth="1"/>
    <col min="4869" max="4873" width="4.33203125" style="168" customWidth="1"/>
    <col min="4874" max="4874" width="5.6640625" style="168" customWidth="1"/>
    <col min="4875" max="4875" width="2.83203125" style="168" customWidth="1"/>
    <col min="4876" max="4878" width="4.33203125" style="168" customWidth="1"/>
    <col min="4879" max="4879" width="13.83203125" style="168" customWidth="1"/>
    <col min="4880" max="4880" width="5" style="168" customWidth="1"/>
    <col min="4881" max="4882" width="9.5" style="168" customWidth="1"/>
    <col min="4883" max="5120" width="7.75" style="168"/>
    <col min="5121" max="5121" width="2.75" style="168" customWidth="1"/>
    <col min="5122" max="5122" width="12.5" style="168" customWidth="1"/>
    <col min="5123" max="5124" width="10" style="168" customWidth="1"/>
    <col min="5125" max="5129" width="4.33203125" style="168" customWidth="1"/>
    <col min="5130" max="5130" width="5.6640625" style="168" customWidth="1"/>
    <col min="5131" max="5131" width="2.83203125" style="168" customWidth="1"/>
    <col min="5132" max="5134" width="4.33203125" style="168" customWidth="1"/>
    <col min="5135" max="5135" width="13.83203125" style="168" customWidth="1"/>
    <col min="5136" max="5136" width="5" style="168" customWidth="1"/>
    <col min="5137" max="5138" width="9.5" style="168" customWidth="1"/>
    <col min="5139" max="5376" width="7.75" style="168"/>
    <col min="5377" max="5377" width="2.75" style="168" customWidth="1"/>
    <col min="5378" max="5378" width="12.5" style="168" customWidth="1"/>
    <col min="5379" max="5380" width="10" style="168" customWidth="1"/>
    <col min="5381" max="5385" width="4.33203125" style="168" customWidth="1"/>
    <col min="5386" max="5386" width="5.6640625" style="168" customWidth="1"/>
    <col min="5387" max="5387" width="2.83203125" style="168" customWidth="1"/>
    <col min="5388" max="5390" width="4.33203125" style="168" customWidth="1"/>
    <col min="5391" max="5391" width="13.83203125" style="168" customWidth="1"/>
    <col min="5392" max="5392" width="5" style="168" customWidth="1"/>
    <col min="5393" max="5394" width="9.5" style="168" customWidth="1"/>
    <col min="5395" max="5632" width="7.75" style="168"/>
    <col min="5633" max="5633" width="2.75" style="168" customWidth="1"/>
    <col min="5634" max="5634" width="12.5" style="168" customWidth="1"/>
    <col min="5635" max="5636" width="10" style="168" customWidth="1"/>
    <col min="5637" max="5641" width="4.33203125" style="168" customWidth="1"/>
    <col min="5642" max="5642" width="5.6640625" style="168" customWidth="1"/>
    <col min="5643" max="5643" width="2.83203125" style="168" customWidth="1"/>
    <col min="5644" max="5646" width="4.33203125" style="168" customWidth="1"/>
    <col min="5647" max="5647" width="13.83203125" style="168" customWidth="1"/>
    <col min="5648" max="5648" width="5" style="168" customWidth="1"/>
    <col min="5649" max="5650" width="9.5" style="168" customWidth="1"/>
    <col min="5651" max="5888" width="7.75" style="168"/>
    <col min="5889" max="5889" width="2.75" style="168" customWidth="1"/>
    <col min="5890" max="5890" width="12.5" style="168" customWidth="1"/>
    <col min="5891" max="5892" width="10" style="168" customWidth="1"/>
    <col min="5893" max="5897" width="4.33203125" style="168" customWidth="1"/>
    <col min="5898" max="5898" width="5.6640625" style="168" customWidth="1"/>
    <col min="5899" max="5899" width="2.83203125" style="168" customWidth="1"/>
    <col min="5900" max="5902" width="4.33203125" style="168" customWidth="1"/>
    <col min="5903" max="5903" width="13.83203125" style="168" customWidth="1"/>
    <col min="5904" max="5904" width="5" style="168" customWidth="1"/>
    <col min="5905" max="5906" width="9.5" style="168" customWidth="1"/>
    <col min="5907" max="6144" width="7.75" style="168"/>
    <col min="6145" max="6145" width="2.75" style="168" customWidth="1"/>
    <col min="6146" max="6146" width="12.5" style="168" customWidth="1"/>
    <col min="6147" max="6148" width="10" style="168" customWidth="1"/>
    <col min="6149" max="6153" width="4.33203125" style="168" customWidth="1"/>
    <col min="6154" max="6154" width="5.6640625" style="168" customWidth="1"/>
    <col min="6155" max="6155" width="2.83203125" style="168" customWidth="1"/>
    <col min="6156" max="6158" width="4.33203125" style="168" customWidth="1"/>
    <col min="6159" max="6159" width="13.83203125" style="168" customWidth="1"/>
    <col min="6160" max="6160" width="5" style="168" customWidth="1"/>
    <col min="6161" max="6162" width="9.5" style="168" customWidth="1"/>
    <col min="6163" max="6400" width="7.75" style="168"/>
    <col min="6401" max="6401" width="2.75" style="168" customWidth="1"/>
    <col min="6402" max="6402" width="12.5" style="168" customWidth="1"/>
    <col min="6403" max="6404" width="10" style="168" customWidth="1"/>
    <col min="6405" max="6409" width="4.33203125" style="168" customWidth="1"/>
    <col min="6410" max="6410" width="5.6640625" style="168" customWidth="1"/>
    <col min="6411" max="6411" width="2.83203125" style="168" customWidth="1"/>
    <col min="6412" max="6414" width="4.33203125" style="168" customWidth="1"/>
    <col min="6415" max="6415" width="13.83203125" style="168" customWidth="1"/>
    <col min="6416" max="6416" width="5" style="168" customWidth="1"/>
    <col min="6417" max="6418" width="9.5" style="168" customWidth="1"/>
    <col min="6419" max="6656" width="7.75" style="168"/>
    <col min="6657" max="6657" width="2.75" style="168" customWidth="1"/>
    <col min="6658" max="6658" width="12.5" style="168" customWidth="1"/>
    <col min="6659" max="6660" width="10" style="168" customWidth="1"/>
    <col min="6661" max="6665" width="4.33203125" style="168" customWidth="1"/>
    <col min="6666" max="6666" width="5.6640625" style="168" customWidth="1"/>
    <col min="6667" max="6667" width="2.83203125" style="168" customWidth="1"/>
    <col min="6668" max="6670" width="4.33203125" style="168" customWidth="1"/>
    <col min="6671" max="6671" width="13.83203125" style="168" customWidth="1"/>
    <col min="6672" max="6672" width="5" style="168" customWidth="1"/>
    <col min="6673" max="6674" width="9.5" style="168" customWidth="1"/>
    <col min="6675" max="6912" width="7.75" style="168"/>
    <col min="6913" max="6913" width="2.75" style="168" customWidth="1"/>
    <col min="6914" max="6914" width="12.5" style="168" customWidth="1"/>
    <col min="6915" max="6916" width="10" style="168" customWidth="1"/>
    <col min="6917" max="6921" width="4.33203125" style="168" customWidth="1"/>
    <col min="6922" max="6922" width="5.6640625" style="168" customWidth="1"/>
    <col min="6923" max="6923" width="2.83203125" style="168" customWidth="1"/>
    <col min="6924" max="6926" width="4.33203125" style="168" customWidth="1"/>
    <col min="6927" max="6927" width="13.83203125" style="168" customWidth="1"/>
    <col min="6928" max="6928" width="5" style="168" customWidth="1"/>
    <col min="6929" max="6930" width="9.5" style="168" customWidth="1"/>
    <col min="6931" max="7168" width="7.75" style="168"/>
    <col min="7169" max="7169" width="2.75" style="168" customWidth="1"/>
    <col min="7170" max="7170" width="12.5" style="168" customWidth="1"/>
    <col min="7171" max="7172" width="10" style="168" customWidth="1"/>
    <col min="7173" max="7177" width="4.33203125" style="168" customWidth="1"/>
    <col min="7178" max="7178" width="5.6640625" style="168" customWidth="1"/>
    <col min="7179" max="7179" width="2.83203125" style="168" customWidth="1"/>
    <col min="7180" max="7182" width="4.33203125" style="168" customWidth="1"/>
    <col min="7183" max="7183" width="13.83203125" style="168" customWidth="1"/>
    <col min="7184" max="7184" width="5" style="168" customWidth="1"/>
    <col min="7185" max="7186" width="9.5" style="168" customWidth="1"/>
    <col min="7187" max="7424" width="7.75" style="168"/>
    <col min="7425" max="7425" width="2.75" style="168" customWidth="1"/>
    <col min="7426" max="7426" width="12.5" style="168" customWidth="1"/>
    <col min="7427" max="7428" width="10" style="168" customWidth="1"/>
    <col min="7429" max="7433" width="4.33203125" style="168" customWidth="1"/>
    <col min="7434" max="7434" width="5.6640625" style="168" customWidth="1"/>
    <col min="7435" max="7435" width="2.83203125" style="168" customWidth="1"/>
    <col min="7436" max="7438" width="4.33203125" style="168" customWidth="1"/>
    <col min="7439" max="7439" width="13.83203125" style="168" customWidth="1"/>
    <col min="7440" max="7440" width="5" style="168" customWidth="1"/>
    <col min="7441" max="7442" width="9.5" style="168" customWidth="1"/>
    <col min="7443" max="7680" width="7.75" style="168"/>
    <col min="7681" max="7681" width="2.75" style="168" customWidth="1"/>
    <col min="7682" max="7682" width="12.5" style="168" customWidth="1"/>
    <col min="7683" max="7684" width="10" style="168" customWidth="1"/>
    <col min="7685" max="7689" width="4.33203125" style="168" customWidth="1"/>
    <col min="7690" max="7690" width="5.6640625" style="168" customWidth="1"/>
    <col min="7691" max="7691" width="2.83203125" style="168" customWidth="1"/>
    <col min="7692" max="7694" width="4.33203125" style="168" customWidth="1"/>
    <col min="7695" max="7695" width="13.83203125" style="168" customWidth="1"/>
    <col min="7696" max="7696" width="5" style="168" customWidth="1"/>
    <col min="7697" max="7698" width="9.5" style="168" customWidth="1"/>
    <col min="7699" max="7936" width="7.75" style="168"/>
    <col min="7937" max="7937" width="2.75" style="168" customWidth="1"/>
    <col min="7938" max="7938" width="12.5" style="168" customWidth="1"/>
    <col min="7939" max="7940" width="10" style="168" customWidth="1"/>
    <col min="7941" max="7945" width="4.33203125" style="168" customWidth="1"/>
    <col min="7946" max="7946" width="5.6640625" style="168" customWidth="1"/>
    <col min="7947" max="7947" width="2.83203125" style="168" customWidth="1"/>
    <col min="7948" max="7950" width="4.33203125" style="168" customWidth="1"/>
    <col min="7951" max="7951" width="13.83203125" style="168" customWidth="1"/>
    <col min="7952" max="7952" width="5" style="168" customWidth="1"/>
    <col min="7953" max="7954" width="9.5" style="168" customWidth="1"/>
    <col min="7955" max="8192" width="7.75" style="168"/>
    <col min="8193" max="8193" width="2.75" style="168" customWidth="1"/>
    <col min="8194" max="8194" width="12.5" style="168" customWidth="1"/>
    <col min="8195" max="8196" width="10" style="168" customWidth="1"/>
    <col min="8197" max="8201" width="4.33203125" style="168" customWidth="1"/>
    <col min="8202" max="8202" width="5.6640625" style="168" customWidth="1"/>
    <col min="8203" max="8203" width="2.83203125" style="168" customWidth="1"/>
    <col min="8204" max="8206" width="4.33203125" style="168" customWidth="1"/>
    <col min="8207" max="8207" width="13.83203125" style="168" customWidth="1"/>
    <col min="8208" max="8208" width="5" style="168" customWidth="1"/>
    <col min="8209" max="8210" width="9.5" style="168" customWidth="1"/>
    <col min="8211" max="8448" width="7.75" style="168"/>
    <col min="8449" max="8449" width="2.75" style="168" customWidth="1"/>
    <col min="8450" max="8450" width="12.5" style="168" customWidth="1"/>
    <col min="8451" max="8452" width="10" style="168" customWidth="1"/>
    <col min="8453" max="8457" width="4.33203125" style="168" customWidth="1"/>
    <col min="8458" max="8458" width="5.6640625" style="168" customWidth="1"/>
    <col min="8459" max="8459" width="2.83203125" style="168" customWidth="1"/>
    <col min="8460" max="8462" width="4.33203125" style="168" customWidth="1"/>
    <col min="8463" max="8463" width="13.83203125" style="168" customWidth="1"/>
    <col min="8464" max="8464" width="5" style="168" customWidth="1"/>
    <col min="8465" max="8466" width="9.5" style="168" customWidth="1"/>
    <col min="8467" max="8704" width="7.75" style="168"/>
    <col min="8705" max="8705" width="2.75" style="168" customWidth="1"/>
    <col min="8706" max="8706" width="12.5" style="168" customWidth="1"/>
    <col min="8707" max="8708" width="10" style="168" customWidth="1"/>
    <col min="8709" max="8713" width="4.33203125" style="168" customWidth="1"/>
    <col min="8714" max="8714" width="5.6640625" style="168" customWidth="1"/>
    <col min="8715" max="8715" width="2.83203125" style="168" customWidth="1"/>
    <col min="8716" max="8718" width="4.33203125" style="168" customWidth="1"/>
    <col min="8719" max="8719" width="13.83203125" style="168" customWidth="1"/>
    <col min="8720" max="8720" width="5" style="168" customWidth="1"/>
    <col min="8721" max="8722" width="9.5" style="168" customWidth="1"/>
    <col min="8723" max="8960" width="7.75" style="168"/>
    <col min="8961" max="8961" width="2.75" style="168" customWidth="1"/>
    <col min="8962" max="8962" width="12.5" style="168" customWidth="1"/>
    <col min="8963" max="8964" width="10" style="168" customWidth="1"/>
    <col min="8965" max="8969" width="4.33203125" style="168" customWidth="1"/>
    <col min="8970" max="8970" width="5.6640625" style="168" customWidth="1"/>
    <col min="8971" max="8971" width="2.83203125" style="168" customWidth="1"/>
    <col min="8972" max="8974" width="4.33203125" style="168" customWidth="1"/>
    <col min="8975" max="8975" width="13.83203125" style="168" customWidth="1"/>
    <col min="8976" max="8976" width="5" style="168" customWidth="1"/>
    <col min="8977" max="8978" width="9.5" style="168" customWidth="1"/>
    <col min="8979" max="9216" width="7.75" style="168"/>
    <col min="9217" max="9217" width="2.75" style="168" customWidth="1"/>
    <col min="9218" max="9218" width="12.5" style="168" customWidth="1"/>
    <col min="9219" max="9220" width="10" style="168" customWidth="1"/>
    <col min="9221" max="9225" width="4.33203125" style="168" customWidth="1"/>
    <col min="9226" max="9226" width="5.6640625" style="168" customWidth="1"/>
    <col min="9227" max="9227" width="2.83203125" style="168" customWidth="1"/>
    <col min="9228" max="9230" width="4.33203125" style="168" customWidth="1"/>
    <col min="9231" max="9231" width="13.83203125" style="168" customWidth="1"/>
    <col min="9232" max="9232" width="5" style="168" customWidth="1"/>
    <col min="9233" max="9234" width="9.5" style="168" customWidth="1"/>
    <col min="9235" max="9472" width="7.75" style="168"/>
    <col min="9473" max="9473" width="2.75" style="168" customWidth="1"/>
    <col min="9474" max="9474" width="12.5" style="168" customWidth="1"/>
    <col min="9475" max="9476" width="10" style="168" customWidth="1"/>
    <col min="9477" max="9481" width="4.33203125" style="168" customWidth="1"/>
    <col min="9482" max="9482" width="5.6640625" style="168" customWidth="1"/>
    <col min="9483" max="9483" width="2.83203125" style="168" customWidth="1"/>
    <col min="9484" max="9486" width="4.33203125" style="168" customWidth="1"/>
    <col min="9487" max="9487" width="13.83203125" style="168" customWidth="1"/>
    <col min="9488" max="9488" width="5" style="168" customWidth="1"/>
    <col min="9489" max="9490" width="9.5" style="168" customWidth="1"/>
    <col min="9491" max="9728" width="7.75" style="168"/>
    <col min="9729" max="9729" width="2.75" style="168" customWidth="1"/>
    <col min="9730" max="9730" width="12.5" style="168" customWidth="1"/>
    <col min="9731" max="9732" width="10" style="168" customWidth="1"/>
    <col min="9733" max="9737" width="4.33203125" style="168" customWidth="1"/>
    <col min="9738" max="9738" width="5.6640625" style="168" customWidth="1"/>
    <col min="9739" max="9739" width="2.83203125" style="168" customWidth="1"/>
    <col min="9740" max="9742" width="4.33203125" style="168" customWidth="1"/>
    <col min="9743" max="9743" width="13.83203125" style="168" customWidth="1"/>
    <col min="9744" max="9744" width="5" style="168" customWidth="1"/>
    <col min="9745" max="9746" width="9.5" style="168" customWidth="1"/>
    <col min="9747" max="9984" width="7.75" style="168"/>
    <col min="9985" max="9985" width="2.75" style="168" customWidth="1"/>
    <col min="9986" max="9986" width="12.5" style="168" customWidth="1"/>
    <col min="9987" max="9988" width="10" style="168" customWidth="1"/>
    <col min="9989" max="9993" width="4.33203125" style="168" customWidth="1"/>
    <col min="9994" max="9994" width="5.6640625" style="168" customWidth="1"/>
    <col min="9995" max="9995" width="2.83203125" style="168" customWidth="1"/>
    <col min="9996" max="9998" width="4.33203125" style="168" customWidth="1"/>
    <col min="9999" max="9999" width="13.83203125" style="168" customWidth="1"/>
    <col min="10000" max="10000" width="5" style="168" customWidth="1"/>
    <col min="10001" max="10002" width="9.5" style="168" customWidth="1"/>
    <col min="10003" max="10240" width="7.75" style="168"/>
    <col min="10241" max="10241" width="2.75" style="168" customWidth="1"/>
    <col min="10242" max="10242" width="12.5" style="168" customWidth="1"/>
    <col min="10243" max="10244" width="10" style="168" customWidth="1"/>
    <col min="10245" max="10249" width="4.33203125" style="168" customWidth="1"/>
    <col min="10250" max="10250" width="5.6640625" style="168" customWidth="1"/>
    <col min="10251" max="10251" width="2.83203125" style="168" customWidth="1"/>
    <col min="10252" max="10254" width="4.33203125" style="168" customWidth="1"/>
    <col min="10255" max="10255" width="13.83203125" style="168" customWidth="1"/>
    <col min="10256" max="10256" width="5" style="168" customWidth="1"/>
    <col min="10257" max="10258" width="9.5" style="168" customWidth="1"/>
    <col min="10259" max="10496" width="7.75" style="168"/>
    <col min="10497" max="10497" width="2.75" style="168" customWidth="1"/>
    <col min="10498" max="10498" width="12.5" style="168" customWidth="1"/>
    <col min="10499" max="10500" width="10" style="168" customWidth="1"/>
    <col min="10501" max="10505" width="4.33203125" style="168" customWidth="1"/>
    <col min="10506" max="10506" width="5.6640625" style="168" customWidth="1"/>
    <col min="10507" max="10507" width="2.83203125" style="168" customWidth="1"/>
    <col min="10508" max="10510" width="4.33203125" style="168" customWidth="1"/>
    <col min="10511" max="10511" width="13.83203125" style="168" customWidth="1"/>
    <col min="10512" max="10512" width="5" style="168" customWidth="1"/>
    <col min="10513" max="10514" width="9.5" style="168" customWidth="1"/>
    <col min="10515" max="10752" width="7.75" style="168"/>
    <col min="10753" max="10753" width="2.75" style="168" customWidth="1"/>
    <col min="10754" max="10754" width="12.5" style="168" customWidth="1"/>
    <col min="10755" max="10756" width="10" style="168" customWidth="1"/>
    <col min="10757" max="10761" width="4.33203125" style="168" customWidth="1"/>
    <col min="10762" max="10762" width="5.6640625" style="168" customWidth="1"/>
    <col min="10763" max="10763" width="2.83203125" style="168" customWidth="1"/>
    <col min="10764" max="10766" width="4.33203125" style="168" customWidth="1"/>
    <col min="10767" max="10767" width="13.83203125" style="168" customWidth="1"/>
    <col min="10768" max="10768" width="5" style="168" customWidth="1"/>
    <col min="10769" max="10770" width="9.5" style="168" customWidth="1"/>
    <col min="10771" max="11008" width="7.75" style="168"/>
    <col min="11009" max="11009" width="2.75" style="168" customWidth="1"/>
    <col min="11010" max="11010" width="12.5" style="168" customWidth="1"/>
    <col min="11011" max="11012" width="10" style="168" customWidth="1"/>
    <col min="11013" max="11017" width="4.33203125" style="168" customWidth="1"/>
    <col min="11018" max="11018" width="5.6640625" style="168" customWidth="1"/>
    <col min="11019" max="11019" width="2.83203125" style="168" customWidth="1"/>
    <col min="11020" max="11022" width="4.33203125" style="168" customWidth="1"/>
    <col min="11023" max="11023" width="13.83203125" style="168" customWidth="1"/>
    <col min="11024" max="11024" width="5" style="168" customWidth="1"/>
    <col min="11025" max="11026" width="9.5" style="168" customWidth="1"/>
    <col min="11027" max="11264" width="7.75" style="168"/>
    <col min="11265" max="11265" width="2.75" style="168" customWidth="1"/>
    <col min="11266" max="11266" width="12.5" style="168" customWidth="1"/>
    <col min="11267" max="11268" width="10" style="168" customWidth="1"/>
    <col min="11269" max="11273" width="4.33203125" style="168" customWidth="1"/>
    <col min="11274" max="11274" width="5.6640625" style="168" customWidth="1"/>
    <col min="11275" max="11275" width="2.83203125" style="168" customWidth="1"/>
    <col min="11276" max="11278" width="4.33203125" style="168" customWidth="1"/>
    <col min="11279" max="11279" width="13.83203125" style="168" customWidth="1"/>
    <col min="11280" max="11280" width="5" style="168" customWidth="1"/>
    <col min="11281" max="11282" width="9.5" style="168" customWidth="1"/>
    <col min="11283" max="11520" width="7.75" style="168"/>
    <col min="11521" max="11521" width="2.75" style="168" customWidth="1"/>
    <col min="11522" max="11522" width="12.5" style="168" customWidth="1"/>
    <col min="11523" max="11524" width="10" style="168" customWidth="1"/>
    <col min="11525" max="11529" width="4.33203125" style="168" customWidth="1"/>
    <col min="11530" max="11530" width="5.6640625" style="168" customWidth="1"/>
    <col min="11531" max="11531" width="2.83203125" style="168" customWidth="1"/>
    <col min="11532" max="11534" width="4.33203125" style="168" customWidth="1"/>
    <col min="11535" max="11535" width="13.83203125" style="168" customWidth="1"/>
    <col min="11536" max="11536" width="5" style="168" customWidth="1"/>
    <col min="11537" max="11538" width="9.5" style="168" customWidth="1"/>
    <col min="11539" max="11776" width="7.75" style="168"/>
    <col min="11777" max="11777" width="2.75" style="168" customWidth="1"/>
    <col min="11778" max="11778" width="12.5" style="168" customWidth="1"/>
    <col min="11779" max="11780" width="10" style="168" customWidth="1"/>
    <col min="11781" max="11785" width="4.33203125" style="168" customWidth="1"/>
    <col min="11786" max="11786" width="5.6640625" style="168" customWidth="1"/>
    <col min="11787" max="11787" width="2.83203125" style="168" customWidth="1"/>
    <col min="11788" max="11790" width="4.33203125" style="168" customWidth="1"/>
    <col min="11791" max="11791" width="13.83203125" style="168" customWidth="1"/>
    <col min="11792" max="11792" width="5" style="168" customWidth="1"/>
    <col min="11793" max="11794" width="9.5" style="168" customWidth="1"/>
    <col min="11795" max="12032" width="7.75" style="168"/>
    <col min="12033" max="12033" width="2.75" style="168" customWidth="1"/>
    <col min="12034" max="12034" width="12.5" style="168" customWidth="1"/>
    <col min="12035" max="12036" width="10" style="168" customWidth="1"/>
    <col min="12037" max="12041" width="4.33203125" style="168" customWidth="1"/>
    <col min="12042" max="12042" width="5.6640625" style="168" customWidth="1"/>
    <col min="12043" max="12043" width="2.83203125" style="168" customWidth="1"/>
    <col min="12044" max="12046" width="4.33203125" style="168" customWidth="1"/>
    <col min="12047" max="12047" width="13.83203125" style="168" customWidth="1"/>
    <col min="12048" max="12048" width="5" style="168" customWidth="1"/>
    <col min="12049" max="12050" width="9.5" style="168" customWidth="1"/>
    <col min="12051" max="12288" width="7.75" style="168"/>
    <col min="12289" max="12289" width="2.75" style="168" customWidth="1"/>
    <col min="12290" max="12290" width="12.5" style="168" customWidth="1"/>
    <col min="12291" max="12292" width="10" style="168" customWidth="1"/>
    <col min="12293" max="12297" width="4.33203125" style="168" customWidth="1"/>
    <col min="12298" max="12298" width="5.6640625" style="168" customWidth="1"/>
    <col min="12299" max="12299" width="2.83203125" style="168" customWidth="1"/>
    <col min="12300" max="12302" width="4.33203125" style="168" customWidth="1"/>
    <col min="12303" max="12303" width="13.83203125" style="168" customWidth="1"/>
    <col min="12304" max="12304" width="5" style="168" customWidth="1"/>
    <col min="12305" max="12306" width="9.5" style="168" customWidth="1"/>
    <col min="12307" max="12544" width="7.75" style="168"/>
    <col min="12545" max="12545" width="2.75" style="168" customWidth="1"/>
    <col min="12546" max="12546" width="12.5" style="168" customWidth="1"/>
    <col min="12547" max="12548" width="10" style="168" customWidth="1"/>
    <col min="12549" max="12553" width="4.33203125" style="168" customWidth="1"/>
    <col min="12554" max="12554" width="5.6640625" style="168" customWidth="1"/>
    <col min="12555" max="12555" width="2.83203125" style="168" customWidth="1"/>
    <col min="12556" max="12558" width="4.33203125" style="168" customWidth="1"/>
    <col min="12559" max="12559" width="13.83203125" style="168" customWidth="1"/>
    <col min="12560" max="12560" width="5" style="168" customWidth="1"/>
    <col min="12561" max="12562" width="9.5" style="168" customWidth="1"/>
    <col min="12563" max="12800" width="7.75" style="168"/>
    <col min="12801" max="12801" width="2.75" style="168" customWidth="1"/>
    <col min="12802" max="12802" width="12.5" style="168" customWidth="1"/>
    <col min="12803" max="12804" width="10" style="168" customWidth="1"/>
    <col min="12805" max="12809" width="4.33203125" style="168" customWidth="1"/>
    <col min="12810" max="12810" width="5.6640625" style="168" customWidth="1"/>
    <col min="12811" max="12811" width="2.83203125" style="168" customWidth="1"/>
    <col min="12812" max="12814" width="4.33203125" style="168" customWidth="1"/>
    <col min="12815" max="12815" width="13.83203125" style="168" customWidth="1"/>
    <col min="12816" max="12816" width="5" style="168" customWidth="1"/>
    <col min="12817" max="12818" width="9.5" style="168" customWidth="1"/>
    <col min="12819" max="13056" width="7.75" style="168"/>
    <col min="13057" max="13057" width="2.75" style="168" customWidth="1"/>
    <col min="13058" max="13058" width="12.5" style="168" customWidth="1"/>
    <col min="13059" max="13060" width="10" style="168" customWidth="1"/>
    <col min="13061" max="13065" width="4.33203125" style="168" customWidth="1"/>
    <col min="13066" max="13066" width="5.6640625" style="168" customWidth="1"/>
    <col min="13067" max="13067" width="2.83203125" style="168" customWidth="1"/>
    <col min="13068" max="13070" width="4.33203125" style="168" customWidth="1"/>
    <col min="13071" max="13071" width="13.83203125" style="168" customWidth="1"/>
    <col min="13072" max="13072" width="5" style="168" customWidth="1"/>
    <col min="13073" max="13074" width="9.5" style="168" customWidth="1"/>
    <col min="13075" max="13312" width="7.75" style="168"/>
    <col min="13313" max="13313" width="2.75" style="168" customWidth="1"/>
    <col min="13314" max="13314" width="12.5" style="168" customWidth="1"/>
    <col min="13315" max="13316" width="10" style="168" customWidth="1"/>
    <col min="13317" max="13321" width="4.33203125" style="168" customWidth="1"/>
    <col min="13322" max="13322" width="5.6640625" style="168" customWidth="1"/>
    <col min="13323" max="13323" width="2.83203125" style="168" customWidth="1"/>
    <col min="13324" max="13326" width="4.33203125" style="168" customWidth="1"/>
    <col min="13327" max="13327" width="13.83203125" style="168" customWidth="1"/>
    <col min="13328" max="13328" width="5" style="168" customWidth="1"/>
    <col min="13329" max="13330" width="9.5" style="168" customWidth="1"/>
    <col min="13331" max="13568" width="7.75" style="168"/>
    <col min="13569" max="13569" width="2.75" style="168" customWidth="1"/>
    <col min="13570" max="13570" width="12.5" style="168" customWidth="1"/>
    <col min="13571" max="13572" width="10" style="168" customWidth="1"/>
    <col min="13573" max="13577" width="4.33203125" style="168" customWidth="1"/>
    <col min="13578" max="13578" width="5.6640625" style="168" customWidth="1"/>
    <col min="13579" max="13579" width="2.83203125" style="168" customWidth="1"/>
    <col min="13580" max="13582" width="4.33203125" style="168" customWidth="1"/>
    <col min="13583" max="13583" width="13.83203125" style="168" customWidth="1"/>
    <col min="13584" max="13584" width="5" style="168" customWidth="1"/>
    <col min="13585" max="13586" width="9.5" style="168" customWidth="1"/>
    <col min="13587" max="13824" width="7.75" style="168"/>
    <col min="13825" max="13825" width="2.75" style="168" customWidth="1"/>
    <col min="13826" max="13826" width="12.5" style="168" customWidth="1"/>
    <col min="13827" max="13828" width="10" style="168" customWidth="1"/>
    <col min="13829" max="13833" width="4.33203125" style="168" customWidth="1"/>
    <col min="13834" max="13834" width="5.6640625" style="168" customWidth="1"/>
    <col min="13835" max="13835" width="2.83203125" style="168" customWidth="1"/>
    <col min="13836" max="13838" width="4.33203125" style="168" customWidth="1"/>
    <col min="13839" max="13839" width="13.83203125" style="168" customWidth="1"/>
    <col min="13840" max="13840" width="5" style="168" customWidth="1"/>
    <col min="13841" max="13842" width="9.5" style="168" customWidth="1"/>
    <col min="13843" max="14080" width="7.75" style="168"/>
    <col min="14081" max="14081" width="2.75" style="168" customWidth="1"/>
    <col min="14082" max="14082" width="12.5" style="168" customWidth="1"/>
    <col min="14083" max="14084" width="10" style="168" customWidth="1"/>
    <col min="14085" max="14089" width="4.33203125" style="168" customWidth="1"/>
    <col min="14090" max="14090" width="5.6640625" style="168" customWidth="1"/>
    <col min="14091" max="14091" width="2.83203125" style="168" customWidth="1"/>
    <col min="14092" max="14094" width="4.33203125" style="168" customWidth="1"/>
    <col min="14095" max="14095" width="13.83203125" style="168" customWidth="1"/>
    <col min="14096" max="14096" width="5" style="168" customWidth="1"/>
    <col min="14097" max="14098" width="9.5" style="168" customWidth="1"/>
    <col min="14099" max="14336" width="7.75" style="168"/>
    <col min="14337" max="14337" width="2.75" style="168" customWidth="1"/>
    <col min="14338" max="14338" width="12.5" style="168" customWidth="1"/>
    <col min="14339" max="14340" width="10" style="168" customWidth="1"/>
    <col min="14341" max="14345" width="4.33203125" style="168" customWidth="1"/>
    <col min="14346" max="14346" width="5.6640625" style="168" customWidth="1"/>
    <col min="14347" max="14347" width="2.83203125" style="168" customWidth="1"/>
    <col min="14348" max="14350" width="4.33203125" style="168" customWidth="1"/>
    <col min="14351" max="14351" width="13.83203125" style="168" customWidth="1"/>
    <col min="14352" max="14352" width="5" style="168" customWidth="1"/>
    <col min="14353" max="14354" width="9.5" style="168" customWidth="1"/>
    <col min="14355" max="14592" width="7.75" style="168"/>
    <col min="14593" max="14593" width="2.75" style="168" customWidth="1"/>
    <col min="14594" max="14594" width="12.5" style="168" customWidth="1"/>
    <col min="14595" max="14596" width="10" style="168" customWidth="1"/>
    <col min="14597" max="14601" width="4.33203125" style="168" customWidth="1"/>
    <col min="14602" max="14602" width="5.6640625" style="168" customWidth="1"/>
    <col min="14603" max="14603" width="2.83203125" style="168" customWidth="1"/>
    <col min="14604" max="14606" width="4.33203125" style="168" customWidth="1"/>
    <col min="14607" max="14607" width="13.83203125" style="168" customWidth="1"/>
    <col min="14608" max="14608" width="5" style="168" customWidth="1"/>
    <col min="14609" max="14610" width="9.5" style="168" customWidth="1"/>
    <col min="14611" max="14848" width="7.75" style="168"/>
    <col min="14849" max="14849" width="2.75" style="168" customWidth="1"/>
    <col min="14850" max="14850" width="12.5" style="168" customWidth="1"/>
    <col min="14851" max="14852" width="10" style="168" customWidth="1"/>
    <col min="14853" max="14857" width="4.33203125" style="168" customWidth="1"/>
    <col min="14858" max="14858" width="5.6640625" style="168" customWidth="1"/>
    <col min="14859" max="14859" width="2.83203125" style="168" customWidth="1"/>
    <col min="14860" max="14862" width="4.33203125" style="168" customWidth="1"/>
    <col min="14863" max="14863" width="13.83203125" style="168" customWidth="1"/>
    <col min="14864" max="14864" width="5" style="168" customWidth="1"/>
    <col min="14865" max="14866" width="9.5" style="168" customWidth="1"/>
    <col min="14867" max="15104" width="7.75" style="168"/>
    <col min="15105" max="15105" width="2.75" style="168" customWidth="1"/>
    <col min="15106" max="15106" width="12.5" style="168" customWidth="1"/>
    <col min="15107" max="15108" width="10" style="168" customWidth="1"/>
    <col min="15109" max="15113" width="4.33203125" style="168" customWidth="1"/>
    <col min="15114" max="15114" width="5.6640625" style="168" customWidth="1"/>
    <col min="15115" max="15115" width="2.83203125" style="168" customWidth="1"/>
    <col min="15116" max="15118" width="4.33203125" style="168" customWidth="1"/>
    <col min="15119" max="15119" width="13.83203125" style="168" customWidth="1"/>
    <col min="15120" max="15120" width="5" style="168" customWidth="1"/>
    <col min="15121" max="15122" width="9.5" style="168" customWidth="1"/>
    <col min="15123" max="15360" width="7.75" style="168"/>
    <col min="15361" max="15361" width="2.75" style="168" customWidth="1"/>
    <col min="15362" max="15362" width="12.5" style="168" customWidth="1"/>
    <col min="15363" max="15364" width="10" style="168" customWidth="1"/>
    <col min="15365" max="15369" width="4.33203125" style="168" customWidth="1"/>
    <col min="15370" max="15370" width="5.6640625" style="168" customWidth="1"/>
    <col min="15371" max="15371" width="2.83203125" style="168" customWidth="1"/>
    <col min="15372" max="15374" width="4.33203125" style="168" customWidth="1"/>
    <col min="15375" max="15375" width="13.83203125" style="168" customWidth="1"/>
    <col min="15376" max="15376" width="5" style="168" customWidth="1"/>
    <col min="15377" max="15378" width="9.5" style="168" customWidth="1"/>
    <col min="15379" max="15616" width="7.75" style="168"/>
    <col min="15617" max="15617" width="2.75" style="168" customWidth="1"/>
    <col min="15618" max="15618" width="12.5" style="168" customWidth="1"/>
    <col min="15619" max="15620" width="10" style="168" customWidth="1"/>
    <col min="15621" max="15625" width="4.33203125" style="168" customWidth="1"/>
    <col min="15626" max="15626" width="5.6640625" style="168" customWidth="1"/>
    <col min="15627" max="15627" width="2.83203125" style="168" customWidth="1"/>
    <col min="15628" max="15630" width="4.33203125" style="168" customWidth="1"/>
    <col min="15631" max="15631" width="13.83203125" style="168" customWidth="1"/>
    <col min="15632" max="15632" width="5" style="168" customWidth="1"/>
    <col min="15633" max="15634" width="9.5" style="168" customWidth="1"/>
    <col min="15635" max="15872" width="7.75" style="168"/>
    <col min="15873" max="15873" width="2.75" style="168" customWidth="1"/>
    <col min="15874" max="15874" width="12.5" style="168" customWidth="1"/>
    <col min="15875" max="15876" width="10" style="168" customWidth="1"/>
    <col min="15877" max="15881" width="4.33203125" style="168" customWidth="1"/>
    <col min="15882" max="15882" width="5.6640625" style="168" customWidth="1"/>
    <col min="15883" max="15883" width="2.83203125" style="168" customWidth="1"/>
    <col min="15884" max="15886" width="4.33203125" style="168" customWidth="1"/>
    <col min="15887" max="15887" width="13.83203125" style="168" customWidth="1"/>
    <col min="15888" max="15888" width="5" style="168" customWidth="1"/>
    <col min="15889" max="15890" width="9.5" style="168" customWidth="1"/>
    <col min="15891" max="16128" width="7.75" style="168"/>
    <col min="16129" max="16129" width="2.75" style="168" customWidth="1"/>
    <col min="16130" max="16130" width="12.5" style="168" customWidth="1"/>
    <col min="16131" max="16132" width="10" style="168" customWidth="1"/>
    <col min="16133" max="16137" width="4.33203125" style="168" customWidth="1"/>
    <col min="16138" max="16138" width="5.6640625" style="168" customWidth="1"/>
    <col min="16139" max="16139" width="2.83203125" style="168" customWidth="1"/>
    <col min="16140" max="16142" width="4.33203125" style="168" customWidth="1"/>
    <col min="16143" max="16143" width="13.83203125" style="168" customWidth="1"/>
    <col min="16144" max="16144" width="5" style="168" customWidth="1"/>
    <col min="16145" max="16146" width="9.5" style="168" customWidth="1"/>
    <col min="16147" max="16384" width="7.75" style="168"/>
  </cols>
  <sheetData>
    <row r="1" spans="1:26" s="147" customFormat="1" ht="16.5" customHeight="1">
      <c r="P1" s="148" t="s">
        <v>345</v>
      </c>
    </row>
    <row r="2" spans="1:26" s="152" customFormat="1" ht="19.5" customHeight="1">
      <c r="A2" s="149" t="s">
        <v>453</v>
      </c>
      <c r="B2" s="148"/>
      <c r="C2" s="148"/>
      <c r="D2" s="148"/>
      <c r="E2" s="148"/>
      <c r="F2" s="148"/>
      <c r="G2" s="148"/>
      <c r="H2" s="148"/>
      <c r="I2" s="148"/>
      <c r="J2" s="148"/>
      <c r="K2" s="150" t="s">
        <v>606</v>
      </c>
      <c r="L2" s="148"/>
      <c r="M2" s="148"/>
      <c r="N2" s="148"/>
      <c r="O2" s="148"/>
      <c r="P2" s="151" t="s">
        <v>346</v>
      </c>
      <c r="R2" s="148"/>
      <c r="S2" s="148"/>
      <c r="T2" s="148"/>
      <c r="U2" s="148"/>
      <c r="V2" s="148"/>
      <c r="W2" s="148"/>
      <c r="X2" s="148"/>
      <c r="Y2" s="148"/>
      <c r="Z2" s="148"/>
    </row>
    <row r="3" spans="1:26" s="147" customFormat="1" ht="11.25" customHeight="1">
      <c r="A3" s="153" t="s">
        <v>347</v>
      </c>
      <c r="B3" s="148"/>
      <c r="C3" s="148"/>
      <c r="D3" s="148"/>
      <c r="E3" s="148"/>
      <c r="F3" s="148"/>
      <c r="G3" s="148"/>
      <c r="H3" s="148"/>
      <c r="I3" s="148"/>
      <c r="J3" s="148"/>
      <c r="K3" s="148"/>
      <c r="L3" s="148"/>
      <c r="M3" s="148"/>
      <c r="N3" s="148"/>
      <c r="O3" s="148"/>
      <c r="P3" s="148"/>
      <c r="Q3" s="148"/>
      <c r="R3" s="148"/>
      <c r="S3" s="148"/>
      <c r="T3" s="148"/>
      <c r="U3" s="148"/>
      <c r="V3" s="148"/>
      <c r="W3" s="148"/>
      <c r="X3" s="148"/>
      <c r="Y3" s="148"/>
      <c r="Z3" s="148"/>
    </row>
    <row r="4" spans="1:26" s="152" customFormat="1" ht="34.5" customHeight="1">
      <c r="A4" s="149"/>
      <c r="B4" s="396" t="s">
        <v>454</v>
      </c>
      <c r="C4" s="396"/>
      <c r="D4" s="396"/>
      <c r="E4" s="396"/>
      <c r="F4" s="396"/>
      <c r="G4" s="396"/>
      <c r="H4" s="396"/>
      <c r="I4" s="396"/>
      <c r="J4" s="396"/>
      <c r="K4" s="396"/>
      <c r="L4" s="396"/>
      <c r="M4" s="396"/>
      <c r="N4" s="396"/>
      <c r="O4" s="396"/>
      <c r="P4" s="148"/>
      <c r="Q4" s="146"/>
      <c r="R4" s="148"/>
      <c r="S4" s="148"/>
      <c r="T4" s="148"/>
      <c r="U4" s="148"/>
      <c r="V4" s="148"/>
      <c r="W4" s="148"/>
      <c r="X4" s="148"/>
      <c r="Y4" s="148"/>
      <c r="Z4" s="148"/>
    </row>
    <row r="5" spans="1:26" s="147" customFormat="1" ht="15.75" customHeight="1">
      <c r="A5" s="154"/>
      <c r="B5" s="148"/>
      <c r="C5" s="148"/>
      <c r="D5" s="148"/>
      <c r="E5" s="148"/>
      <c r="F5" s="148"/>
      <c r="G5" s="148"/>
      <c r="H5" s="148"/>
      <c r="I5" s="148"/>
      <c r="J5" s="148"/>
      <c r="K5" s="148"/>
      <c r="L5" s="148"/>
      <c r="M5" s="148"/>
      <c r="N5" s="148"/>
      <c r="O5" s="148"/>
      <c r="P5" s="148"/>
      <c r="Q5" s="148"/>
      <c r="R5" s="148"/>
      <c r="S5" s="148"/>
      <c r="T5" s="148"/>
      <c r="U5" s="148"/>
      <c r="V5" s="148"/>
      <c r="W5" s="148"/>
      <c r="X5" s="148"/>
      <c r="Y5" s="148"/>
      <c r="Z5" s="148"/>
    </row>
    <row r="6" spans="1:26" s="148" customFormat="1" ht="3.75" customHeight="1">
      <c r="A6" s="272"/>
      <c r="B6" s="261"/>
      <c r="C6" s="261"/>
      <c r="D6" s="261"/>
      <c r="E6" s="261"/>
      <c r="F6" s="261"/>
      <c r="G6" s="261"/>
      <c r="H6" s="261"/>
      <c r="I6" s="261"/>
      <c r="J6" s="261"/>
      <c r="K6" s="261"/>
      <c r="L6" s="261"/>
      <c r="M6" s="261"/>
      <c r="N6" s="261"/>
      <c r="O6" s="261"/>
    </row>
    <row r="7" spans="1:26" s="147" customFormat="1" ht="19.5" customHeight="1">
      <c r="A7" s="260">
        <v>1</v>
      </c>
      <c r="B7" s="261" t="s">
        <v>348</v>
      </c>
      <c r="C7" s="385"/>
      <c r="D7" s="386"/>
      <c r="E7" s="386"/>
      <c r="F7" s="386"/>
      <c r="G7" s="386"/>
      <c r="H7" s="386"/>
      <c r="I7" s="386"/>
      <c r="J7" s="386"/>
      <c r="K7" s="386"/>
      <c r="L7" s="386"/>
      <c r="M7" s="386"/>
      <c r="N7" s="387"/>
      <c r="O7" s="261"/>
      <c r="P7" s="148"/>
      <c r="Q7" s="148"/>
      <c r="R7" s="148"/>
      <c r="S7" s="148"/>
      <c r="T7" s="148"/>
      <c r="U7" s="148"/>
      <c r="V7" s="148"/>
      <c r="W7" s="148"/>
      <c r="X7" s="148"/>
      <c r="Y7" s="148"/>
      <c r="Z7" s="148"/>
    </row>
    <row r="8" spans="1:26" s="147" customFormat="1" ht="19.5" customHeight="1">
      <c r="A8" s="272"/>
      <c r="B8" s="261" t="s">
        <v>349</v>
      </c>
      <c r="C8" s="385"/>
      <c r="D8" s="386"/>
      <c r="E8" s="386"/>
      <c r="F8" s="386"/>
      <c r="G8" s="386"/>
      <c r="H8" s="386"/>
      <c r="I8" s="386"/>
      <c r="J8" s="386"/>
      <c r="K8" s="386"/>
      <c r="L8" s="386"/>
      <c r="M8" s="386"/>
      <c r="N8" s="387"/>
      <c r="O8" s="261"/>
      <c r="P8" s="148"/>
      <c r="Q8" s="148"/>
      <c r="R8" s="148"/>
      <c r="S8" s="148"/>
      <c r="T8" s="148"/>
      <c r="U8" s="148"/>
      <c r="V8" s="148"/>
      <c r="W8" s="148"/>
      <c r="X8" s="148"/>
      <c r="Y8" s="148"/>
      <c r="Z8" s="148"/>
    </row>
    <row r="9" spans="1:26" s="147" customFormat="1" ht="3.75" customHeight="1" thickBot="1">
      <c r="A9" s="273"/>
      <c r="B9" s="254"/>
      <c r="C9" s="254"/>
      <c r="D9" s="254"/>
      <c r="E9" s="254"/>
      <c r="F9" s="254"/>
      <c r="G9" s="254"/>
      <c r="H9" s="254"/>
      <c r="I9" s="254"/>
      <c r="J9" s="254"/>
      <c r="K9" s="254"/>
      <c r="L9" s="254"/>
      <c r="M9" s="254"/>
      <c r="N9" s="254"/>
      <c r="O9" s="254"/>
      <c r="P9" s="148"/>
      <c r="Q9" s="148"/>
      <c r="R9" s="148"/>
      <c r="S9" s="148"/>
      <c r="T9" s="148"/>
      <c r="U9" s="148"/>
      <c r="V9" s="148"/>
      <c r="W9" s="148"/>
      <c r="X9" s="148"/>
      <c r="Y9" s="148"/>
      <c r="Z9" s="148"/>
    </row>
    <row r="10" spans="1:26" s="147" customFormat="1" ht="19.5" customHeight="1" thickTop="1">
      <c r="A10" s="260">
        <v>2</v>
      </c>
      <c r="B10" s="388" t="s">
        <v>455</v>
      </c>
      <c r="C10" s="388"/>
      <c r="D10" s="264"/>
      <c r="E10" s="264"/>
      <c r="F10" s="264"/>
      <c r="G10" s="264"/>
      <c r="H10" s="264"/>
      <c r="I10" s="264"/>
      <c r="J10" s="264"/>
      <c r="K10" s="264"/>
      <c r="L10" s="261"/>
      <c r="M10" s="261"/>
      <c r="N10" s="261"/>
      <c r="O10" s="261"/>
      <c r="P10" s="148"/>
      <c r="Q10" s="148"/>
      <c r="R10" s="148"/>
      <c r="S10" s="148"/>
      <c r="T10" s="148"/>
      <c r="U10" s="148"/>
      <c r="V10" s="148"/>
      <c r="W10" s="148"/>
      <c r="X10" s="148"/>
      <c r="Y10" s="148"/>
      <c r="Z10" s="148"/>
    </row>
    <row r="11" spans="1:26" s="147" customFormat="1" ht="19.5" customHeight="1">
      <c r="A11" s="272"/>
      <c r="B11" s="261" t="s">
        <v>350</v>
      </c>
      <c r="C11" s="261"/>
      <c r="D11" s="261"/>
      <c r="E11" s="385"/>
      <c r="F11" s="386"/>
      <c r="G11" s="386"/>
      <c r="H11" s="386"/>
      <c r="I11" s="386"/>
      <c r="J11" s="386"/>
      <c r="K11" s="386"/>
      <c r="L11" s="386"/>
      <c r="M11" s="386"/>
      <c r="N11" s="387"/>
      <c r="O11" s="261"/>
      <c r="P11" s="148"/>
      <c r="Q11" s="148"/>
      <c r="R11" s="148"/>
      <c r="S11" s="148"/>
      <c r="T11" s="148"/>
      <c r="U11" s="148"/>
      <c r="V11" s="148"/>
      <c r="W11" s="148"/>
      <c r="X11" s="148"/>
      <c r="Y11" s="148"/>
      <c r="Z11" s="148"/>
    </row>
    <row r="12" spans="1:26" s="147" customFormat="1" ht="19.5" customHeight="1">
      <c r="A12" s="272"/>
      <c r="B12" s="261" t="s">
        <v>455</v>
      </c>
      <c r="C12" s="261"/>
      <c r="D12" s="261"/>
      <c r="E12" s="385"/>
      <c r="F12" s="386"/>
      <c r="G12" s="386"/>
      <c r="H12" s="386"/>
      <c r="I12" s="386"/>
      <c r="J12" s="386"/>
      <c r="K12" s="386"/>
      <c r="L12" s="386"/>
      <c r="M12" s="386"/>
      <c r="N12" s="387"/>
      <c r="O12" s="261"/>
      <c r="P12" s="148"/>
      <c r="Q12" s="148"/>
      <c r="R12" s="148"/>
      <c r="S12" s="148"/>
      <c r="T12" s="148"/>
      <c r="U12" s="148"/>
      <c r="V12" s="148"/>
      <c r="W12" s="148"/>
      <c r="X12" s="148"/>
      <c r="Y12" s="148"/>
      <c r="Z12" s="148"/>
    </row>
    <row r="13" spans="1:26" s="147" customFormat="1" ht="19.5" customHeight="1">
      <c r="A13" s="272"/>
      <c r="B13" s="261" t="s">
        <v>351</v>
      </c>
      <c r="C13" s="261"/>
      <c r="D13" s="261"/>
      <c r="E13" s="385"/>
      <c r="F13" s="386"/>
      <c r="G13" s="386"/>
      <c r="H13" s="386"/>
      <c r="I13" s="386"/>
      <c r="J13" s="386"/>
      <c r="K13" s="386"/>
      <c r="L13" s="386"/>
      <c r="M13" s="386"/>
      <c r="N13" s="387"/>
      <c r="O13" s="261"/>
      <c r="P13" s="148"/>
      <c r="Q13" s="148"/>
      <c r="R13" s="148"/>
      <c r="S13" s="148"/>
      <c r="T13" s="148"/>
      <c r="U13" s="148"/>
      <c r="V13" s="148"/>
      <c r="W13" s="148"/>
      <c r="X13" s="148"/>
      <c r="Y13" s="148"/>
      <c r="Z13" s="148"/>
    </row>
    <row r="14" spans="1:26" s="147" customFormat="1" ht="19.5" customHeight="1">
      <c r="A14" s="272"/>
      <c r="B14" s="261" t="s">
        <v>352</v>
      </c>
      <c r="C14" s="261"/>
      <c r="D14" s="261"/>
      <c r="E14" s="385"/>
      <c r="F14" s="386"/>
      <c r="G14" s="386"/>
      <c r="H14" s="386"/>
      <c r="I14" s="386"/>
      <c r="J14" s="386"/>
      <c r="K14" s="386"/>
      <c r="L14" s="386"/>
      <c r="M14" s="386"/>
      <c r="N14" s="387"/>
      <c r="O14" s="261"/>
      <c r="P14" s="148"/>
      <c r="Q14" s="148"/>
      <c r="R14" s="148"/>
      <c r="S14" s="148"/>
      <c r="T14" s="148"/>
      <c r="U14" s="148"/>
      <c r="V14" s="148"/>
      <c r="W14" s="148"/>
      <c r="X14" s="148"/>
      <c r="Y14" s="148"/>
      <c r="Z14" s="148"/>
    </row>
    <row r="15" spans="1:26" s="147" customFormat="1" ht="19.5" customHeight="1">
      <c r="A15" s="272"/>
      <c r="B15" s="261" t="s">
        <v>353</v>
      </c>
      <c r="C15" s="261"/>
      <c r="D15" s="261"/>
      <c r="E15" s="385"/>
      <c r="F15" s="386"/>
      <c r="G15" s="386"/>
      <c r="H15" s="386"/>
      <c r="I15" s="386"/>
      <c r="J15" s="386"/>
      <c r="K15" s="386"/>
      <c r="L15" s="386"/>
      <c r="M15" s="386"/>
      <c r="N15" s="387"/>
      <c r="O15" s="261"/>
      <c r="P15" s="148"/>
      <c r="Q15" s="148"/>
      <c r="R15" s="148"/>
      <c r="S15" s="148"/>
      <c r="T15" s="148"/>
      <c r="U15" s="148"/>
      <c r="V15" s="148"/>
      <c r="W15" s="148"/>
      <c r="X15" s="148"/>
      <c r="Y15" s="148"/>
      <c r="Z15" s="148"/>
    </row>
    <row r="16" spans="1:26" s="147" customFormat="1" ht="3.75" customHeight="1" thickBot="1">
      <c r="A16" s="273"/>
      <c r="B16" s="254"/>
      <c r="C16" s="254"/>
      <c r="D16" s="254"/>
      <c r="E16" s="254"/>
      <c r="F16" s="254"/>
      <c r="G16" s="254"/>
      <c r="H16" s="254"/>
      <c r="I16" s="254"/>
      <c r="J16" s="254"/>
      <c r="K16" s="254"/>
      <c r="L16" s="254"/>
      <c r="M16" s="254"/>
      <c r="N16" s="254"/>
      <c r="O16" s="254"/>
      <c r="P16" s="148"/>
      <c r="Q16" s="148"/>
      <c r="R16" s="148"/>
      <c r="S16" s="148"/>
      <c r="T16" s="148"/>
      <c r="U16" s="148"/>
      <c r="V16" s="148"/>
      <c r="W16" s="148"/>
      <c r="X16" s="148"/>
      <c r="Y16" s="148"/>
      <c r="Z16" s="148"/>
    </row>
    <row r="17" spans="1:26" s="147" customFormat="1" ht="19.5" customHeight="1" thickTop="1">
      <c r="A17" s="260">
        <v>3</v>
      </c>
      <c r="B17" s="261" t="s">
        <v>169</v>
      </c>
      <c r="C17" s="264"/>
      <c r="D17" s="264"/>
      <c r="E17" s="264"/>
      <c r="F17" s="264"/>
      <c r="G17" s="264"/>
      <c r="H17" s="264"/>
      <c r="I17" s="264"/>
      <c r="J17" s="264"/>
      <c r="K17" s="264"/>
      <c r="L17" s="264"/>
      <c r="M17" s="264"/>
      <c r="N17" s="264"/>
      <c r="O17" s="261"/>
      <c r="P17" s="148"/>
      <c r="Q17" s="148"/>
      <c r="R17" s="148"/>
      <c r="S17" s="148"/>
      <c r="T17" s="148"/>
      <c r="U17" s="148"/>
      <c r="V17" s="148"/>
      <c r="W17" s="148"/>
      <c r="X17" s="148"/>
      <c r="Y17" s="148"/>
      <c r="Z17" s="148"/>
    </row>
    <row r="18" spans="1:26" s="147" customFormat="1" ht="19.5" customHeight="1">
      <c r="A18" s="272"/>
      <c r="B18" s="261" t="s">
        <v>354</v>
      </c>
      <c r="C18" s="261"/>
      <c r="D18" s="261"/>
      <c r="E18" s="385"/>
      <c r="F18" s="386"/>
      <c r="G18" s="386"/>
      <c r="H18" s="386"/>
      <c r="I18" s="386"/>
      <c r="J18" s="386"/>
      <c r="K18" s="386"/>
      <c r="L18" s="386"/>
      <c r="M18" s="386"/>
      <c r="N18" s="387"/>
      <c r="O18" s="261"/>
      <c r="P18" s="148"/>
      <c r="Q18" s="148"/>
      <c r="R18" s="148"/>
      <c r="S18" s="148"/>
      <c r="T18" s="148"/>
      <c r="U18" s="148"/>
      <c r="V18" s="148"/>
      <c r="W18" s="148"/>
      <c r="X18" s="148"/>
      <c r="Y18" s="148"/>
      <c r="Z18" s="148"/>
    </row>
    <row r="19" spans="1:26" s="147" customFormat="1" ht="3.75" customHeight="1" thickBot="1">
      <c r="A19" s="273"/>
      <c r="B19" s="254"/>
      <c r="C19" s="254"/>
      <c r="D19" s="254"/>
      <c r="E19" s="254"/>
      <c r="F19" s="254"/>
      <c r="G19" s="254"/>
      <c r="H19" s="254"/>
      <c r="I19" s="254"/>
      <c r="J19" s="254"/>
      <c r="K19" s="254"/>
      <c r="L19" s="254"/>
      <c r="M19" s="254"/>
      <c r="N19" s="254"/>
      <c r="O19" s="254"/>
      <c r="P19" s="148"/>
      <c r="Q19" s="148"/>
      <c r="R19" s="148"/>
      <c r="S19" s="148"/>
      <c r="T19" s="148"/>
      <c r="U19" s="148"/>
      <c r="V19" s="148"/>
      <c r="W19" s="148"/>
      <c r="X19" s="148"/>
      <c r="Y19" s="148"/>
      <c r="Z19" s="148"/>
    </row>
    <row r="20" spans="1:26" s="147" customFormat="1" ht="19.5" customHeight="1" thickTop="1">
      <c r="A20" s="260">
        <v>4</v>
      </c>
      <c r="B20" s="388" t="s">
        <v>355</v>
      </c>
      <c r="C20" s="388"/>
      <c r="D20" s="264"/>
      <c r="E20" s="264"/>
      <c r="F20" s="264"/>
      <c r="G20" s="264"/>
      <c r="H20" s="264"/>
      <c r="I20" s="264"/>
      <c r="J20" s="264"/>
      <c r="K20" s="264"/>
      <c r="L20" s="264"/>
      <c r="M20" s="264"/>
      <c r="N20" s="264"/>
      <c r="O20" s="261"/>
      <c r="P20" s="148"/>
      <c r="Q20" s="148"/>
      <c r="R20" s="148"/>
      <c r="S20" s="148"/>
      <c r="T20" s="148"/>
      <c r="U20" s="148"/>
      <c r="V20" s="148"/>
      <c r="W20" s="148"/>
      <c r="X20" s="148"/>
      <c r="Y20" s="148"/>
      <c r="Z20" s="148"/>
    </row>
    <row r="21" spans="1:26" s="147" customFormat="1" ht="19.5" customHeight="1">
      <c r="A21" s="272"/>
      <c r="B21" s="261" t="s">
        <v>356</v>
      </c>
      <c r="C21" s="261"/>
      <c r="D21" s="261"/>
      <c r="E21" s="385"/>
      <c r="F21" s="386"/>
      <c r="G21" s="386"/>
      <c r="H21" s="386"/>
      <c r="I21" s="386"/>
      <c r="J21" s="386"/>
      <c r="K21" s="386"/>
      <c r="L21" s="386"/>
      <c r="M21" s="386"/>
      <c r="N21" s="387"/>
      <c r="O21" s="261"/>
      <c r="P21" s="148"/>
      <c r="Q21" s="148"/>
      <c r="R21" s="148"/>
      <c r="S21" s="148"/>
      <c r="T21" s="148"/>
      <c r="U21" s="148"/>
      <c r="V21" s="148"/>
      <c r="W21" s="148"/>
      <c r="X21" s="148"/>
      <c r="Y21" s="148"/>
      <c r="Z21" s="148"/>
    </row>
    <row r="22" spans="1:26" s="147" customFormat="1" ht="19.5" customHeight="1">
      <c r="A22" s="272"/>
      <c r="B22" s="261" t="s">
        <v>357</v>
      </c>
      <c r="C22" s="261"/>
      <c r="D22" s="261"/>
      <c r="E22" s="385"/>
      <c r="F22" s="386"/>
      <c r="G22" s="386"/>
      <c r="H22" s="386"/>
      <c r="I22" s="386"/>
      <c r="J22" s="386"/>
      <c r="K22" s="386"/>
      <c r="L22" s="386"/>
      <c r="M22" s="386"/>
      <c r="N22" s="387"/>
      <c r="O22" s="261"/>
      <c r="P22" s="155"/>
      <c r="Q22" s="155"/>
      <c r="R22" s="155"/>
      <c r="S22" s="148"/>
      <c r="T22" s="148"/>
      <c r="U22" s="148"/>
      <c r="V22" s="148"/>
      <c r="W22" s="148"/>
      <c r="X22" s="148"/>
      <c r="Y22" s="148"/>
      <c r="Z22" s="148"/>
    </row>
    <row r="23" spans="1:26" s="147" customFormat="1" ht="3.75" customHeight="1" thickBot="1">
      <c r="A23" s="273"/>
      <c r="B23" s="254"/>
      <c r="C23" s="254"/>
      <c r="D23" s="254"/>
      <c r="E23" s="254"/>
      <c r="F23" s="254"/>
      <c r="G23" s="254"/>
      <c r="H23" s="254"/>
      <c r="I23" s="254"/>
      <c r="J23" s="254"/>
      <c r="K23" s="254"/>
      <c r="L23" s="254"/>
      <c r="M23" s="254"/>
      <c r="N23" s="254"/>
      <c r="O23" s="254"/>
      <c r="P23" s="148"/>
      <c r="Q23" s="148"/>
      <c r="R23" s="148"/>
      <c r="S23" s="148"/>
      <c r="T23" s="148"/>
      <c r="U23" s="148"/>
      <c r="V23" s="148"/>
      <c r="W23" s="148"/>
      <c r="X23" s="148"/>
      <c r="Y23" s="148"/>
      <c r="Z23" s="148"/>
    </row>
    <row r="24" spans="1:26" s="147" customFormat="1" ht="19.5" customHeight="1" thickTop="1">
      <c r="A24" s="260">
        <v>5</v>
      </c>
      <c r="B24" s="261" t="s">
        <v>358</v>
      </c>
      <c r="C24" s="264"/>
      <c r="D24" s="264"/>
      <c r="E24" s="264"/>
      <c r="F24" s="264"/>
      <c r="G24" s="264"/>
      <c r="H24" s="264"/>
      <c r="I24" s="266"/>
      <c r="J24" s="264"/>
      <c r="K24" s="264"/>
      <c r="L24" s="264"/>
      <c r="M24" s="264"/>
      <c r="N24" s="264"/>
      <c r="O24" s="264"/>
      <c r="P24" s="155"/>
      <c r="Q24" s="155"/>
      <c r="R24" s="155"/>
      <c r="S24" s="148"/>
      <c r="T24" s="148"/>
      <c r="U24" s="148"/>
      <c r="V24" s="148"/>
      <c r="W24" s="148"/>
      <c r="X24" s="148"/>
      <c r="Y24" s="148"/>
      <c r="Z24" s="148"/>
    </row>
    <row r="25" spans="1:26" s="147" customFormat="1" ht="19.5" customHeight="1">
      <c r="A25" s="260"/>
      <c r="B25" s="261" t="s">
        <v>362</v>
      </c>
      <c r="C25" s="264"/>
      <c r="D25" s="264"/>
      <c r="E25" s="264"/>
      <c r="F25" s="264"/>
      <c r="G25" s="264"/>
      <c r="H25" s="264"/>
      <c r="I25" s="397"/>
      <c r="J25" s="398"/>
      <c r="K25" s="398"/>
      <c r="L25" s="398"/>
      <c r="M25" s="398"/>
      <c r="N25" s="399"/>
      <c r="O25" s="264"/>
      <c r="P25" s="155"/>
      <c r="Q25" s="155"/>
      <c r="R25" s="155"/>
      <c r="S25" s="148"/>
      <c r="T25" s="148"/>
      <c r="U25" s="148"/>
      <c r="V25" s="148"/>
      <c r="W25" s="148"/>
      <c r="X25" s="148"/>
      <c r="Y25" s="148"/>
      <c r="Z25" s="148"/>
    </row>
    <row r="26" spans="1:26" s="147" customFormat="1" ht="19.5" customHeight="1">
      <c r="A26" s="272"/>
      <c r="B26" s="261" t="s">
        <v>359</v>
      </c>
      <c r="C26" s="261"/>
      <c r="D26" s="261"/>
      <c r="E26" s="261"/>
      <c r="F26" s="261"/>
      <c r="G26" s="261"/>
      <c r="H26" s="265" t="s">
        <v>360</v>
      </c>
      <c r="I26" s="389"/>
      <c r="J26" s="390"/>
      <c r="K26" s="390"/>
      <c r="L26" s="390"/>
      <c r="M26" s="390"/>
      <c r="N26" s="391"/>
      <c r="O26" s="261"/>
      <c r="P26" s="148"/>
      <c r="Q26" s="148"/>
      <c r="R26" s="148"/>
      <c r="S26" s="148"/>
      <c r="T26" s="148"/>
      <c r="U26" s="148"/>
      <c r="V26" s="148"/>
      <c r="W26" s="148"/>
      <c r="X26" s="148"/>
      <c r="Y26" s="148"/>
      <c r="Z26" s="148"/>
    </row>
    <row r="27" spans="1:26" s="147" customFormat="1" ht="19.5" customHeight="1">
      <c r="A27" s="272"/>
      <c r="B27" s="261" t="s">
        <v>456</v>
      </c>
      <c r="C27" s="261"/>
      <c r="D27" s="261"/>
      <c r="E27" s="261"/>
      <c r="F27" s="261"/>
      <c r="G27" s="261"/>
      <c r="H27" s="262" t="s">
        <v>457</v>
      </c>
      <c r="I27" s="400"/>
      <c r="J27" s="398"/>
      <c r="K27" s="398"/>
      <c r="L27" s="398"/>
      <c r="M27" s="398"/>
      <c r="N27" s="399"/>
      <c r="O27" s="261"/>
      <c r="P27" s="148"/>
      <c r="Q27" s="148"/>
      <c r="R27" s="148"/>
      <c r="S27" s="148"/>
      <c r="T27" s="148"/>
      <c r="U27" s="148"/>
      <c r="V27" s="148"/>
      <c r="W27" s="148"/>
      <c r="X27" s="148"/>
      <c r="Y27" s="148"/>
      <c r="Z27" s="148"/>
    </row>
    <row r="28" spans="1:26" s="147" customFormat="1" ht="19.5" customHeight="1">
      <c r="A28" s="272"/>
      <c r="B28" s="261" t="s">
        <v>363</v>
      </c>
      <c r="C28" s="261"/>
      <c r="D28" s="261"/>
      <c r="E28" s="261"/>
      <c r="F28" s="261"/>
      <c r="G28" s="261"/>
      <c r="H28" s="265" t="s">
        <v>360</v>
      </c>
      <c r="I28" s="389"/>
      <c r="J28" s="390"/>
      <c r="K28" s="390"/>
      <c r="L28" s="390"/>
      <c r="M28" s="390"/>
      <c r="N28" s="391"/>
      <c r="O28" s="261"/>
      <c r="P28" s="148"/>
      <c r="Q28" s="148"/>
      <c r="R28" s="148"/>
      <c r="S28" s="148"/>
      <c r="T28" s="148"/>
      <c r="U28" s="148"/>
      <c r="V28" s="148"/>
      <c r="W28" s="148"/>
      <c r="X28" s="148"/>
      <c r="Y28" s="148"/>
      <c r="Z28" s="148"/>
    </row>
    <row r="29" spans="1:26" s="147" customFormat="1" ht="19.5" customHeight="1">
      <c r="A29" s="272"/>
      <c r="B29" s="261" t="s">
        <v>426</v>
      </c>
      <c r="C29" s="261"/>
      <c r="D29" s="261"/>
      <c r="E29" s="261"/>
      <c r="F29" s="261"/>
      <c r="G29" s="261"/>
      <c r="H29" s="265"/>
      <c r="I29" s="392"/>
      <c r="J29" s="393"/>
      <c r="K29" s="393"/>
      <c r="L29" s="393"/>
      <c r="M29" s="393"/>
      <c r="N29" s="394"/>
      <c r="O29" s="261"/>
      <c r="P29" s="148"/>
      <c r="Q29" s="148"/>
      <c r="R29" s="148"/>
      <c r="S29" s="148"/>
      <c r="T29" s="148"/>
      <c r="U29" s="148"/>
      <c r="V29" s="148"/>
      <c r="W29" s="148"/>
      <c r="X29" s="148"/>
      <c r="Y29" s="148"/>
      <c r="Z29" s="148"/>
    </row>
    <row r="30" spans="1:26" s="147" customFormat="1" ht="19.5" customHeight="1">
      <c r="A30" s="272"/>
      <c r="B30" s="261" t="s">
        <v>135</v>
      </c>
      <c r="C30" s="261"/>
      <c r="D30" s="261"/>
      <c r="E30" s="261"/>
      <c r="F30" s="261"/>
      <c r="G30" s="261"/>
      <c r="H30" s="265"/>
      <c r="I30" s="395">
        <v>0.04</v>
      </c>
      <c r="J30" s="395"/>
      <c r="K30" s="395"/>
      <c r="L30" s="395"/>
      <c r="M30" s="395"/>
      <c r="N30" s="395"/>
      <c r="O30" s="261"/>
      <c r="P30" s="148"/>
      <c r="Q30" s="148"/>
      <c r="R30" s="148"/>
      <c r="S30" s="148"/>
      <c r="T30" s="148"/>
      <c r="U30" s="148"/>
      <c r="V30" s="148"/>
      <c r="W30" s="148"/>
      <c r="X30" s="148"/>
      <c r="Y30" s="148"/>
      <c r="Z30" s="148"/>
    </row>
    <row r="31" spans="1:26" s="147" customFormat="1" ht="3.75" customHeight="1" thickBot="1">
      <c r="A31" s="273"/>
      <c r="B31" s="254"/>
      <c r="C31" s="254"/>
      <c r="D31" s="254"/>
      <c r="E31" s="254"/>
      <c r="F31" s="254"/>
      <c r="G31" s="254"/>
      <c r="H31" s="255"/>
      <c r="I31" s="255"/>
      <c r="J31" s="255"/>
      <c r="K31" s="255"/>
      <c r="L31" s="255"/>
      <c r="M31" s="255"/>
      <c r="N31" s="255"/>
      <c r="O31" s="254"/>
      <c r="P31" s="148"/>
      <c r="Q31" s="148"/>
      <c r="R31" s="148"/>
      <c r="S31" s="148"/>
      <c r="T31" s="148"/>
      <c r="U31" s="148"/>
      <c r="V31" s="148"/>
      <c r="W31" s="148"/>
      <c r="X31" s="148"/>
      <c r="Y31" s="148"/>
      <c r="Z31" s="148"/>
    </row>
    <row r="32" spans="1:26" s="147" customFormat="1" ht="19.5" customHeight="1" thickTop="1">
      <c r="A32" s="260">
        <v>6</v>
      </c>
      <c r="B32" s="431" t="s">
        <v>361</v>
      </c>
      <c r="C32" s="431"/>
      <c r="D32" s="264"/>
      <c r="E32" s="264"/>
      <c r="F32" s="264"/>
      <c r="G32" s="264"/>
      <c r="H32" s="270"/>
      <c r="I32" s="266"/>
      <c r="J32" s="264"/>
      <c r="K32" s="264"/>
      <c r="L32" s="264"/>
      <c r="M32" s="264"/>
      <c r="N32" s="264"/>
      <c r="O32" s="264"/>
      <c r="P32" s="148"/>
      <c r="Q32" s="148"/>
      <c r="R32" s="148"/>
      <c r="S32" s="148"/>
      <c r="T32" s="148"/>
      <c r="U32" s="148"/>
      <c r="V32" s="148"/>
      <c r="W32" s="148"/>
      <c r="X32" s="148"/>
      <c r="Y32" s="148"/>
      <c r="Z32" s="148"/>
    </row>
    <row r="33" spans="1:26" s="147" customFormat="1" ht="19.5" customHeight="1">
      <c r="A33" s="260"/>
      <c r="B33" s="261" t="s">
        <v>458</v>
      </c>
      <c r="C33" s="264"/>
      <c r="D33" s="264"/>
      <c r="E33" s="264"/>
      <c r="F33" s="264"/>
      <c r="G33" s="264"/>
      <c r="H33" s="270"/>
      <c r="I33" s="432"/>
      <c r="J33" s="433"/>
      <c r="K33" s="433"/>
      <c r="L33" s="433"/>
      <c r="M33" s="433"/>
      <c r="N33" s="434"/>
      <c r="O33" s="264"/>
      <c r="P33" s="148"/>
      <c r="Q33" s="148"/>
      <c r="R33" s="148"/>
      <c r="S33" s="148"/>
      <c r="T33" s="148"/>
      <c r="U33" s="148"/>
      <c r="V33" s="148"/>
      <c r="W33" s="148"/>
      <c r="X33" s="148"/>
      <c r="Y33" s="148"/>
      <c r="Z33" s="148"/>
    </row>
    <row r="34" spans="1:26" s="147" customFormat="1" ht="19.5" customHeight="1">
      <c r="A34" s="260"/>
      <c r="B34" s="261" t="s">
        <v>459</v>
      </c>
      <c r="C34" s="264"/>
      <c r="D34" s="264"/>
      <c r="E34" s="264"/>
      <c r="F34" s="264"/>
      <c r="G34" s="264"/>
      <c r="H34" s="270"/>
      <c r="I34" s="432"/>
      <c r="J34" s="433"/>
      <c r="K34" s="433"/>
      <c r="L34" s="433"/>
      <c r="M34" s="433"/>
      <c r="N34" s="434"/>
      <c r="O34" s="264"/>
      <c r="P34" s="148"/>
      <c r="Q34" s="156" t="s">
        <v>460</v>
      </c>
      <c r="R34" s="157"/>
      <c r="S34" s="157"/>
      <c r="T34" s="157"/>
      <c r="U34" s="157"/>
      <c r="V34" s="157"/>
      <c r="W34" s="158"/>
      <c r="X34" s="148"/>
      <c r="Y34" s="148"/>
      <c r="Z34" s="148"/>
    </row>
    <row r="35" spans="1:26" s="147" customFormat="1" ht="19.5" customHeight="1">
      <c r="A35" s="260"/>
      <c r="B35" s="261" t="s">
        <v>461</v>
      </c>
      <c r="C35" s="264"/>
      <c r="D35" s="264"/>
      <c r="E35" s="264"/>
      <c r="F35" s="264"/>
      <c r="G35" s="264"/>
      <c r="H35" s="270"/>
      <c r="I35" s="432"/>
      <c r="J35" s="433"/>
      <c r="K35" s="433"/>
      <c r="L35" s="433"/>
      <c r="M35" s="433"/>
      <c r="N35" s="434"/>
      <c r="O35" s="264"/>
      <c r="P35" s="148"/>
      <c r="Q35" s="159" t="s">
        <v>462</v>
      </c>
      <c r="R35" s="160"/>
      <c r="S35" s="160"/>
      <c r="T35" s="160"/>
      <c r="U35" s="160"/>
      <c r="V35" s="160"/>
      <c r="W35" s="161"/>
      <c r="X35" s="148"/>
      <c r="Y35" s="148"/>
      <c r="Z35" s="148"/>
    </row>
    <row r="36" spans="1:26" s="147" customFormat="1" ht="19.5" customHeight="1">
      <c r="A36" s="260"/>
      <c r="B36" s="261" t="str">
        <f ca="1">OFFSET(K65,U64,0)</f>
        <v/>
      </c>
      <c r="C36" s="264"/>
      <c r="D36" s="264"/>
      <c r="E36" s="264"/>
      <c r="F36" s="264"/>
      <c r="G36" s="264"/>
      <c r="H36" s="270"/>
      <c r="I36" s="432"/>
      <c r="J36" s="433"/>
      <c r="K36" s="433"/>
      <c r="L36" s="433"/>
      <c r="M36" s="433"/>
      <c r="N36" s="434"/>
      <c r="O36" s="264"/>
      <c r="P36" s="148"/>
      <c r="Q36" s="162" t="s">
        <v>463</v>
      </c>
      <c r="R36" s="163"/>
      <c r="S36" s="163"/>
      <c r="T36" s="163"/>
      <c r="U36" s="163"/>
      <c r="V36" s="163"/>
      <c r="W36" s="164"/>
      <c r="X36" s="148"/>
      <c r="Y36" s="148"/>
      <c r="Z36" s="148"/>
    </row>
    <row r="37" spans="1:26" s="147" customFormat="1" ht="16.5" customHeight="1">
      <c r="A37" s="260"/>
      <c r="B37" s="261" t="s">
        <v>464</v>
      </c>
      <c r="C37" s="264"/>
      <c r="D37" s="264"/>
      <c r="E37" s="264"/>
      <c r="F37" s="264"/>
      <c r="G37" s="264"/>
      <c r="H37" s="270"/>
      <c r="I37" s="428" t="str">
        <f>IF('SP12-3'!H49=0,"",'SP12-3'!H49)</f>
        <v/>
      </c>
      <c r="J37" s="429"/>
      <c r="K37" s="429"/>
      <c r="L37" s="429"/>
      <c r="M37" s="429"/>
      <c r="N37" s="430"/>
      <c r="O37" s="264"/>
      <c r="P37" s="148"/>
      <c r="Q37" s="148"/>
      <c r="R37" s="148"/>
      <c r="S37" s="148"/>
      <c r="T37" s="148"/>
      <c r="U37" s="148"/>
      <c r="V37" s="148"/>
      <c r="W37" s="148"/>
      <c r="X37" s="148"/>
      <c r="Y37" s="148"/>
      <c r="Z37" s="148"/>
    </row>
    <row r="38" spans="1:26" s="147" customFormat="1" ht="16.5" customHeight="1">
      <c r="A38" s="260"/>
      <c r="B38" s="261" t="s">
        <v>465</v>
      </c>
      <c r="C38" s="264"/>
      <c r="D38" s="264"/>
      <c r="E38" s="264"/>
      <c r="F38" s="264"/>
      <c r="G38" s="264"/>
      <c r="H38" s="270"/>
      <c r="I38" s="428" t="str">
        <f ca="1">IF('SP12-3'!F49=0,"",'SP12-3'!F49)</f>
        <v/>
      </c>
      <c r="J38" s="429"/>
      <c r="K38" s="429"/>
      <c r="L38" s="429"/>
      <c r="M38" s="429"/>
      <c r="N38" s="430"/>
      <c r="O38" s="264"/>
      <c r="P38" s="148"/>
      <c r="Q38" s="148"/>
      <c r="R38" s="148"/>
      <c r="S38" s="148"/>
      <c r="T38" s="148"/>
      <c r="U38" s="148"/>
      <c r="V38" s="148"/>
      <c r="W38" s="148"/>
      <c r="X38" s="148"/>
      <c r="Y38" s="148"/>
      <c r="Z38" s="148"/>
    </row>
    <row r="39" spans="1:26" s="147" customFormat="1" ht="4.5" customHeight="1" thickBot="1">
      <c r="A39" s="253"/>
      <c r="B39" s="254"/>
      <c r="C39" s="257"/>
      <c r="D39" s="257"/>
      <c r="E39" s="257"/>
      <c r="F39" s="257"/>
      <c r="G39" s="257"/>
      <c r="H39" s="271"/>
      <c r="I39" s="271"/>
      <c r="J39" s="271"/>
      <c r="K39" s="271"/>
      <c r="L39" s="271"/>
      <c r="M39" s="271"/>
      <c r="N39" s="271"/>
      <c r="O39" s="257"/>
      <c r="P39" s="148"/>
      <c r="Q39" s="148"/>
      <c r="R39" s="148"/>
      <c r="S39" s="148"/>
      <c r="T39" s="148"/>
      <c r="U39" s="148"/>
      <c r="V39" s="148"/>
      <c r="W39" s="148"/>
      <c r="X39" s="148"/>
      <c r="Y39" s="148"/>
      <c r="Z39" s="148"/>
    </row>
    <row r="40" spans="1:26" s="147" customFormat="1" ht="4.5" customHeight="1" thickTop="1">
      <c r="A40" s="260"/>
      <c r="B40" s="261"/>
      <c r="C40" s="264"/>
      <c r="D40" s="264"/>
      <c r="E40" s="264"/>
      <c r="F40" s="264"/>
      <c r="G40" s="264"/>
      <c r="H40" s="270"/>
      <c r="I40" s="270"/>
      <c r="J40" s="270"/>
      <c r="K40" s="270"/>
      <c r="L40" s="270"/>
      <c r="M40" s="270"/>
      <c r="N40" s="270"/>
      <c r="O40" s="264"/>
      <c r="P40" s="148"/>
      <c r="Q40" s="148"/>
      <c r="R40" s="148"/>
      <c r="S40" s="148"/>
      <c r="T40" s="148"/>
      <c r="U40" s="148"/>
      <c r="V40" s="148"/>
      <c r="W40" s="148"/>
      <c r="X40" s="148"/>
      <c r="Y40" s="148"/>
      <c r="Z40" s="148"/>
    </row>
    <row r="41" spans="1:26" s="147" customFormat="1" ht="19.5" customHeight="1">
      <c r="A41" s="260">
        <v>7</v>
      </c>
      <c r="B41" s="388" t="s">
        <v>365</v>
      </c>
      <c r="C41" s="388"/>
      <c r="D41" s="388"/>
      <c r="E41" s="264"/>
      <c r="F41" s="264"/>
      <c r="G41" s="264"/>
      <c r="H41" s="270"/>
      <c r="I41" s="270"/>
      <c r="J41" s="270"/>
      <c r="K41" s="262" t="s">
        <v>259</v>
      </c>
      <c r="L41" s="428">
        <f>IF('SP12-4'!F17&gt;0,'SP12-4'!F20,'SP12-2'!H28)</f>
        <v>0</v>
      </c>
      <c r="M41" s="429"/>
      <c r="N41" s="430"/>
      <c r="O41" s="266" t="s">
        <v>364</v>
      </c>
      <c r="P41" s="148"/>
      <c r="Q41" s="148"/>
      <c r="R41" s="148"/>
      <c r="S41" s="148"/>
      <c r="T41" s="148"/>
      <c r="U41" s="148"/>
      <c r="V41" s="148"/>
      <c r="W41" s="148"/>
      <c r="X41" s="148"/>
      <c r="Y41" s="148"/>
      <c r="Z41" s="148"/>
    </row>
    <row r="42" spans="1:26" s="152" customFormat="1" ht="3.75" customHeight="1" thickBot="1">
      <c r="A42" s="253"/>
      <c r="B42" s="257"/>
      <c r="C42" s="257"/>
      <c r="D42" s="257"/>
      <c r="E42" s="257"/>
      <c r="F42" s="257"/>
      <c r="G42" s="257"/>
      <c r="H42" s="257"/>
      <c r="I42" s="259"/>
      <c r="J42" s="259"/>
      <c r="K42" s="259"/>
      <c r="L42" s="259"/>
      <c r="M42" s="257"/>
      <c r="N42" s="257"/>
      <c r="O42" s="259"/>
      <c r="P42" s="148"/>
      <c r="Q42" s="148"/>
      <c r="R42" s="148"/>
      <c r="S42" s="148"/>
      <c r="T42" s="148"/>
      <c r="U42" s="148"/>
      <c r="V42" s="148"/>
      <c r="W42" s="148"/>
      <c r="X42" s="148"/>
      <c r="Y42" s="148"/>
      <c r="Z42" s="148"/>
    </row>
    <row r="43" spans="1:26" s="152" customFormat="1" ht="6" customHeight="1" thickTop="1">
      <c r="A43" s="260"/>
      <c r="B43" s="264"/>
      <c r="C43" s="264"/>
      <c r="D43" s="264"/>
      <c r="E43" s="264"/>
      <c r="F43" s="264"/>
      <c r="G43" s="264"/>
      <c r="H43" s="264"/>
      <c r="I43" s="266"/>
      <c r="J43" s="266"/>
      <c r="K43" s="266"/>
      <c r="L43" s="266"/>
      <c r="M43" s="264"/>
      <c r="N43" s="264"/>
      <c r="O43" s="266"/>
      <c r="P43" s="148"/>
      <c r="Q43" s="148"/>
      <c r="R43" s="148"/>
      <c r="S43" s="148"/>
      <c r="T43" s="148"/>
      <c r="U43" s="148"/>
      <c r="V43" s="148"/>
      <c r="W43" s="148"/>
      <c r="X43" s="148"/>
      <c r="Y43" s="148"/>
      <c r="Z43" s="148"/>
    </row>
    <row r="44" spans="1:26" s="152" customFormat="1" ht="19.5" customHeight="1">
      <c r="A44" s="260">
        <v>8</v>
      </c>
      <c r="B44" s="261" t="s">
        <v>466</v>
      </c>
      <c r="C44" s="262"/>
      <c r="D44" s="269" t="s">
        <v>259</v>
      </c>
      <c r="E44" s="402">
        <f ca="1">IF('SP12-4'!F17&gt;0,'SP12-4'!F11,'SP12-3'!J53)</f>
        <v>0</v>
      </c>
      <c r="F44" s="402"/>
      <c r="G44" s="405" t="s">
        <v>467</v>
      </c>
      <c r="H44" s="405"/>
      <c r="I44" s="405"/>
      <c r="J44" s="165"/>
      <c r="K44" s="265" t="s">
        <v>367</v>
      </c>
      <c r="L44" s="402">
        <f ca="1">E44*J44</f>
        <v>0</v>
      </c>
      <c r="M44" s="402"/>
      <c r="N44" s="402"/>
      <c r="O44" s="266" t="s">
        <v>468</v>
      </c>
      <c r="P44" s="148"/>
      <c r="Q44" s="401" t="s">
        <v>368</v>
      </c>
      <c r="R44" s="401"/>
      <c r="S44" s="401"/>
      <c r="T44" s="401"/>
      <c r="U44" s="401"/>
      <c r="V44" s="148"/>
      <c r="W44" s="148"/>
      <c r="X44" s="148"/>
      <c r="Y44" s="148"/>
      <c r="Z44" s="148"/>
    </row>
    <row r="45" spans="1:26" s="152" customFormat="1" ht="5.25" customHeight="1" thickBot="1">
      <c r="A45" s="253"/>
      <c r="B45" s="254"/>
      <c r="C45" s="254"/>
      <c r="D45" s="256"/>
      <c r="E45" s="256"/>
      <c r="F45" s="256"/>
      <c r="G45" s="256"/>
      <c r="H45" s="256"/>
      <c r="I45" s="256"/>
      <c r="J45" s="256"/>
      <c r="K45" s="256"/>
      <c r="L45" s="256"/>
      <c r="M45" s="256"/>
      <c r="N45" s="256"/>
      <c r="O45" s="267"/>
      <c r="P45" s="148"/>
      <c r="Q45" s="401"/>
      <c r="R45" s="401"/>
      <c r="S45" s="401"/>
      <c r="T45" s="401"/>
      <c r="U45" s="401"/>
      <c r="V45" s="148"/>
      <c r="W45" s="148"/>
      <c r="X45" s="148"/>
      <c r="Y45" s="148"/>
      <c r="Z45" s="148"/>
    </row>
    <row r="46" spans="1:26" s="152" customFormat="1" ht="3" customHeight="1" thickTop="1">
      <c r="A46" s="260"/>
      <c r="B46" s="261"/>
      <c r="C46" s="261"/>
      <c r="D46" s="263"/>
      <c r="E46" s="263"/>
      <c r="F46" s="263"/>
      <c r="G46" s="263"/>
      <c r="H46" s="263"/>
      <c r="I46" s="263"/>
      <c r="J46" s="263"/>
      <c r="K46" s="263"/>
      <c r="L46" s="263"/>
      <c r="M46" s="263"/>
      <c r="N46" s="263"/>
      <c r="O46" s="268"/>
      <c r="P46" s="148"/>
      <c r="Q46" s="401"/>
      <c r="R46" s="401"/>
      <c r="S46" s="401"/>
      <c r="T46" s="401"/>
      <c r="U46" s="401"/>
      <c r="V46" s="148"/>
      <c r="W46" s="148"/>
      <c r="X46" s="148"/>
      <c r="Y46" s="148"/>
      <c r="Z46" s="148"/>
    </row>
    <row r="47" spans="1:26" s="152" customFormat="1" ht="19.5" customHeight="1">
      <c r="A47" s="260">
        <v>9</v>
      </c>
      <c r="B47" s="388" t="s">
        <v>469</v>
      </c>
      <c r="C47" s="388"/>
      <c r="D47" s="262"/>
      <c r="E47" s="263"/>
      <c r="F47" s="263"/>
      <c r="G47" s="264"/>
      <c r="H47" s="261"/>
      <c r="I47" s="261"/>
      <c r="J47" s="261"/>
      <c r="K47" s="265" t="s">
        <v>470</v>
      </c>
      <c r="L47" s="402">
        <f ca="1">L44-L41</f>
        <v>0</v>
      </c>
      <c r="M47" s="402"/>
      <c r="N47" s="402"/>
      <c r="O47" s="266" t="s">
        <v>369</v>
      </c>
      <c r="P47" s="148"/>
      <c r="Q47" s="403" t="s">
        <v>471</v>
      </c>
      <c r="R47" s="403"/>
      <c r="S47" s="148"/>
      <c r="T47" s="148"/>
      <c r="U47" s="148"/>
      <c r="V47" s="148"/>
      <c r="W47" s="148"/>
      <c r="X47" s="148"/>
      <c r="Y47" s="148"/>
      <c r="Z47" s="148"/>
    </row>
    <row r="48" spans="1:26" s="152" customFormat="1" ht="5.25" customHeight="1" thickBot="1">
      <c r="A48" s="253"/>
      <c r="B48" s="254"/>
      <c r="C48" s="254"/>
      <c r="D48" s="255"/>
      <c r="E48" s="256"/>
      <c r="F48" s="256"/>
      <c r="G48" s="257"/>
      <c r="H48" s="254"/>
      <c r="I48" s="254"/>
      <c r="J48" s="254"/>
      <c r="K48" s="258"/>
      <c r="L48" s="258"/>
      <c r="M48" s="258"/>
      <c r="N48" s="258"/>
      <c r="O48" s="259"/>
      <c r="P48" s="148"/>
      <c r="Q48" s="404" t="s">
        <v>373</v>
      </c>
      <c r="R48" s="404" t="s">
        <v>374</v>
      </c>
      <c r="S48" s="148"/>
      <c r="T48" s="148"/>
      <c r="U48" s="148"/>
      <c r="V48" s="148"/>
      <c r="W48" s="148"/>
      <c r="X48" s="148"/>
      <c r="Y48" s="148"/>
      <c r="Z48" s="148"/>
    </row>
    <row r="49" spans="1:26" s="152" customFormat="1" ht="4.5" customHeight="1" thickTop="1" thickBot="1">
      <c r="A49" s="260"/>
      <c r="B49" s="261"/>
      <c r="C49" s="261"/>
      <c r="D49" s="262"/>
      <c r="E49" s="263"/>
      <c r="F49" s="263"/>
      <c r="G49" s="264"/>
      <c r="H49" s="261"/>
      <c r="I49" s="261"/>
      <c r="J49" s="261"/>
      <c r="K49" s="265"/>
      <c r="L49" s="265"/>
      <c r="M49" s="265"/>
      <c r="N49" s="265"/>
      <c r="O49" s="266"/>
      <c r="P49" s="148"/>
      <c r="Q49" s="404"/>
      <c r="R49" s="404"/>
      <c r="S49" s="148"/>
      <c r="T49" s="148"/>
      <c r="U49" s="148"/>
      <c r="V49" s="148"/>
      <c r="W49" s="148"/>
      <c r="X49" s="148"/>
      <c r="Y49" s="148"/>
      <c r="Z49" s="148"/>
    </row>
    <row r="50" spans="1:26" s="152" customFormat="1" ht="15.75" customHeight="1">
      <c r="A50" s="405">
        <v>10</v>
      </c>
      <c r="B50" s="409" t="s">
        <v>371</v>
      </c>
      <c r="C50" s="410" t="s">
        <v>472</v>
      </c>
      <c r="D50" s="410"/>
      <c r="E50" s="409" t="s">
        <v>372</v>
      </c>
      <c r="F50" s="411" t="s">
        <v>468</v>
      </c>
      <c r="G50" s="411"/>
      <c r="H50" s="411"/>
      <c r="I50" s="405" t="s">
        <v>372</v>
      </c>
      <c r="J50" s="405"/>
      <c r="K50" s="405"/>
      <c r="L50" s="412">
        <f>IF(L41=0,0,L44/L41)</f>
        <v>0</v>
      </c>
      <c r="M50" s="413"/>
      <c r="N50" s="414"/>
      <c r="O50" s="418" t="s">
        <v>370</v>
      </c>
      <c r="P50" s="148"/>
      <c r="Q50" s="406">
        <f>L50*1.158</f>
        <v>0</v>
      </c>
      <c r="R50" s="406">
        <f>L50*0.778</f>
        <v>0</v>
      </c>
      <c r="S50" s="148"/>
      <c r="T50" s="148"/>
      <c r="U50" s="148"/>
      <c r="V50" s="148"/>
      <c r="W50" s="148"/>
      <c r="X50" s="148"/>
      <c r="Y50" s="148"/>
      <c r="Z50" s="148"/>
    </row>
    <row r="51" spans="1:26" s="152" customFormat="1" ht="15.75" customHeight="1" thickBot="1">
      <c r="A51" s="405"/>
      <c r="B51" s="409"/>
      <c r="C51" s="407" t="s">
        <v>473</v>
      </c>
      <c r="D51" s="407"/>
      <c r="E51" s="409"/>
      <c r="F51" s="408" t="s">
        <v>364</v>
      </c>
      <c r="G51" s="408"/>
      <c r="H51" s="408"/>
      <c r="I51" s="405"/>
      <c r="J51" s="405"/>
      <c r="K51" s="405"/>
      <c r="L51" s="415"/>
      <c r="M51" s="416"/>
      <c r="N51" s="417"/>
      <c r="O51" s="418"/>
      <c r="P51" s="148"/>
      <c r="Q51" s="406"/>
      <c r="R51" s="406"/>
      <c r="S51" s="148"/>
      <c r="T51" s="148"/>
      <c r="U51" s="148"/>
      <c r="V51" s="148"/>
      <c r="W51" s="148"/>
      <c r="X51" s="148"/>
      <c r="Y51" s="148"/>
      <c r="Z51" s="148"/>
    </row>
    <row r="52" spans="1:26" ht="8.25" customHeight="1" thickBot="1">
      <c r="A52" s="250"/>
      <c r="B52" s="251"/>
      <c r="C52" s="251"/>
      <c r="D52" s="251"/>
      <c r="E52" s="251"/>
      <c r="F52" s="251"/>
      <c r="G52" s="251"/>
      <c r="H52" s="251"/>
      <c r="I52" s="251"/>
      <c r="J52" s="251"/>
      <c r="K52" s="251"/>
      <c r="L52" s="251"/>
      <c r="M52" s="251"/>
      <c r="N52" s="251"/>
      <c r="O52" s="252"/>
      <c r="P52" s="148"/>
      <c r="Q52" s="148"/>
      <c r="R52" s="148"/>
      <c r="S52" s="167"/>
      <c r="T52" s="167"/>
      <c r="U52" s="167"/>
      <c r="V52" s="167"/>
      <c r="W52" s="167"/>
      <c r="X52" s="167"/>
      <c r="Y52" s="167"/>
      <c r="Z52" s="167"/>
    </row>
    <row r="53" spans="1:26" ht="21.75" customHeight="1" thickBot="1">
      <c r="A53" s="419">
        <v>11</v>
      </c>
      <c r="B53" s="420" t="s">
        <v>375</v>
      </c>
      <c r="C53" s="421" t="s">
        <v>474</v>
      </c>
      <c r="D53" s="421"/>
      <c r="E53" s="419" t="s">
        <v>372</v>
      </c>
      <c r="F53" s="421" t="s">
        <v>475</v>
      </c>
      <c r="G53" s="421"/>
      <c r="H53" s="421"/>
      <c r="I53" s="421"/>
      <c r="J53" s="421"/>
      <c r="K53" s="421"/>
      <c r="L53" s="419" t="s">
        <v>372</v>
      </c>
      <c r="M53" s="422">
        <f>IF(L41&gt;0,((L44/6.61)/L41)*0.96,0)</f>
        <v>0</v>
      </c>
      <c r="N53" s="422"/>
      <c r="O53" s="424" t="s">
        <v>199</v>
      </c>
      <c r="P53" s="148"/>
      <c r="Q53" s="148"/>
      <c r="R53" s="148"/>
      <c r="S53" s="167"/>
      <c r="T53" s="167"/>
      <c r="U53" s="167"/>
      <c r="V53" s="167"/>
      <c r="W53" s="167"/>
      <c r="X53" s="167"/>
      <c r="Y53" s="167"/>
      <c r="Z53" s="167"/>
    </row>
    <row r="54" spans="1:26" ht="18" customHeight="1" thickBot="1">
      <c r="A54" s="419"/>
      <c r="B54" s="420"/>
      <c r="C54" s="426" t="s">
        <v>427</v>
      </c>
      <c r="D54" s="426"/>
      <c r="E54" s="419"/>
      <c r="F54" s="427" t="s">
        <v>364</v>
      </c>
      <c r="G54" s="427"/>
      <c r="H54" s="427"/>
      <c r="I54" s="427"/>
      <c r="J54" s="427"/>
      <c r="K54" s="427"/>
      <c r="L54" s="419"/>
      <c r="M54" s="423"/>
      <c r="N54" s="423"/>
      <c r="O54" s="425"/>
      <c r="P54" s="167"/>
      <c r="Q54" s="167"/>
      <c r="R54" s="167"/>
      <c r="S54" s="167"/>
      <c r="T54" s="167"/>
      <c r="U54" s="167"/>
      <c r="V54" s="167"/>
      <c r="W54" s="167"/>
      <c r="X54" s="167"/>
      <c r="Y54" s="167"/>
      <c r="Z54" s="167"/>
    </row>
    <row r="55" spans="1:26">
      <c r="A55" s="169"/>
      <c r="B55" s="167"/>
      <c r="C55" s="167"/>
      <c r="D55" s="167"/>
      <c r="E55" s="167"/>
      <c r="F55" s="167"/>
      <c r="G55" s="167"/>
      <c r="H55" s="167"/>
      <c r="I55" s="167"/>
      <c r="J55" s="167"/>
      <c r="K55" s="167"/>
      <c r="L55" s="167"/>
      <c r="M55" s="167"/>
      <c r="N55" s="167"/>
      <c r="O55" s="167"/>
      <c r="P55" s="167"/>
      <c r="Q55" s="167"/>
      <c r="R55" s="167"/>
      <c r="S55" s="167"/>
      <c r="T55" s="167"/>
      <c r="U55" s="167"/>
      <c r="V55" s="167"/>
      <c r="W55" s="167"/>
      <c r="X55" s="167"/>
      <c r="Y55" s="167"/>
      <c r="Z55" s="167"/>
    </row>
    <row r="56" spans="1:26">
      <c r="A56" s="169"/>
      <c r="B56" s="167"/>
      <c r="C56" s="167"/>
      <c r="D56" s="167"/>
      <c r="E56" s="167"/>
      <c r="F56" s="167"/>
      <c r="G56" s="167"/>
      <c r="H56" s="167"/>
      <c r="I56" s="167"/>
      <c r="J56" s="167"/>
      <c r="K56" s="167"/>
      <c r="L56" s="167"/>
      <c r="M56" s="167"/>
      <c r="N56" s="167"/>
      <c r="O56" s="167"/>
      <c r="P56" s="167"/>
      <c r="Q56" s="167"/>
      <c r="R56" s="167"/>
      <c r="S56" s="167"/>
      <c r="T56" s="167"/>
      <c r="U56" s="167"/>
      <c r="V56" s="167"/>
      <c r="W56" s="167"/>
      <c r="X56" s="167"/>
      <c r="Y56" s="167"/>
      <c r="Z56" s="167"/>
    </row>
    <row r="57" spans="1:26" ht="12.75" customHeight="1">
      <c r="A57" s="169"/>
      <c r="B57" s="167"/>
      <c r="C57" s="167"/>
      <c r="D57" s="167"/>
      <c r="E57" s="167"/>
      <c r="F57" s="167"/>
      <c r="G57" s="167"/>
      <c r="H57" s="167"/>
      <c r="I57" s="167"/>
      <c r="J57" s="167"/>
      <c r="K57" s="167"/>
      <c r="L57" s="167"/>
      <c r="M57" s="167"/>
      <c r="N57" s="167"/>
      <c r="O57" s="167"/>
      <c r="P57" s="167"/>
      <c r="Q57" s="167"/>
      <c r="R57" s="167"/>
      <c r="S57" s="167"/>
      <c r="T57" s="167"/>
      <c r="U57" s="167"/>
      <c r="V57" s="167"/>
      <c r="W57" s="167"/>
      <c r="X57" s="167"/>
      <c r="Y57" s="167"/>
      <c r="Z57" s="167"/>
    </row>
    <row r="58" spans="1:26">
      <c r="A58" s="169"/>
      <c r="B58" s="167"/>
      <c r="C58" s="167"/>
      <c r="D58" s="167"/>
      <c r="E58" s="167"/>
      <c r="F58" s="167"/>
      <c r="G58" s="167"/>
      <c r="H58" s="167"/>
      <c r="I58" s="167"/>
      <c r="J58" s="167"/>
      <c r="K58" s="167"/>
      <c r="L58" s="167"/>
      <c r="M58" s="167"/>
      <c r="N58" s="167"/>
      <c r="O58" s="167"/>
      <c r="P58" s="167"/>
      <c r="Q58" s="167"/>
      <c r="R58" s="167"/>
      <c r="S58" s="167"/>
      <c r="T58" s="167"/>
      <c r="U58" s="167"/>
      <c r="V58" s="167"/>
      <c r="W58" s="167"/>
      <c r="X58" s="167"/>
      <c r="Y58" s="167"/>
      <c r="Z58" s="167"/>
    </row>
    <row r="59" spans="1:26" ht="15" customHeight="1">
      <c r="A59" s="169"/>
      <c r="B59" s="167"/>
      <c r="C59" s="167"/>
      <c r="D59" s="167"/>
      <c r="E59" s="167"/>
      <c r="F59" s="167"/>
      <c r="G59" s="167"/>
      <c r="H59" s="167"/>
      <c r="I59" s="167"/>
      <c r="J59" s="167"/>
      <c r="K59" s="167"/>
      <c r="L59" s="167"/>
      <c r="M59" s="167"/>
      <c r="N59" s="167"/>
      <c r="O59" s="167"/>
      <c r="P59" s="167"/>
      <c r="Q59" s="167"/>
      <c r="R59" s="167"/>
      <c r="S59" s="167"/>
      <c r="T59" s="167"/>
      <c r="U59" s="167"/>
      <c r="V59" s="167"/>
      <c r="W59" s="167"/>
      <c r="X59" s="167"/>
      <c r="Y59" s="167"/>
      <c r="Z59" s="167"/>
    </row>
    <row r="60" spans="1:26" hidden="1">
      <c r="A60" s="169"/>
      <c r="B60" s="167"/>
      <c r="C60" s="167"/>
      <c r="D60" s="167"/>
      <c r="E60" s="167"/>
      <c r="F60" s="167"/>
      <c r="G60" s="167"/>
      <c r="H60" s="167"/>
      <c r="I60" s="167"/>
      <c r="J60" s="167"/>
      <c r="K60" s="167"/>
      <c r="L60" s="167"/>
      <c r="M60" s="167"/>
      <c r="N60" s="167"/>
      <c r="O60" s="167"/>
      <c r="P60" s="167"/>
      <c r="Q60" s="167"/>
      <c r="R60" s="167"/>
      <c r="S60" s="167"/>
      <c r="T60" s="167"/>
      <c r="U60" s="167"/>
      <c r="V60" s="167"/>
      <c r="W60" s="167"/>
      <c r="X60" s="167"/>
      <c r="Y60" s="167"/>
      <c r="Z60" s="167"/>
    </row>
    <row r="61" spans="1:26" s="171" customFormat="1" ht="13" hidden="1">
      <c r="A61" s="169"/>
      <c r="B61" s="167" t="s">
        <v>476</v>
      </c>
      <c r="C61" s="167" t="s">
        <v>136</v>
      </c>
      <c r="D61" s="170" t="str">
        <f>Tables!A84</f>
        <v/>
      </c>
      <c r="E61" s="167" t="s">
        <v>477</v>
      </c>
      <c r="F61" s="167" t="s">
        <v>317</v>
      </c>
      <c r="G61" s="167"/>
      <c r="H61" s="167" t="str">
        <f ca="1">OFFSET(D60,1,U64-1)</f>
        <v>Blank</v>
      </c>
      <c r="I61" s="167"/>
      <c r="J61" s="167"/>
      <c r="K61" s="167"/>
      <c r="L61" s="167" t="s">
        <v>478</v>
      </c>
      <c r="M61" s="167"/>
      <c r="N61" s="167"/>
      <c r="O61" s="167" t="s">
        <v>479</v>
      </c>
      <c r="P61" s="167"/>
      <c r="Q61" s="167"/>
      <c r="R61" s="167" t="s">
        <v>335</v>
      </c>
      <c r="S61" s="167"/>
      <c r="T61" s="167"/>
      <c r="U61" s="167">
        <f>IF(I33="workplace",1,0)</f>
        <v>0</v>
      </c>
      <c r="V61" s="167"/>
      <c r="W61" s="167"/>
      <c r="X61" s="167"/>
      <c r="Y61" s="167"/>
      <c r="Z61" s="167"/>
    </row>
    <row r="62" spans="1:26" s="171" customFormat="1" ht="13" hidden="1">
      <c r="A62" s="169"/>
      <c r="B62" s="167" t="s">
        <v>480</v>
      </c>
      <c r="C62" s="167" t="s">
        <v>136</v>
      </c>
      <c r="D62" s="170" t="str">
        <f>Tables!A84</f>
        <v/>
      </c>
      <c r="E62" s="167" t="s">
        <v>481</v>
      </c>
      <c r="F62" s="167" t="s">
        <v>479</v>
      </c>
      <c r="G62" s="167"/>
      <c r="H62" s="167" t="str">
        <f ca="1">OFFSET(D60,2,U64-1)</f>
        <v>Blank</v>
      </c>
      <c r="I62" s="167"/>
      <c r="J62" s="167"/>
      <c r="K62" s="167"/>
      <c r="L62" s="167" t="s">
        <v>482</v>
      </c>
      <c r="M62" s="167"/>
      <c r="N62" s="167"/>
      <c r="O62" s="167" t="s">
        <v>483</v>
      </c>
      <c r="P62" s="167"/>
      <c r="Q62" s="167"/>
      <c r="R62" s="167" t="s">
        <v>339</v>
      </c>
      <c r="S62" s="167"/>
      <c r="T62" s="167"/>
      <c r="U62" s="167">
        <f>IF(I33="school",2,0)</f>
        <v>0</v>
      </c>
      <c r="V62" s="167"/>
      <c r="W62" s="167"/>
      <c r="X62" s="167"/>
      <c r="Y62" s="167"/>
      <c r="Z62" s="167"/>
    </row>
    <row r="63" spans="1:26" s="171" customFormat="1" ht="12" hidden="1" customHeight="1">
      <c r="A63" s="169"/>
      <c r="B63" s="167" t="s">
        <v>484</v>
      </c>
      <c r="C63" s="167"/>
      <c r="D63" s="167"/>
      <c r="E63" s="167"/>
      <c r="F63" s="167"/>
      <c r="G63" s="167"/>
      <c r="H63" s="167"/>
      <c r="I63" s="167"/>
      <c r="J63" s="167"/>
      <c r="K63" s="167"/>
      <c r="L63" s="167"/>
      <c r="M63" s="167"/>
      <c r="N63" s="167"/>
      <c r="O63" s="167"/>
      <c r="P63" s="167"/>
      <c r="Q63" s="167"/>
      <c r="R63" s="167" t="s">
        <v>485</v>
      </c>
      <c r="S63" s="167"/>
      <c r="T63" s="167"/>
      <c r="U63" s="167">
        <f>IF(I33="community",3,0)</f>
        <v>0</v>
      </c>
      <c r="V63" s="167"/>
      <c r="W63" s="167"/>
      <c r="X63" s="167"/>
      <c r="Y63" s="167"/>
      <c r="Z63" s="167"/>
    </row>
    <row r="64" spans="1:26" s="171" customFormat="1" ht="15" hidden="1" customHeight="1">
      <c r="A64" s="169">
        <v>2009</v>
      </c>
      <c r="B64" s="167"/>
      <c r="C64" s="167"/>
      <c r="D64" s="170" t="str">
        <f>Tables!A84</f>
        <v/>
      </c>
      <c r="E64" s="167"/>
      <c r="F64" s="167"/>
      <c r="G64" s="167"/>
      <c r="H64" s="167"/>
      <c r="I64" s="167"/>
      <c r="J64" s="167"/>
      <c r="K64" s="167"/>
      <c r="L64" s="167"/>
      <c r="M64" s="167"/>
      <c r="N64" s="167"/>
      <c r="O64" s="167"/>
      <c r="P64" s="167"/>
      <c r="Q64" s="167"/>
      <c r="R64" s="167" t="s">
        <v>387</v>
      </c>
      <c r="S64" s="167"/>
      <c r="T64" s="167"/>
      <c r="U64" s="167">
        <f>SUM(U61:U63)</f>
        <v>0</v>
      </c>
      <c r="V64" s="167"/>
      <c r="W64" s="167"/>
      <c r="X64" s="167"/>
      <c r="Y64" s="167"/>
      <c r="Z64" s="167"/>
    </row>
    <row r="65" spans="1:26" s="171" customFormat="1" ht="13" hidden="1">
      <c r="A65" s="169">
        <v>2010</v>
      </c>
      <c r="B65" s="167" t="str">
        <f ca="1">OFFSET(C65,0,U64)</f>
        <v/>
      </c>
      <c r="C65" s="172" t="s">
        <v>486</v>
      </c>
      <c r="D65" s="167" t="s">
        <v>487</v>
      </c>
      <c r="E65" s="167" t="s">
        <v>477</v>
      </c>
      <c r="F65" s="167" t="s">
        <v>479</v>
      </c>
      <c r="G65" s="167"/>
      <c r="H65" s="167"/>
      <c r="I65" s="167"/>
      <c r="J65" s="167"/>
      <c r="K65" s="172" t="s">
        <v>486</v>
      </c>
      <c r="L65" s="167"/>
      <c r="M65" s="167"/>
      <c r="N65" s="167"/>
      <c r="O65" s="172" t="s">
        <v>486</v>
      </c>
      <c r="P65" s="167"/>
      <c r="Q65" s="167"/>
      <c r="R65" s="167"/>
      <c r="S65" s="167"/>
      <c r="T65" s="167"/>
      <c r="U65" s="167"/>
      <c r="V65" s="167"/>
      <c r="W65" s="167"/>
      <c r="X65" s="167"/>
      <c r="Y65" s="167"/>
      <c r="Z65" s="167"/>
    </row>
    <row r="66" spans="1:26" s="171" customFormat="1" ht="13" hidden="1">
      <c r="A66" s="169">
        <v>2011</v>
      </c>
      <c r="B66" s="167" t="str">
        <f ca="1">OFFSET(C66,0,U64)</f>
        <v/>
      </c>
      <c r="C66" s="172" t="s">
        <v>486</v>
      </c>
      <c r="D66" s="167" t="s">
        <v>488</v>
      </c>
      <c r="E66" s="167" t="s">
        <v>489</v>
      </c>
      <c r="F66" s="167" t="s">
        <v>317</v>
      </c>
      <c r="G66" s="167"/>
      <c r="H66" s="167"/>
      <c r="I66" s="167"/>
      <c r="J66" s="167"/>
      <c r="K66" s="173" t="s">
        <v>490</v>
      </c>
      <c r="L66" s="167"/>
      <c r="M66" s="167"/>
      <c r="N66" s="167"/>
      <c r="O66" s="174"/>
      <c r="P66" s="167"/>
      <c r="Q66" s="167"/>
      <c r="R66" s="167"/>
      <c r="S66" s="167"/>
      <c r="T66" s="167"/>
      <c r="U66" s="167"/>
      <c r="V66" s="167"/>
      <c r="W66" s="167"/>
      <c r="X66" s="167"/>
      <c r="Y66" s="167"/>
      <c r="Z66" s="167"/>
    </row>
    <row r="67" spans="1:26" s="171" customFormat="1" ht="13" hidden="1">
      <c r="A67" s="169">
        <v>2012</v>
      </c>
      <c r="B67" s="167"/>
      <c r="C67" s="167"/>
      <c r="D67" s="167"/>
      <c r="E67" s="167"/>
      <c r="F67" s="167"/>
      <c r="G67" s="167"/>
      <c r="H67" s="167"/>
      <c r="I67" s="167"/>
      <c r="J67" s="167"/>
      <c r="K67" s="167" t="s">
        <v>491</v>
      </c>
      <c r="L67" s="167"/>
      <c r="M67" s="167"/>
      <c r="N67" s="167"/>
      <c r="O67" s="175"/>
      <c r="P67" s="167"/>
      <c r="Q67" s="167"/>
      <c r="R67" s="167"/>
      <c r="S67" s="167"/>
      <c r="T67" s="167"/>
      <c r="U67" s="167"/>
      <c r="V67" s="167"/>
      <c r="W67" s="167"/>
      <c r="X67" s="167"/>
      <c r="Y67" s="167"/>
      <c r="Z67" s="167"/>
    </row>
    <row r="68" spans="1:26" s="171" customFormat="1" ht="13" hidden="1">
      <c r="A68" s="169">
        <v>2013</v>
      </c>
      <c r="B68" s="167" t="str">
        <f ca="1">IF(I33="","",OFFSET(B69,U64,0))</f>
        <v/>
      </c>
      <c r="C68" s="167"/>
      <c r="D68" s="167"/>
      <c r="E68" s="167"/>
      <c r="F68" s="167"/>
      <c r="G68" s="167"/>
      <c r="H68" s="167"/>
      <c r="I68" s="167"/>
      <c r="J68" s="167"/>
      <c r="K68" s="167" t="s">
        <v>492</v>
      </c>
      <c r="L68" s="167"/>
      <c r="M68" s="167"/>
      <c r="N68" s="167"/>
      <c r="O68" s="167"/>
      <c r="P68" s="167"/>
      <c r="Q68" s="167"/>
      <c r="R68" s="167"/>
      <c r="S68" s="167"/>
      <c r="T68" s="167"/>
      <c r="U68" s="167"/>
      <c r="V68" s="167"/>
      <c r="W68" s="167"/>
      <c r="X68" s="167"/>
      <c r="Y68" s="167"/>
      <c r="Z68" s="167"/>
    </row>
    <row r="69" spans="1:26" s="171" customFormat="1" ht="13" hidden="1">
      <c r="A69" s="169">
        <v>2014</v>
      </c>
      <c r="B69" s="167"/>
      <c r="C69" s="167"/>
      <c r="D69" s="167"/>
      <c r="E69" s="167"/>
      <c r="F69" s="167"/>
      <c r="G69" s="167"/>
      <c r="H69" s="167"/>
      <c r="I69" s="167"/>
      <c r="J69" s="167"/>
      <c r="K69" s="167"/>
      <c r="L69" s="167"/>
      <c r="M69" s="167"/>
      <c r="N69" s="167"/>
      <c r="O69" s="167"/>
      <c r="P69" s="167"/>
      <c r="Q69" s="167"/>
      <c r="R69" s="167"/>
      <c r="S69" s="167"/>
      <c r="T69" s="167"/>
      <c r="U69" s="167"/>
      <c r="V69" s="167"/>
      <c r="W69" s="167"/>
      <c r="X69" s="167"/>
      <c r="Y69" s="167"/>
      <c r="Z69" s="167"/>
    </row>
    <row r="70" spans="1:26" s="171" customFormat="1" ht="13" hidden="1">
      <c r="A70" s="169">
        <v>2015</v>
      </c>
      <c r="B70" s="176" t="s">
        <v>493</v>
      </c>
      <c r="C70" s="167"/>
      <c r="D70" s="167"/>
      <c r="E70" s="167"/>
      <c r="F70" s="167"/>
      <c r="G70" s="167"/>
      <c r="H70" s="167"/>
      <c r="I70" s="167"/>
      <c r="J70" s="167"/>
      <c r="K70" s="167"/>
      <c r="L70" s="167"/>
      <c r="M70" s="167"/>
      <c r="N70" s="167"/>
      <c r="O70" s="167"/>
      <c r="P70" s="167"/>
      <c r="Q70" s="167"/>
      <c r="R70" s="167"/>
      <c r="S70" s="167"/>
      <c r="T70" s="167"/>
      <c r="U70" s="167"/>
      <c r="V70" s="167"/>
      <c r="W70" s="167"/>
      <c r="X70" s="167"/>
      <c r="Y70" s="167"/>
      <c r="Z70" s="167"/>
    </row>
    <row r="71" spans="1:26" s="171" customFormat="1" ht="13" hidden="1">
      <c r="A71" s="169">
        <v>2016</v>
      </c>
      <c r="B71" s="175" t="s">
        <v>494</v>
      </c>
      <c r="C71" s="167"/>
      <c r="D71" s="167"/>
      <c r="E71" s="167"/>
      <c r="F71" s="167"/>
      <c r="G71" s="167"/>
      <c r="H71" s="167"/>
      <c r="I71" s="167"/>
      <c r="J71" s="167"/>
      <c r="K71" s="167"/>
      <c r="L71" s="167"/>
      <c r="M71" s="167"/>
      <c r="N71" s="167"/>
      <c r="O71" s="167"/>
      <c r="P71" s="167"/>
      <c r="Q71" s="167"/>
      <c r="R71" s="167"/>
      <c r="S71" s="167"/>
      <c r="T71" s="167"/>
      <c r="U71" s="167"/>
      <c r="V71" s="167"/>
      <c r="W71" s="167"/>
      <c r="X71" s="167"/>
      <c r="Y71" s="167"/>
      <c r="Z71" s="167"/>
    </row>
    <row r="72" spans="1:26" s="171" customFormat="1" ht="13" hidden="1">
      <c r="A72" s="169">
        <v>2017</v>
      </c>
      <c r="B72" s="175" t="s">
        <v>495</v>
      </c>
      <c r="C72" s="167"/>
      <c r="D72" s="167"/>
      <c r="E72" s="167"/>
      <c r="F72" s="167"/>
      <c r="G72" s="167"/>
      <c r="H72" s="167"/>
      <c r="I72" s="167"/>
      <c r="J72" s="167"/>
      <c r="K72" s="172" t="s">
        <v>486</v>
      </c>
      <c r="L72" s="167"/>
      <c r="M72" s="167"/>
      <c r="N72" s="167"/>
      <c r="O72" s="167"/>
      <c r="P72" s="167"/>
      <c r="Q72" s="167"/>
      <c r="R72" s="167"/>
      <c r="S72" s="167"/>
      <c r="T72" s="167"/>
      <c r="U72" s="167"/>
      <c r="V72" s="167"/>
      <c r="W72" s="167"/>
      <c r="X72" s="167"/>
      <c r="Y72" s="167"/>
      <c r="Z72" s="167"/>
    </row>
    <row r="73" spans="1:26" s="171" customFormat="1" ht="13" hidden="1">
      <c r="A73" s="169">
        <v>2018</v>
      </c>
      <c r="B73" s="167"/>
      <c r="C73" s="167"/>
      <c r="D73" s="167"/>
      <c r="E73" s="167"/>
      <c r="F73" s="167"/>
      <c r="G73" s="167"/>
      <c r="H73" s="167"/>
      <c r="I73" s="167"/>
      <c r="J73" s="167"/>
      <c r="K73" s="167" t="s">
        <v>496</v>
      </c>
      <c r="L73" s="172" t="s">
        <v>486</v>
      </c>
      <c r="M73" s="172" t="s">
        <v>486</v>
      </c>
      <c r="N73" s="167"/>
      <c r="O73" s="167"/>
      <c r="P73" s="167"/>
      <c r="Q73" s="167" t="str">
        <f ca="1">OFFSET(R73,0,U64)</f>
        <v>ignore</v>
      </c>
      <c r="R73" s="167" t="s">
        <v>497</v>
      </c>
      <c r="S73" s="167" t="s">
        <v>498</v>
      </c>
      <c r="T73" s="167" t="s">
        <v>497</v>
      </c>
      <c r="U73" s="167" t="s">
        <v>497</v>
      </c>
      <c r="V73" s="167"/>
      <c r="W73" s="167"/>
      <c r="X73" s="167"/>
      <c r="Y73" s="167"/>
      <c r="Z73" s="167"/>
    </row>
    <row r="74" spans="1:26" s="171" customFormat="1" ht="13" hidden="1">
      <c r="A74" s="169">
        <v>2019</v>
      </c>
      <c r="B74" s="167"/>
      <c r="C74" s="167"/>
      <c r="D74" s="167"/>
      <c r="E74" s="167"/>
      <c r="F74" s="167"/>
      <c r="G74" s="167"/>
      <c r="H74" s="167"/>
      <c r="I74" s="167"/>
      <c r="J74" s="167"/>
      <c r="K74" s="172" t="s">
        <v>486</v>
      </c>
      <c r="L74" s="167"/>
      <c r="M74" s="167"/>
      <c r="N74" s="167"/>
      <c r="O74" s="167"/>
      <c r="P74" s="167"/>
      <c r="Q74" s="167" t="str">
        <f ca="1">OFFSET(R74,0,U64)</f>
        <v>ignore</v>
      </c>
      <c r="R74" s="167" t="s">
        <v>497</v>
      </c>
      <c r="S74" s="167" t="s">
        <v>499</v>
      </c>
      <c r="T74" s="167" t="s">
        <v>497</v>
      </c>
      <c r="U74" s="167" t="s">
        <v>497</v>
      </c>
      <c r="V74" s="167"/>
      <c r="W74" s="167"/>
      <c r="X74" s="167"/>
      <c r="Y74" s="167"/>
      <c r="Z74" s="167"/>
    </row>
    <row r="75" spans="1:26" s="171" customFormat="1" ht="13" hidden="1">
      <c r="A75" s="169">
        <v>2020</v>
      </c>
      <c r="B75" s="167"/>
      <c r="C75" s="167"/>
      <c r="D75" s="167"/>
      <c r="E75" s="167"/>
      <c r="F75" s="167"/>
      <c r="G75" s="167"/>
      <c r="H75" s="167"/>
      <c r="I75" s="167"/>
      <c r="J75" s="167"/>
      <c r="K75" s="172" t="s">
        <v>486</v>
      </c>
      <c r="L75" s="167"/>
      <c r="M75" s="167"/>
      <c r="N75" s="167"/>
      <c r="O75" s="167"/>
      <c r="P75" s="167"/>
      <c r="Q75" s="167"/>
      <c r="R75" s="167"/>
      <c r="S75" s="167"/>
      <c r="T75" s="167"/>
      <c r="U75" s="167"/>
      <c r="V75" s="167"/>
      <c r="W75" s="167"/>
      <c r="X75" s="167"/>
      <c r="Y75" s="167"/>
      <c r="Z75" s="167"/>
    </row>
    <row r="76" spans="1:26" s="171" customFormat="1" ht="13" hidden="1">
      <c r="A76" s="169">
        <v>2021</v>
      </c>
      <c r="B76" s="167"/>
      <c r="C76" s="167"/>
      <c r="D76" s="167"/>
      <c r="E76" s="167"/>
      <c r="F76" s="167"/>
      <c r="G76" s="167"/>
      <c r="H76" s="167"/>
      <c r="I76" s="167"/>
      <c r="J76" s="167"/>
      <c r="K76" s="167"/>
      <c r="L76" s="167"/>
      <c r="M76" s="167"/>
      <c r="N76" s="167"/>
      <c r="O76" s="167"/>
      <c r="P76" s="167"/>
      <c r="Q76" s="167"/>
      <c r="R76" s="167"/>
      <c r="S76" s="167"/>
      <c r="T76" s="167"/>
      <c r="U76" s="167"/>
      <c r="V76" s="167"/>
      <c r="W76" s="167"/>
      <c r="X76" s="167"/>
      <c r="Y76" s="167"/>
      <c r="Z76" s="167"/>
    </row>
    <row r="77" spans="1:26" s="171" customFormat="1" ht="13" hidden="1">
      <c r="A77" s="169">
        <v>2022</v>
      </c>
      <c r="B77" s="167"/>
      <c r="C77" s="167"/>
      <c r="D77" s="167"/>
      <c r="E77" s="167"/>
      <c r="F77" s="167"/>
      <c r="G77" s="167"/>
      <c r="H77" s="167"/>
      <c r="I77" s="167"/>
      <c r="J77" s="167"/>
      <c r="K77" s="167"/>
      <c r="L77" s="167"/>
      <c r="M77" s="167"/>
      <c r="N77" s="167"/>
      <c r="O77" s="167"/>
      <c r="P77" s="167"/>
      <c r="Q77" s="167"/>
      <c r="R77" s="167"/>
      <c r="S77" s="167"/>
      <c r="T77" s="167"/>
      <c r="U77" s="167"/>
      <c r="V77" s="167"/>
      <c r="W77" s="167"/>
      <c r="X77" s="167"/>
      <c r="Y77" s="167"/>
      <c r="Z77" s="167"/>
    </row>
    <row r="78" spans="1:26" s="171" customFormat="1" hidden="1">
      <c r="A78" s="169">
        <v>2023</v>
      </c>
      <c r="B78" s="168"/>
      <c r="C78" s="168"/>
      <c r="D78" s="168"/>
      <c r="E78" s="167"/>
      <c r="F78" s="167"/>
      <c r="G78" s="167"/>
      <c r="H78" s="167"/>
      <c r="I78" s="167"/>
      <c r="J78" s="167"/>
      <c r="K78" s="167"/>
      <c r="L78" s="167"/>
      <c r="M78" s="167"/>
      <c r="N78" s="167"/>
      <c r="O78" s="167"/>
      <c r="P78" s="167"/>
      <c r="Q78" s="167"/>
      <c r="R78" s="167"/>
      <c r="S78" s="167"/>
      <c r="T78" s="167"/>
      <c r="U78" s="167"/>
      <c r="V78" s="167"/>
      <c r="W78" s="167"/>
      <c r="X78" s="167"/>
      <c r="Y78" s="167"/>
      <c r="Z78" s="167"/>
    </row>
    <row r="79" spans="1:26" s="171" customFormat="1" hidden="1">
      <c r="A79" s="169">
        <v>2024</v>
      </c>
      <c r="B79" s="168"/>
      <c r="C79" s="168"/>
      <c r="D79" s="168"/>
      <c r="E79" s="167"/>
      <c r="F79" s="167"/>
      <c r="G79" s="167"/>
      <c r="H79" s="167"/>
      <c r="I79" s="167"/>
      <c r="J79" s="167"/>
      <c r="K79" s="167"/>
      <c r="L79" s="167"/>
      <c r="M79" s="167"/>
      <c r="N79" s="167"/>
      <c r="O79" s="167"/>
      <c r="P79" s="167"/>
      <c r="Q79" s="167"/>
      <c r="R79" s="167"/>
      <c r="S79" s="167"/>
      <c r="T79" s="167"/>
      <c r="U79" s="167"/>
      <c r="V79" s="167"/>
      <c r="W79" s="167"/>
      <c r="X79" s="167"/>
      <c r="Y79" s="167"/>
      <c r="Z79" s="167"/>
    </row>
    <row r="80" spans="1:26" s="171" customFormat="1" ht="12.75" hidden="1" customHeight="1">
      <c r="A80" s="169">
        <v>2025</v>
      </c>
      <c r="B80" s="168"/>
      <c r="C80" s="168"/>
      <c r="D80" s="168"/>
      <c r="E80" s="167"/>
      <c r="F80" s="167"/>
      <c r="G80" s="167"/>
      <c r="H80" s="167"/>
      <c r="I80" s="167"/>
      <c r="J80" s="167"/>
      <c r="K80" s="167"/>
      <c r="L80" s="167"/>
      <c r="M80" s="167"/>
      <c r="N80" s="167"/>
      <c r="O80" s="167"/>
      <c r="P80" s="167"/>
      <c r="Q80" s="167"/>
      <c r="R80" s="167"/>
      <c r="S80" s="167"/>
      <c r="T80" s="167"/>
      <c r="U80" s="167"/>
      <c r="V80" s="167"/>
      <c r="W80" s="167"/>
      <c r="X80" s="167"/>
      <c r="Y80" s="167"/>
      <c r="Z80" s="167"/>
    </row>
    <row r="81" spans="1:26" s="171" customFormat="1" hidden="1">
      <c r="A81" s="169">
        <v>2026</v>
      </c>
      <c r="B81" s="168"/>
      <c r="C81" s="168"/>
      <c r="D81" s="168"/>
      <c r="E81" s="167"/>
      <c r="F81" s="167"/>
      <c r="G81" s="167"/>
      <c r="H81" s="167"/>
      <c r="I81" s="167"/>
      <c r="J81" s="167"/>
      <c r="K81" s="167"/>
      <c r="L81" s="167"/>
      <c r="M81" s="167"/>
      <c r="N81" s="167"/>
      <c r="O81" s="167"/>
      <c r="P81" s="167"/>
      <c r="Q81" s="167"/>
      <c r="R81" s="167"/>
      <c r="S81" s="167"/>
      <c r="T81" s="167"/>
      <c r="U81" s="167"/>
      <c r="V81" s="167"/>
      <c r="W81" s="167"/>
      <c r="X81" s="167"/>
      <c r="Y81" s="167"/>
      <c r="Z81" s="167"/>
    </row>
    <row r="82" spans="1:26" s="171" customFormat="1" hidden="1">
      <c r="A82" s="169">
        <v>2027</v>
      </c>
      <c r="B82" s="168"/>
      <c r="C82" s="168"/>
      <c r="D82" s="168"/>
      <c r="E82" s="167"/>
      <c r="F82" s="167"/>
      <c r="G82" s="167"/>
      <c r="H82" s="167"/>
      <c r="I82" s="167"/>
      <c r="J82" s="167"/>
      <c r="K82" s="167"/>
      <c r="L82" s="167"/>
      <c r="M82" s="167"/>
      <c r="N82" s="167"/>
      <c r="O82" s="167"/>
      <c r="P82" s="167"/>
      <c r="Q82" s="167"/>
      <c r="R82" s="167"/>
      <c r="S82" s="167"/>
      <c r="T82" s="167"/>
      <c r="U82" s="167"/>
      <c r="V82" s="167"/>
      <c r="W82" s="167"/>
      <c r="X82" s="167"/>
      <c r="Y82" s="167"/>
      <c r="Z82" s="167"/>
    </row>
    <row r="83" spans="1:26" s="171" customFormat="1" hidden="1">
      <c r="A83" s="169">
        <v>2028</v>
      </c>
      <c r="B83" s="168"/>
      <c r="C83" s="168"/>
      <c r="D83" s="168"/>
      <c r="I83" s="167"/>
      <c r="J83" s="167"/>
      <c r="K83" s="167"/>
      <c r="L83" s="167"/>
      <c r="M83" s="167"/>
      <c r="N83" s="167"/>
      <c r="O83" s="167"/>
      <c r="P83" s="167"/>
      <c r="Q83" s="167"/>
      <c r="R83" s="167"/>
      <c r="S83" s="167"/>
      <c r="T83" s="167"/>
      <c r="U83" s="167"/>
      <c r="V83" s="167"/>
      <c r="W83" s="167"/>
      <c r="X83" s="167"/>
      <c r="Y83" s="167"/>
      <c r="Z83" s="167"/>
    </row>
    <row r="84" spans="1:26" s="171" customFormat="1" hidden="1">
      <c r="A84" s="169">
        <v>2029</v>
      </c>
      <c r="B84" s="168"/>
      <c r="C84" s="168"/>
      <c r="D84" s="168"/>
      <c r="I84" s="167"/>
      <c r="J84" s="167"/>
      <c r="K84" s="167"/>
      <c r="L84" s="167"/>
      <c r="M84" s="167"/>
      <c r="N84" s="167"/>
      <c r="O84" s="167"/>
      <c r="P84" s="167"/>
      <c r="Q84" s="167"/>
      <c r="R84" s="167"/>
      <c r="S84" s="167"/>
      <c r="T84" s="167"/>
      <c r="U84" s="167"/>
      <c r="V84" s="167"/>
      <c r="W84" s="167"/>
      <c r="X84" s="167"/>
      <c r="Y84" s="167"/>
      <c r="Z84" s="167"/>
    </row>
    <row r="85" spans="1:26" s="171" customFormat="1" hidden="1">
      <c r="A85" s="169">
        <v>2030</v>
      </c>
      <c r="B85" s="168"/>
      <c r="C85" s="168"/>
      <c r="D85" s="168"/>
      <c r="I85" s="167"/>
      <c r="J85" s="167"/>
      <c r="K85" s="167"/>
      <c r="L85" s="167"/>
      <c r="M85" s="167"/>
      <c r="N85" s="167"/>
      <c r="O85" s="167"/>
      <c r="P85" s="167"/>
      <c r="Q85" s="167"/>
      <c r="R85" s="167"/>
      <c r="S85" s="167"/>
      <c r="T85" s="167"/>
      <c r="U85" s="167"/>
      <c r="V85" s="167"/>
      <c r="W85" s="167"/>
      <c r="X85" s="167"/>
      <c r="Y85" s="167"/>
      <c r="Z85" s="167"/>
    </row>
    <row r="86" spans="1:26" s="171" customFormat="1" hidden="1">
      <c r="A86" s="169">
        <v>2031</v>
      </c>
      <c r="B86" s="168"/>
      <c r="C86" s="168"/>
      <c r="D86" s="168"/>
      <c r="I86" s="167"/>
      <c r="J86" s="167"/>
      <c r="K86" s="167"/>
      <c r="L86" s="167"/>
      <c r="M86" s="167"/>
      <c r="N86" s="167"/>
      <c r="O86" s="167"/>
      <c r="P86" s="167"/>
      <c r="Q86" s="167"/>
      <c r="R86" s="167"/>
      <c r="S86" s="167"/>
      <c r="T86" s="167"/>
      <c r="U86" s="167"/>
      <c r="V86" s="167"/>
      <c r="W86" s="167"/>
      <c r="X86" s="167"/>
      <c r="Y86" s="167"/>
      <c r="Z86" s="167"/>
    </row>
    <row r="87" spans="1:26" s="171" customFormat="1" hidden="1">
      <c r="A87" s="177">
        <v>2032</v>
      </c>
      <c r="B87" s="168"/>
      <c r="C87" s="168"/>
      <c r="D87" s="168"/>
    </row>
    <row r="88" spans="1:26" s="171" customFormat="1" hidden="1">
      <c r="A88" s="177">
        <v>2033</v>
      </c>
      <c r="B88" s="168"/>
      <c r="C88" s="168"/>
      <c r="D88" s="168"/>
    </row>
    <row r="89" spans="1:26" s="171" customFormat="1" hidden="1">
      <c r="A89" s="177">
        <v>2034</v>
      </c>
      <c r="B89" s="168"/>
      <c r="C89" s="168"/>
      <c r="D89" s="168"/>
    </row>
    <row r="90" spans="1:26" s="171" customFormat="1" hidden="1">
      <c r="A90" s="177">
        <v>2035</v>
      </c>
      <c r="B90" s="168"/>
      <c r="C90" s="168"/>
      <c r="D90" s="168"/>
    </row>
    <row r="91" spans="1:26" s="171" customFormat="1" hidden="1">
      <c r="A91" s="177">
        <v>2036</v>
      </c>
      <c r="B91" s="168"/>
      <c r="C91" s="168"/>
      <c r="D91" s="168"/>
      <c r="E91" s="168"/>
      <c r="F91" s="168"/>
      <c r="G91" s="168"/>
      <c r="H91" s="168"/>
    </row>
    <row r="92" spans="1:26" s="171" customFormat="1" hidden="1">
      <c r="A92" s="177">
        <v>2037</v>
      </c>
      <c r="B92" s="168"/>
      <c r="C92" s="168"/>
      <c r="D92" s="168"/>
      <c r="E92" s="168"/>
      <c r="F92" s="168"/>
      <c r="G92" s="168"/>
      <c r="H92" s="168"/>
    </row>
    <row r="93" spans="1:26" s="171" customFormat="1" hidden="1">
      <c r="A93" s="177">
        <v>2038</v>
      </c>
      <c r="B93" s="168"/>
      <c r="C93" s="168"/>
      <c r="D93" s="168"/>
      <c r="E93" s="168"/>
      <c r="F93" s="168"/>
      <c r="G93" s="168"/>
      <c r="H93" s="168"/>
    </row>
    <row r="94" spans="1:26" s="171" customFormat="1" hidden="1">
      <c r="A94" s="177">
        <v>2039</v>
      </c>
      <c r="B94" s="168"/>
      <c r="C94" s="168"/>
      <c r="D94" s="168"/>
      <c r="E94" s="168"/>
      <c r="F94" s="168"/>
      <c r="G94" s="168"/>
      <c r="H94" s="168"/>
    </row>
  </sheetData>
  <sheetProtection algorithmName="SHA-512" hashValue="abdpA3omyFBu8UWbgElIPUq1S0La0RKT4t3CXeQLtvou1GaWINeDRwCwyrLGJkawZm4DBv8BBywXjGDTsExfbA==" saltValue="WaeNHV6sHq9ltAAfU4FvYA==" spinCount="100000" sheet="1"/>
  <protectedRanges>
    <protectedRange sqref="D44:D46 E47:F49 E45:O46" name="Range15"/>
    <protectedRange sqref="J44" name="Range14"/>
    <protectedRange sqref="B70:B72" name="Range10"/>
    <protectedRange sqref="C7:N8" name="Range1_1_1"/>
    <protectedRange sqref="E11:N15" name="Range2_1_1"/>
    <protectedRange sqref="E18:N18" name="Range3_1_1"/>
    <protectedRange sqref="E21:N22" name="Range5_1_1_1"/>
  </protectedRanges>
  <mergeCells count="59">
    <mergeCell ref="I38:N38"/>
    <mergeCell ref="B41:D41"/>
    <mergeCell ref="L41:N41"/>
    <mergeCell ref="B32:C32"/>
    <mergeCell ref="I33:N33"/>
    <mergeCell ref="I34:N34"/>
    <mergeCell ref="I35:N35"/>
    <mergeCell ref="I36:N36"/>
    <mergeCell ref="I37:N37"/>
    <mergeCell ref="M53:N54"/>
    <mergeCell ref="O53:O54"/>
    <mergeCell ref="C54:D54"/>
    <mergeCell ref="F54:K54"/>
    <mergeCell ref="L53:L54"/>
    <mergeCell ref="A53:A54"/>
    <mergeCell ref="B53:B54"/>
    <mergeCell ref="C53:D53"/>
    <mergeCell ref="E53:E54"/>
    <mergeCell ref="F53:K53"/>
    <mergeCell ref="Q50:Q51"/>
    <mergeCell ref="R50:R51"/>
    <mergeCell ref="C51:D51"/>
    <mergeCell ref="F51:H51"/>
    <mergeCell ref="A50:A51"/>
    <mergeCell ref="B50:B51"/>
    <mergeCell ref="C50:D50"/>
    <mergeCell ref="E50:E51"/>
    <mergeCell ref="F50:H50"/>
    <mergeCell ref="I50:K51"/>
    <mergeCell ref="L50:N51"/>
    <mergeCell ref="O50:O51"/>
    <mergeCell ref="Q44:U46"/>
    <mergeCell ref="B47:C47"/>
    <mergeCell ref="L47:N47"/>
    <mergeCell ref="Q47:R47"/>
    <mergeCell ref="Q48:Q49"/>
    <mergeCell ref="R48:R49"/>
    <mergeCell ref="E44:F44"/>
    <mergeCell ref="G44:I44"/>
    <mergeCell ref="L44:N44"/>
    <mergeCell ref="I29:N29"/>
    <mergeCell ref="I30:N30"/>
    <mergeCell ref="B20:C20"/>
    <mergeCell ref="B4:O4"/>
    <mergeCell ref="E12:N12"/>
    <mergeCell ref="E13:N13"/>
    <mergeCell ref="E14:N14"/>
    <mergeCell ref="E15:N15"/>
    <mergeCell ref="E18:N18"/>
    <mergeCell ref="E21:N21"/>
    <mergeCell ref="E22:N22"/>
    <mergeCell ref="I25:N25"/>
    <mergeCell ref="I26:N26"/>
    <mergeCell ref="I27:N27"/>
    <mergeCell ref="C7:N7"/>
    <mergeCell ref="C8:N8"/>
    <mergeCell ref="B10:C10"/>
    <mergeCell ref="E11:N11"/>
    <mergeCell ref="I28:N28"/>
  </mergeCells>
  <dataValidations count="5">
    <dataValidation type="list" allowBlank="1" showErrorMessage="1" prompt="Select value" sqref="I36:N36 JE36:JJ36 TA36:TF36 ACW36:ADB36 AMS36:AMX36 AWO36:AWT36 BGK36:BGP36 BQG36:BQL36 CAC36:CAH36 CJY36:CKD36 CTU36:CTZ36 DDQ36:DDV36 DNM36:DNR36 DXI36:DXN36 EHE36:EHJ36 ERA36:ERF36 FAW36:FBB36 FKS36:FKX36 FUO36:FUT36 GEK36:GEP36 GOG36:GOL36 GYC36:GYH36 HHY36:HID36 HRU36:HRZ36 IBQ36:IBV36 ILM36:ILR36 IVI36:IVN36 JFE36:JFJ36 JPA36:JPF36 JYW36:JZB36 KIS36:KIX36 KSO36:KST36 LCK36:LCP36 LMG36:LML36 LWC36:LWH36 MFY36:MGD36 MPU36:MPZ36 MZQ36:MZV36 NJM36:NJR36 NTI36:NTN36 ODE36:ODJ36 ONA36:ONF36 OWW36:OXB36 PGS36:PGX36 PQO36:PQT36 QAK36:QAP36 QKG36:QKL36 QUC36:QUH36 RDY36:RED36 RNU36:RNZ36 RXQ36:RXV36 SHM36:SHR36 SRI36:SRN36 TBE36:TBJ36 TLA36:TLF36 TUW36:TVB36 UES36:UEX36 UOO36:UOT36 UYK36:UYP36 VIG36:VIL36 VSC36:VSH36 WBY36:WCD36 WLU36:WLZ36 WVQ36:WVV36 I65572:N65572 JE65572:JJ65572 TA65572:TF65572 ACW65572:ADB65572 AMS65572:AMX65572 AWO65572:AWT65572 BGK65572:BGP65572 BQG65572:BQL65572 CAC65572:CAH65572 CJY65572:CKD65572 CTU65572:CTZ65572 DDQ65572:DDV65572 DNM65572:DNR65572 DXI65572:DXN65572 EHE65572:EHJ65572 ERA65572:ERF65572 FAW65572:FBB65572 FKS65572:FKX65572 FUO65572:FUT65572 GEK65572:GEP65572 GOG65572:GOL65572 GYC65572:GYH65572 HHY65572:HID65572 HRU65572:HRZ65572 IBQ65572:IBV65572 ILM65572:ILR65572 IVI65572:IVN65572 JFE65572:JFJ65572 JPA65572:JPF65572 JYW65572:JZB65572 KIS65572:KIX65572 KSO65572:KST65572 LCK65572:LCP65572 LMG65572:LML65572 LWC65572:LWH65572 MFY65572:MGD65572 MPU65572:MPZ65572 MZQ65572:MZV65572 NJM65572:NJR65572 NTI65572:NTN65572 ODE65572:ODJ65572 ONA65572:ONF65572 OWW65572:OXB65572 PGS65572:PGX65572 PQO65572:PQT65572 QAK65572:QAP65572 QKG65572:QKL65572 QUC65572:QUH65572 RDY65572:RED65572 RNU65572:RNZ65572 RXQ65572:RXV65572 SHM65572:SHR65572 SRI65572:SRN65572 TBE65572:TBJ65572 TLA65572:TLF65572 TUW65572:TVB65572 UES65572:UEX65572 UOO65572:UOT65572 UYK65572:UYP65572 VIG65572:VIL65572 VSC65572:VSH65572 WBY65572:WCD65572 WLU65572:WLZ65572 WVQ65572:WVV65572 I131108:N131108 JE131108:JJ131108 TA131108:TF131108 ACW131108:ADB131108 AMS131108:AMX131108 AWO131108:AWT131108 BGK131108:BGP131108 BQG131108:BQL131108 CAC131108:CAH131108 CJY131108:CKD131108 CTU131108:CTZ131108 DDQ131108:DDV131108 DNM131108:DNR131108 DXI131108:DXN131108 EHE131108:EHJ131108 ERA131108:ERF131108 FAW131108:FBB131108 FKS131108:FKX131108 FUO131108:FUT131108 GEK131108:GEP131108 GOG131108:GOL131108 GYC131108:GYH131108 HHY131108:HID131108 HRU131108:HRZ131108 IBQ131108:IBV131108 ILM131108:ILR131108 IVI131108:IVN131108 JFE131108:JFJ131108 JPA131108:JPF131108 JYW131108:JZB131108 KIS131108:KIX131108 KSO131108:KST131108 LCK131108:LCP131108 LMG131108:LML131108 LWC131108:LWH131108 MFY131108:MGD131108 MPU131108:MPZ131108 MZQ131108:MZV131108 NJM131108:NJR131108 NTI131108:NTN131108 ODE131108:ODJ131108 ONA131108:ONF131108 OWW131108:OXB131108 PGS131108:PGX131108 PQO131108:PQT131108 QAK131108:QAP131108 QKG131108:QKL131108 QUC131108:QUH131108 RDY131108:RED131108 RNU131108:RNZ131108 RXQ131108:RXV131108 SHM131108:SHR131108 SRI131108:SRN131108 TBE131108:TBJ131108 TLA131108:TLF131108 TUW131108:TVB131108 UES131108:UEX131108 UOO131108:UOT131108 UYK131108:UYP131108 VIG131108:VIL131108 VSC131108:VSH131108 WBY131108:WCD131108 WLU131108:WLZ131108 WVQ131108:WVV131108 I196644:N196644 JE196644:JJ196644 TA196644:TF196644 ACW196644:ADB196644 AMS196644:AMX196644 AWO196644:AWT196644 BGK196644:BGP196644 BQG196644:BQL196644 CAC196644:CAH196644 CJY196644:CKD196644 CTU196644:CTZ196644 DDQ196644:DDV196644 DNM196644:DNR196644 DXI196644:DXN196644 EHE196644:EHJ196644 ERA196644:ERF196644 FAW196644:FBB196644 FKS196644:FKX196644 FUO196644:FUT196644 GEK196644:GEP196644 GOG196644:GOL196644 GYC196644:GYH196644 HHY196644:HID196644 HRU196644:HRZ196644 IBQ196644:IBV196644 ILM196644:ILR196644 IVI196644:IVN196644 JFE196644:JFJ196644 JPA196644:JPF196644 JYW196644:JZB196644 KIS196644:KIX196644 KSO196644:KST196644 LCK196644:LCP196644 LMG196644:LML196644 LWC196644:LWH196644 MFY196644:MGD196644 MPU196644:MPZ196644 MZQ196644:MZV196644 NJM196644:NJR196644 NTI196644:NTN196644 ODE196644:ODJ196644 ONA196644:ONF196644 OWW196644:OXB196644 PGS196644:PGX196644 PQO196644:PQT196644 QAK196644:QAP196644 QKG196644:QKL196644 QUC196644:QUH196644 RDY196644:RED196644 RNU196644:RNZ196644 RXQ196644:RXV196644 SHM196644:SHR196644 SRI196644:SRN196644 TBE196644:TBJ196644 TLA196644:TLF196644 TUW196644:TVB196644 UES196644:UEX196644 UOO196644:UOT196644 UYK196644:UYP196644 VIG196644:VIL196644 VSC196644:VSH196644 WBY196644:WCD196644 WLU196644:WLZ196644 WVQ196644:WVV196644 I262180:N262180 JE262180:JJ262180 TA262180:TF262180 ACW262180:ADB262180 AMS262180:AMX262180 AWO262180:AWT262180 BGK262180:BGP262180 BQG262180:BQL262180 CAC262180:CAH262180 CJY262180:CKD262180 CTU262180:CTZ262180 DDQ262180:DDV262180 DNM262180:DNR262180 DXI262180:DXN262180 EHE262180:EHJ262180 ERA262180:ERF262180 FAW262180:FBB262180 FKS262180:FKX262180 FUO262180:FUT262180 GEK262180:GEP262180 GOG262180:GOL262180 GYC262180:GYH262180 HHY262180:HID262180 HRU262180:HRZ262180 IBQ262180:IBV262180 ILM262180:ILR262180 IVI262180:IVN262180 JFE262180:JFJ262180 JPA262180:JPF262180 JYW262180:JZB262180 KIS262180:KIX262180 KSO262180:KST262180 LCK262180:LCP262180 LMG262180:LML262180 LWC262180:LWH262180 MFY262180:MGD262180 MPU262180:MPZ262180 MZQ262180:MZV262180 NJM262180:NJR262180 NTI262180:NTN262180 ODE262180:ODJ262180 ONA262180:ONF262180 OWW262180:OXB262180 PGS262180:PGX262180 PQO262180:PQT262180 QAK262180:QAP262180 QKG262180:QKL262180 QUC262180:QUH262180 RDY262180:RED262180 RNU262180:RNZ262180 RXQ262180:RXV262180 SHM262180:SHR262180 SRI262180:SRN262180 TBE262180:TBJ262180 TLA262180:TLF262180 TUW262180:TVB262180 UES262180:UEX262180 UOO262180:UOT262180 UYK262180:UYP262180 VIG262180:VIL262180 VSC262180:VSH262180 WBY262180:WCD262180 WLU262180:WLZ262180 WVQ262180:WVV262180 I327716:N327716 JE327716:JJ327716 TA327716:TF327716 ACW327716:ADB327716 AMS327716:AMX327716 AWO327716:AWT327716 BGK327716:BGP327716 BQG327716:BQL327716 CAC327716:CAH327716 CJY327716:CKD327716 CTU327716:CTZ327716 DDQ327716:DDV327716 DNM327716:DNR327716 DXI327716:DXN327716 EHE327716:EHJ327716 ERA327716:ERF327716 FAW327716:FBB327716 FKS327716:FKX327716 FUO327716:FUT327716 GEK327716:GEP327716 GOG327716:GOL327716 GYC327716:GYH327716 HHY327716:HID327716 HRU327716:HRZ327716 IBQ327716:IBV327716 ILM327716:ILR327716 IVI327716:IVN327716 JFE327716:JFJ327716 JPA327716:JPF327716 JYW327716:JZB327716 KIS327716:KIX327716 KSO327716:KST327716 LCK327716:LCP327716 LMG327716:LML327716 LWC327716:LWH327716 MFY327716:MGD327716 MPU327716:MPZ327716 MZQ327716:MZV327716 NJM327716:NJR327716 NTI327716:NTN327716 ODE327716:ODJ327716 ONA327716:ONF327716 OWW327716:OXB327716 PGS327716:PGX327716 PQO327716:PQT327716 QAK327716:QAP327716 QKG327716:QKL327716 QUC327716:QUH327716 RDY327716:RED327716 RNU327716:RNZ327716 RXQ327716:RXV327716 SHM327716:SHR327716 SRI327716:SRN327716 TBE327716:TBJ327716 TLA327716:TLF327716 TUW327716:TVB327716 UES327716:UEX327716 UOO327716:UOT327716 UYK327716:UYP327716 VIG327716:VIL327716 VSC327716:VSH327716 WBY327716:WCD327716 WLU327716:WLZ327716 WVQ327716:WVV327716 I393252:N393252 JE393252:JJ393252 TA393252:TF393252 ACW393252:ADB393252 AMS393252:AMX393252 AWO393252:AWT393252 BGK393252:BGP393252 BQG393252:BQL393252 CAC393252:CAH393252 CJY393252:CKD393252 CTU393252:CTZ393252 DDQ393252:DDV393252 DNM393252:DNR393252 DXI393252:DXN393252 EHE393252:EHJ393252 ERA393252:ERF393252 FAW393252:FBB393252 FKS393252:FKX393252 FUO393252:FUT393252 GEK393252:GEP393252 GOG393252:GOL393252 GYC393252:GYH393252 HHY393252:HID393252 HRU393252:HRZ393252 IBQ393252:IBV393252 ILM393252:ILR393252 IVI393252:IVN393252 JFE393252:JFJ393252 JPA393252:JPF393252 JYW393252:JZB393252 KIS393252:KIX393252 KSO393252:KST393252 LCK393252:LCP393252 LMG393252:LML393252 LWC393252:LWH393252 MFY393252:MGD393252 MPU393252:MPZ393252 MZQ393252:MZV393252 NJM393252:NJR393252 NTI393252:NTN393252 ODE393252:ODJ393252 ONA393252:ONF393252 OWW393252:OXB393252 PGS393252:PGX393252 PQO393252:PQT393252 QAK393252:QAP393252 QKG393252:QKL393252 QUC393252:QUH393252 RDY393252:RED393252 RNU393252:RNZ393252 RXQ393252:RXV393252 SHM393252:SHR393252 SRI393252:SRN393252 TBE393252:TBJ393252 TLA393252:TLF393252 TUW393252:TVB393252 UES393252:UEX393252 UOO393252:UOT393252 UYK393252:UYP393252 VIG393252:VIL393252 VSC393252:VSH393252 WBY393252:WCD393252 WLU393252:WLZ393252 WVQ393252:WVV393252 I458788:N458788 JE458788:JJ458788 TA458788:TF458788 ACW458788:ADB458788 AMS458788:AMX458788 AWO458788:AWT458788 BGK458788:BGP458788 BQG458788:BQL458788 CAC458788:CAH458788 CJY458788:CKD458788 CTU458788:CTZ458788 DDQ458788:DDV458788 DNM458788:DNR458788 DXI458788:DXN458788 EHE458788:EHJ458788 ERA458788:ERF458788 FAW458788:FBB458788 FKS458788:FKX458788 FUO458788:FUT458788 GEK458788:GEP458788 GOG458788:GOL458788 GYC458788:GYH458788 HHY458788:HID458788 HRU458788:HRZ458788 IBQ458788:IBV458788 ILM458788:ILR458788 IVI458788:IVN458788 JFE458788:JFJ458788 JPA458788:JPF458788 JYW458788:JZB458788 KIS458788:KIX458788 KSO458788:KST458788 LCK458788:LCP458788 LMG458788:LML458788 LWC458788:LWH458788 MFY458788:MGD458788 MPU458788:MPZ458788 MZQ458788:MZV458788 NJM458788:NJR458788 NTI458788:NTN458788 ODE458788:ODJ458788 ONA458788:ONF458788 OWW458788:OXB458788 PGS458788:PGX458788 PQO458788:PQT458788 QAK458788:QAP458788 QKG458788:QKL458788 QUC458788:QUH458788 RDY458788:RED458788 RNU458788:RNZ458788 RXQ458788:RXV458788 SHM458788:SHR458788 SRI458788:SRN458788 TBE458788:TBJ458788 TLA458788:TLF458788 TUW458788:TVB458788 UES458788:UEX458788 UOO458788:UOT458788 UYK458788:UYP458788 VIG458788:VIL458788 VSC458788:VSH458788 WBY458788:WCD458788 WLU458788:WLZ458788 WVQ458788:WVV458788 I524324:N524324 JE524324:JJ524324 TA524324:TF524324 ACW524324:ADB524324 AMS524324:AMX524324 AWO524324:AWT524324 BGK524324:BGP524324 BQG524324:BQL524324 CAC524324:CAH524324 CJY524324:CKD524324 CTU524324:CTZ524324 DDQ524324:DDV524324 DNM524324:DNR524324 DXI524324:DXN524324 EHE524324:EHJ524324 ERA524324:ERF524324 FAW524324:FBB524324 FKS524324:FKX524324 FUO524324:FUT524324 GEK524324:GEP524324 GOG524324:GOL524324 GYC524324:GYH524324 HHY524324:HID524324 HRU524324:HRZ524324 IBQ524324:IBV524324 ILM524324:ILR524324 IVI524324:IVN524324 JFE524324:JFJ524324 JPA524324:JPF524324 JYW524324:JZB524324 KIS524324:KIX524324 KSO524324:KST524324 LCK524324:LCP524324 LMG524324:LML524324 LWC524324:LWH524324 MFY524324:MGD524324 MPU524324:MPZ524324 MZQ524324:MZV524324 NJM524324:NJR524324 NTI524324:NTN524324 ODE524324:ODJ524324 ONA524324:ONF524324 OWW524324:OXB524324 PGS524324:PGX524324 PQO524324:PQT524324 QAK524324:QAP524324 QKG524324:QKL524324 QUC524324:QUH524324 RDY524324:RED524324 RNU524324:RNZ524324 RXQ524324:RXV524324 SHM524324:SHR524324 SRI524324:SRN524324 TBE524324:TBJ524324 TLA524324:TLF524324 TUW524324:TVB524324 UES524324:UEX524324 UOO524324:UOT524324 UYK524324:UYP524324 VIG524324:VIL524324 VSC524324:VSH524324 WBY524324:WCD524324 WLU524324:WLZ524324 WVQ524324:WVV524324 I589860:N589860 JE589860:JJ589860 TA589860:TF589860 ACW589860:ADB589860 AMS589860:AMX589860 AWO589860:AWT589860 BGK589860:BGP589860 BQG589860:BQL589860 CAC589860:CAH589860 CJY589860:CKD589860 CTU589860:CTZ589860 DDQ589860:DDV589860 DNM589860:DNR589860 DXI589860:DXN589860 EHE589860:EHJ589860 ERA589860:ERF589860 FAW589860:FBB589860 FKS589860:FKX589860 FUO589860:FUT589860 GEK589860:GEP589860 GOG589860:GOL589860 GYC589860:GYH589860 HHY589860:HID589860 HRU589860:HRZ589860 IBQ589860:IBV589860 ILM589860:ILR589860 IVI589860:IVN589860 JFE589860:JFJ589860 JPA589860:JPF589860 JYW589860:JZB589860 KIS589860:KIX589860 KSO589860:KST589860 LCK589860:LCP589860 LMG589860:LML589860 LWC589860:LWH589860 MFY589860:MGD589860 MPU589860:MPZ589860 MZQ589860:MZV589860 NJM589860:NJR589860 NTI589860:NTN589860 ODE589860:ODJ589860 ONA589860:ONF589860 OWW589860:OXB589860 PGS589860:PGX589860 PQO589860:PQT589860 QAK589860:QAP589860 QKG589860:QKL589860 QUC589860:QUH589860 RDY589860:RED589860 RNU589860:RNZ589860 RXQ589860:RXV589860 SHM589860:SHR589860 SRI589860:SRN589860 TBE589860:TBJ589860 TLA589860:TLF589860 TUW589860:TVB589860 UES589860:UEX589860 UOO589860:UOT589860 UYK589860:UYP589860 VIG589860:VIL589860 VSC589860:VSH589860 WBY589860:WCD589860 WLU589860:WLZ589860 WVQ589860:WVV589860 I655396:N655396 JE655396:JJ655396 TA655396:TF655396 ACW655396:ADB655396 AMS655396:AMX655396 AWO655396:AWT655396 BGK655396:BGP655396 BQG655396:BQL655396 CAC655396:CAH655396 CJY655396:CKD655396 CTU655396:CTZ655396 DDQ655396:DDV655396 DNM655396:DNR655396 DXI655396:DXN655396 EHE655396:EHJ655396 ERA655396:ERF655396 FAW655396:FBB655396 FKS655396:FKX655396 FUO655396:FUT655396 GEK655396:GEP655396 GOG655396:GOL655396 GYC655396:GYH655396 HHY655396:HID655396 HRU655396:HRZ655396 IBQ655396:IBV655396 ILM655396:ILR655396 IVI655396:IVN655396 JFE655396:JFJ655396 JPA655396:JPF655396 JYW655396:JZB655396 KIS655396:KIX655396 KSO655396:KST655396 LCK655396:LCP655396 LMG655396:LML655396 LWC655396:LWH655396 MFY655396:MGD655396 MPU655396:MPZ655396 MZQ655396:MZV655396 NJM655396:NJR655396 NTI655396:NTN655396 ODE655396:ODJ655396 ONA655396:ONF655396 OWW655396:OXB655396 PGS655396:PGX655396 PQO655396:PQT655396 QAK655396:QAP655396 QKG655396:QKL655396 QUC655396:QUH655396 RDY655396:RED655396 RNU655396:RNZ655396 RXQ655396:RXV655396 SHM655396:SHR655396 SRI655396:SRN655396 TBE655396:TBJ655396 TLA655396:TLF655396 TUW655396:TVB655396 UES655396:UEX655396 UOO655396:UOT655396 UYK655396:UYP655396 VIG655396:VIL655396 VSC655396:VSH655396 WBY655396:WCD655396 WLU655396:WLZ655396 WVQ655396:WVV655396 I720932:N720932 JE720932:JJ720932 TA720932:TF720932 ACW720932:ADB720932 AMS720932:AMX720932 AWO720932:AWT720932 BGK720932:BGP720932 BQG720932:BQL720932 CAC720932:CAH720932 CJY720932:CKD720932 CTU720932:CTZ720932 DDQ720932:DDV720932 DNM720932:DNR720932 DXI720932:DXN720932 EHE720932:EHJ720932 ERA720932:ERF720932 FAW720932:FBB720932 FKS720932:FKX720932 FUO720932:FUT720932 GEK720932:GEP720932 GOG720932:GOL720932 GYC720932:GYH720932 HHY720932:HID720932 HRU720932:HRZ720932 IBQ720932:IBV720932 ILM720932:ILR720932 IVI720932:IVN720932 JFE720932:JFJ720932 JPA720932:JPF720932 JYW720932:JZB720932 KIS720932:KIX720932 KSO720932:KST720932 LCK720932:LCP720932 LMG720932:LML720932 LWC720932:LWH720932 MFY720932:MGD720932 MPU720932:MPZ720932 MZQ720932:MZV720932 NJM720932:NJR720932 NTI720932:NTN720932 ODE720932:ODJ720932 ONA720932:ONF720932 OWW720932:OXB720932 PGS720932:PGX720932 PQO720932:PQT720932 QAK720932:QAP720932 QKG720932:QKL720932 QUC720932:QUH720932 RDY720932:RED720932 RNU720932:RNZ720932 RXQ720932:RXV720932 SHM720932:SHR720932 SRI720932:SRN720932 TBE720932:TBJ720932 TLA720932:TLF720932 TUW720932:TVB720932 UES720932:UEX720932 UOO720932:UOT720932 UYK720932:UYP720932 VIG720932:VIL720932 VSC720932:VSH720932 WBY720932:WCD720932 WLU720932:WLZ720932 WVQ720932:WVV720932 I786468:N786468 JE786468:JJ786468 TA786468:TF786468 ACW786468:ADB786468 AMS786468:AMX786468 AWO786468:AWT786468 BGK786468:BGP786468 BQG786468:BQL786468 CAC786468:CAH786468 CJY786468:CKD786468 CTU786468:CTZ786468 DDQ786468:DDV786468 DNM786468:DNR786468 DXI786468:DXN786468 EHE786468:EHJ786468 ERA786468:ERF786468 FAW786468:FBB786468 FKS786468:FKX786468 FUO786468:FUT786468 GEK786468:GEP786468 GOG786468:GOL786468 GYC786468:GYH786468 HHY786468:HID786468 HRU786468:HRZ786468 IBQ786468:IBV786468 ILM786468:ILR786468 IVI786468:IVN786468 JFE786468:JFJ786468 JPA786468:JPF786468 JYW786468:JZB786468 KIS786468:KIX786468 KSO786468:KST786468 LCK786468:LCP786468 LMG786468:LML786468 LWC786468:LWH786468 MFY786468:MGD786468 MPU786468:MPZ786468 MZQ786468:MZV786468 NJM786468:NJR786468 NTI786468:NTN786468 ODE786468:ODJ786468 ONA786468:ONF786468 OWW786468:OXB786468 PGS786468:PGX786468 PQO786468:PQT786468 QAK786468:QAP786468 QKG786468:QKL786468 QUC786468:QUH786468 RDY786468:RED786468 RNU786468:RNZ786468 RXQ786468:RXV786468 SHM786468:SHR786468 SRI786468:SRN786468 TBE786468:TBJ786468 TLA786468:TLF786468 TUW786468:TVB786468 UES786468:UEX786468 UOO786468:UOT786468 UYK786468:UYP786468 VIG786468:VIL786468 VSC786468:VSH786468 WBY786468:WCD786468 WLU786468:WLZ786468 WVQ786468:WVV786468 I852004:N852004 JE852004:JJ852004 TA852004:TF852004 ACW852004:ADB852004 AMS852004:AMX852004 AWO852004:AWT852004 BGK852004:BGP852004 BQG852004:BQL852004 CAC852004:CAH852004 CJY852004:CKD852004 CTU852004:CTZ852004 DDQ852004:DDV852004 DNM852004:DNR852004 DXI852004:DXN852004 EHE852004:EHJ852004 ERA852004:ERF852004 FAW852004:FBB852004 FKS852004:FKX852004 FUO852004:FUT852004 GEK852004:GEP852004 GOG852004:GOL852004 GYC852004:GYH852004 HHY852004:HID852004 HRU852004:HRZ852004 IBQ852004:IBV852004 ILM852004:ILR852004 IVI852004:IVN852004 JFE852004:JFJ852004 JPA852004:JPF852004 JYW852004:JZB852004 KIS852004:KIX852004 KSO852004:KST852004 LCK852004:LCP852004 LMG852004:LML852004 LWC852004:LWH852004 MFY852004:MGD852004 MPU852004:MPZ852004 MZQ852004:MZV852004 NJM852004:NJR852004 NTI852004:NTN852004 ODE852004:ODJ852004 ONA852004:ONF852004 OWW852004:OXB852004 PGS852004:PGX852004 PQO852004:PQT852004 QAK852004:QAP852004 QKG852004:QKL852004 QUC852004:QUH852004 RDY852004:RED852004 RNU852004:RNZ852004 RXQ852004:RXV852004 SHM852004:SHR852004 SRI852004:SRN852004 TBE852004:TBJ852004 TLA852004:TLF852004 TUW852004:TVB852004 UES852004:UEX852004 UOO852004:UOT852004 UYK852004:UYP852004 VIG852004:VIL852004 VSC852004:VSH852004 WBY852004:WCD852004 WLU852004:WLZ852004 WVQ852004:WVV852004 I917540:N917540 JE917540:JJ917540 TA917540:TF917540 ACW917540:ADB917540 AMS917540:AMX917540 AWO917540:AWT917540 BGK917540:BGP917540 BQG917540:BQL917540 CAC917540:CAH917540 CJY917540:CKD917540 CTU917540:CTZ917540 DDQ917540:DDV917540 DNM917540:DNR917540 DXI917540:DXN917540 EHE917540:EHJ917540 ERA917540:ERF917540 FAW917540:FBB917540 FKS917540:FKX917540 FUO917540:FUT917540 GEK917540:GEP917540 GOG917540:GOL917540 GYC917540:GYH917540 HHY917540:HID917540 HRU917540:HRZ917540 IBQ917540:IBV917540 ILM917540:ILR917540 IVI917540:IVN917540 JFE917540:JFJ917540 JPA917540:JPF917540 JYW917540:JZB917540 KIS917540:KIX917540 KSO917540:KST917540 LCK917540:LCP917540 LMG917540:LML917540 LWC917540:LWH917540 MFY917540:MGD917540 MPU917540:MPZ917540 MZQ917540:MZV917540 NJM917540:NJR917540 NTI917540:NTN917540 ODE917540:ODJ917540 ONA917540:ONF917540 OWW917540:OXB917540 PGS917540:PGX917540 PQO917540:PQT917540 QAK917540:QAP917540 QKG917540:QKL917540 QUC917540:QUH917540 RDY917540:RED917540 RNU917540:RNZ917540 RXQ917540:RXV917540 SHM917540:SHR917540 SRI917540:SRN917540 TBE917540:TBJ917540 TLA917540:TLF917540 TUW917540:TVB917540 UES917540:UEX917540 UOO917540:UOT917540 UYK917540:UYP917540 VIG917540:VIL917540 VSC917540:VSH917540 WBY917540:WCD917540 WLU917540:WLZ917540 WVQ917540:WVV917540 I983076:N983076 JE983076:JJ983076 TA983076:TF983076 ACW983076:ADB983076 AMS983076:AMX983076 AWO983076:AWT983076 BGK983076:BGP983076 BQG983076:BQL983076 CAC983076:CAH983076 CJY983076:CKD983076 CTU983076:CTZ983076 DDQ983076:DDV983076 DNM983076:DNR983076 DXI983076:DXN983076 EHE983076:EHJ983076 ERA983076:ERF983076 FAW983076:FBB983076 FKS983076:FKX983076 FUO983076:FUT983076 GEK983076:GEP983076 GOG983076:GOL983076 GYC983076:GYH983076 HHY983076:HID983076 HRU983076:HRZ983076 IBQ983076:IBV983076 ILM983076:ILR983076 IVI983076:IVN983076 JFE983076:JFJ983076 JPA983076:JPF983076 JYW983076:JZB983076 KIS983076:KIX983076 KSO983076:KST983076 LCK983076:LCP983076 LMG983076:LML983076 LWC983076:LWH983076 MFY983076:MGD983076 MPU983076:MPZ983076 MZQ983076:MZV983076 NJM983076:NJR983076 NTI983076:NTN983076 ODE983076:ODJ983076 ONA983076:ONF983076 OWW983076:OXB983076 PGS983076:PGX983076 PQO983076:PQT983076 QAK983076:QAP983076 QKG983076:QKL983076 QUC983076:QUH983076 RDY983076:RED983076 RNU983076:RNZ983076 RXQ983076:RXV983076 SHM983076:SHR983076 SRI983076:SRN983076 TBE983076:TBJ983076 TLA983076:TLF983076 TUW983076:TVB983076 UES983076:UEX983076 UOO983076:UOT983076 UYK983076:UYP983076 VIG983076:VIL983076 VSC983076:VSH983076 WBY983076:WCD983076 WLU983076:WLZ983076 WVQ983076:WVV983076" xr:uid="{4BDC642F-C051-44BE-AB47-E60647E36D34}">
      <formula1>$B$65:$B$66</formula1>
    </dataValidation>
    <dataValidation type="list" allowBlank="1" showErrorMessage="1" prompt="select value" sqref="I35:N35 JE35:JJ35 TA35:TF35 ACW35:ADB35 AMS35:AMX35 AWO35:AWT35 BGK35:BGP35 BQG35:BQL35 CAC35:CAH35 CJY35:CKD35 CTU35:CTZ35 DDQ35:DDV35 DNM35:DNR35 DXI35:DXN35 EHE35:EHJ35 ERA35:ERF35 FAW35:FBB35 FKS35:FKX35 FUO35:FUT35 GEK35:GEP35 GOG35:GOL35 GYC35:GYH35 HHY35:HID35 HRU35:HRZ35 IBQ35:IBV35 ILM35:ILR35 IVI35:IVN35 JFE35:JFJ35 JPA35:JPF35 JYW35:JZB35 KIS35:KIX35 KSO35:KST35 LCK35:LCP35 LMG35:LML35 LWC35:LWH35 MFY35:MGD35 MPU35:MPZ35 MZQ35:MZV35 NJM35:NJR35 NTI35:NTN35 ODE35:ODJ35 ONA35:ONF35 OWW35:OXB35 PGS35:PGX35 PQO35:PQT35 QAK35:QAP35 QKG35:QKL35 QUC35:QUH35 RDY35:RED35 RNU35:RNZ35 RXQ35:RXV35 SHM35:SHR35 SRI35:SRN35 TBE35:TBJ35 TLA35:TLF35 TUW35:TVB35 UES35:UEX35 UOO35:UOT35 UYK35:UYP35 VIG35:VIL35 VSC35:VSH35 WBY35:WCD35 WLU35:WLZ35 WVQ35:WVV35 I65571:N65571 JE65571:JJ65571 TA65571:TF65571 ACW65571:ADB65571 AMS65571:AMX65571 AWO65571:AWT65571 BGK65571:BGP65571 BQG65571:BQL65571 CAC65571:CAH65571 CJY65571:CKD65571 CTU65571:CTZ65571 DDQ65571:DDV65571 DNM65571:DNR65571 DXI65571:DXN65571 EHE65571:EHJ65571 ERA65571:ERF65571 FAW65571:FBB65571 FKS65571:FKX65571 FUO65571:FUT65571 GEK65571:GEP65571 GOG65571:GOL65571 GYC65571:GYH65571 HHY65571:HID65571 HRU65571:HRZ65571 IBQ65571:IBV65571 ILM65571:ILR65571 IVI65571:IVN65571 JFE65571:JFJ65571 JPA65571:JPF65571 JYW65571:JZB65571 KIS65571:KIX65571 KSO65571:KST65571 LCK65571:LCP65571 LMG65571:LML65571 LWC65571:LWH65571 MFY65571:MGD65571 MPU65571:MPZ65571 MZQ65571:MZV65571 NJM65571:NJR65571 NTI65571:NTN65571 ODE65571:ODJ65571 ONA65571:ONF65571 OWW65571:OXB65571 PGS65571:PGX65571 PQO65571:PQT65571 QAK65571:QAP65571 QKG65571:QKL65571 QUC65571:QUH65571 RDY65571:RED65571 RNU65571:RNZ65571 RXQ65571:RXV65571 SHM65571:SHR65571 SRI65571:SRN65571 TBE65571:TBJ65571 TLA65571:TLF65571 TUW65571:TVB65571 UES65571:UEX65571 UOO65571:UOT65571 UYK65571:UYP65571 VIG65571:VIL65571 VSC65571:VSH65571 WBY65571:WCD65571 WLU65571:WLZ65571 WVQ65571:WVV65571 I131107:N131107 JE131107:JJ131107 TA131107:TF131107 ACW131107:ADB131107 AMS131107:AMX131107 AWO131107:AWT131107 BGK131107:BGP131107 BQG131107:BQL131107 CAC131107:CAH131107 CJY131107:CKD131107 CTU131107:CTZ131107 DDQ131107:DDV131107 DNM131107:DNR131107 DXI131107:DXN131107 EHE131107:EHJ131107 ERA131107:ERF131107 FAW131107:FBB131107 FKS131107:FKX131107 FUO131107:FUT131107 GEK131107:GEP131107 GOG131107:GOL131107 GYC131107:GYH131107 HHY131107:HID131107 HRU131107:HRZ131107 IBQ131107:IBV131107 ILM131107:ILR131107 IVI131107:IVN131107 JFE131107:JFJ131107 JPA131107:JPF131107 JYW131107:JZB131107 KIS131107:KIX131107 KSO131107:KST131107 LCK131107:LCP131107 LMG131107:LML131107 LWC131107:LWH131107 MFY131107:MGD131107 MPU131107:MPZ131107 MZQ131107:MZV131107 NJM131107:NJR131107 NTI131107:NTN131107 ODE131107:ODJ131107 ONA131107:ONF131107 OWW131107:OXB131107 PGS131107:PGX131107 PQO131107:PQT131107 QAK131107:QAP131107 QKG131107:QKL131107 QUC131107:QUH131107 RDY131107:RED131107 RNU131107:RNZ131107 RXQ131107:RXV131107 SHM131107:SHR131107 SRI131107:SRN131107 TBE131107:TBJ131107 TLA131107:TLF131107 TUW131107:TVB131107 UES131107:UEX131107 UOO131107:UOT131107 UYK131107:UYP131107 VIG131107:VIL131107 VSC131107:VSH131107 WBY131107:WCD131107 WLU131107:WLZ131107 WVQ131107:WVV131107 I196643:N196643 JE196643:JJ196643 TA196643:TF196643 ACW196643:ADB196643 AMS196643:AMX196643 AWO196643:AWT196643 BGK196643:BGP196643 BQG196643:BQL196643 CAC196643:CAH196643 CJY196643:CKD196643 CTU196643:CTZ196643 DDQ196643:DDV196643 DNM196643:DNR196643 DXI196643:DXN196643 EHE196643:EHJ196643 ERA196643:ERF196643 FAW196643:FBB196643 FKS196643:FKX196643 FUO196643:FUT196643 GEK196643:GEP196643 GOG196643:GOL196643 GYC196643:GYH196643 HHY196643:HID196643 HRU196643:HRZ196643 IBQ196643:IBV196643 ILM196643:ILR196643 IVI196643:IVN196643 JFE196643:JFJ196643 JPA196643:JPF196643 JYW196643:JZB196643 KIS196643:KIX196643 KSO196643:KST196643 LCK196643:LCP196643 LMG196643:LML196643 LWC196643:LWH196643 MFY196643:MGD196643 MPU196643:MPZ196643 MZQ196643:MZV196643 NJM196643:NJR196643 NTI196643:NTN196643 ODE196643:ODJ196643 ONA196643:ONF196643 OWW196643:OXB196643 PGS196643:PGX196643 PQO196643:PQT196643 QAK196643:QAP196643 QKG196643:QKL196643 QUC196643:QUH196643 RDY196643:RED196643 RNU196643:RNZ196643 RXQ196643:RXV196643 SHM196643:SHR196643 SRI196643:SRN196643 TBE196643:TBJ196643 TLA196643:TLF196643 TUW196643:TVB196643 UES196643:UEX196643 UOO196643:UOT196643 UYK196643:UYP196643 VIG196643:VIL196643 VSC196643:VSH196643 WBY196643:WCD196643 WLU196643:WLZ196643 WVQ196643:WVV196643 I262179:N262179 JE262179:JJ262179 TA262179:TF262179 ACW262179:ADB262179 AMS262179:AMX262179 AWO262179:AWT262179 BGK262179:BGP262179 BQG262179:BQL262179 CAC262179:CAH262179 CJY262179:CKD262179 CTU262179:CTZ262179 DDQ262179:DDV262179 DNM262179:DNR262179 DXI262179:DXN262179 EHE262179:EHJ262179 ERA262179:ERF262179 FAW262179:FBB262179 FKS262179:FKX262179 FUO262179:FUT262179 GEK262179:GEP262179 GOG262179:GOL262179 GYC262179:GYH262179 HHY262179:HID262179 HRU262179:HRZ262179 IBQ262179:IBV262179 ILM262179:ILR262179 IVI262179:IVN262179 JFE262179:JFJ262179 JPA262179:JPF262179 JYW262179:JZB262179 KIS262179:KIX262179 KSO262179:KST262179 LCK262179:LCP262179 LMG262179:LML262179 LWC262179:LWH262179 MFY262179:MGD262179 MPU262179:MPZ262179 MZQ262179:MZV262179 NJM262179:NJR262179 NTI262179:NTN262179 ODE262179:ODJ262179 ONA262179:ONF262179 OWW262179:OXB262179 PGS262179:PGX262179 PQO262179:PQT262179 QAK262179:QAP262179 QKG262179:QKL262179 QUC262179:QUH262179 RDY262179:RED262179 RNU262179:RNZ262179 RXQ262179:RXV262179 SHM262179:SHR262179 SRI262179:SRN262179 TBE262179:TBJ262179 TLA262179:TLF262179 TUW262179:TVB262179 UES262179:UEX262179 UOO262179:UOT262179 UYK262179:UYP262179 VIG262179:VIL262179 VSC262179:VSH262179 WBY262179:WCD262179 WLU262179:WLZ262179 WVQ262179:WVV262179 I327715:N327715 JE327715:JJ327715 TA327715:TF327715 ACW327715:ADB327715 AMS327715:AMX327715 AWO327715:AWT327715 BGK327715:BGP327715 BQG327715:BQL327715 CAC327715:CAH327715 CJY327715:CKD327715 CTU327715:CTZ327715 DDQ327715:DDV327715 DNM327715:DNR327715 DXI327715:DXN327715 EHE327715:EHJ327715 ERA327715:ERF327715 FAW327715:FBB327715 FKS327715:FKX327715 FUO327715:FUT327715 GEK327715:GEP327715 GOG327715:GOL327715 GYC327715:GYH327715 HHY327715:HID327715 HRU327715:HRZ327715 IBQ327715:IBV327715 ILM327715:ILR327715 IVI327715:IVN327715 JFE327715:JFJ327715 JPA327715:JPF327715 JYW327715:JZB327715 KIS327715:KIX327715 KSO327715:KST327715 LCK327715:LCP327715 LMG327715:LML327715 LWC327715:LWH327715 MFY327715:MGD327715 MPU327715:MPZ327715 MZQ327715:MZV327715 NJM327715:NJR327715 NTI327715:NTN327715 ODE327715:ODJ327715 ONA327715:ONF327715 OWW327715:OXB327715 PGS327715:PGX327715 PQO327715:PQT327715 QAK327715:QAP327715 QKG327715:QKL327715 QUC327715:QUH327715 RDY327715:RED327715 RNU327715:RNZ327715 RXQ327715:RXV327715 SHM327715:SHR327715 SRI327715:SRN327715 TBE327715:TBJ327715 TLA327715:TLF327715 TUW327715:TVB327715 UES327715:UEX327715 UOO327715:UOT327715 UYK327715:UYP327715 VIG327715:VIL327715 VSC327715:VSH327715 WBY327715:WCD327715 WLU327715:WLZ327715 WVQ327715:WVV327715 I393251:N393251 JE393251:JJ393251 TA393251:TF393251 ACW393251:ADB393251 AMS393251:AMX393251 AWO393251:AWT393251 BGK393251:BGP393251 BQG393251:BQL393251 CAC393251:CAH393251 CJY393251:CKD393251 CTU393251:CTZ393251 DDQ393251:DDV393251 DNM393251:DNR393251 DXI393251:DXN393251 EHE393251:EHJ393251 ERA393251:ERF393251 FAW393251:FBB393251 FKS393251:FKX393251 FUO393251:FUT393251 GEK393251:GEP393251 GOG393251:GOL393251 GYC393251:GYH393251 HHY393251:HID393251 HRU393251:HRZ393251 IBQ393251:IBV393251 ILM393251:ILR393251 IVI393251:IVN393251 JFE393251:JFJ393251 JPA393251:JPF393251 JYW393251:JZB393251 KIS393251:KIX393251 KSO393251:KST393251 LCK393251:LCP393251 LMG393251:LML393251 LWC393251:LWH393251 MFY393251:MGD393251 MPU393251:MPZ393251 MZQ393251:MZV393251 NJM393251:NJR393251 NTI393251:NTN393251 ODE393251:ODJ393251 ONA393251:ONF393251 OWW393251:OXB393251 PGS393251:PGX393251 PQO393251:PQT393251 QAK393251:QAP393251 QKG393251:QKL393251 QUC393251:QUH393251 RDY393251:RED393251 RNU393251:RNZ393251 RXQ393251:RXV393251 SHM393251:SHR393251 SRI393251:SRN393251 TBE393251:TBJ393251 TLA393251:TLF393251 TUW393251:TVB393251 UES393251:UEX393251 UOO393251:UOT393251 UYK393251:UYP393251 VIG393251:VIL393251 VSC393251:VSH393251 WBY393251:WCD393251 WLU393251:WLZ393251 WVQ393251:WVV393251 I458787:N458787 JE458787:JJ458787 TA458787:TF458787 ACW458787:ADB458787 AMS458787:AMX458787 AWO458787:AWT458787 BGK458787:BGP458787 BQG458787:BQL458787 CAC458787:CAH458787 CJY458787:CKD458787 CTU458787:CTZ458787 DDQ458787:DDV458787 DNM458787:DNR458787 DXI458787:DXN458787 EHE458787:EHJ458787 ERA458787:ERF458787 FAW458787:FBB458787 FKS458787:FKX458787 FUO458787:FUT458787 GEK458787:GEP458787 GOG458787:GOL458787 GYC458787:GYH458787 HHY458787:HID458787 HRU458787:HRZ458787 IBQ458787:IBV458787 ILM458787:ILR458787 IVI458787:IVN458787 JFE458787:JFJ458787 JPA458787:JPF458787 JYW458787:JZB458787 KIS458787:KIX458787 KSO458787:KST458787 LCK458787:LCP458787 LMG458787:LML458787 LWC458787:LWH458787 MFY458787:MGD458787 MPU458787:MPZ458787 MZQ458787:MZV458787 NJM458787:NJR458787 NTI458787:NTN458787 ODE458787:ODJ458787 ONA458787:ONF458787 OWW458787:OXB458787 PGS458787:PGX458787 PQO458787:PQT458787 QAK458787:QAP458787 QKG458787:QKL458787 QUC458787:QUH458787 RDY458787:RED458787 RNU458787:RNZ458787 RXQ458787:RXV458787 SHM458787:SHR458787 SRI458787:SRN458787 TBE458787:TBJ458787 TLA458787:TLF458787 TUW458787:TVB458787 UES458787:UEX458787 UOO458787:UOT458787 UYK458787:UYP458787 VIG458787:VIL458787 VSC458787:VSH458787 WBY458787:WCD458787 WLU458787:WLZ458787 WVQ458787:WVV458787 I524323:N524323 JE524323:JJ524323 TA524323:TF524323 ACW524323:ADB524323 AMS524323:AMX524323 AWO524323:AWT524323 BGK524323:BGP524323 BQG524323:BQL524323 CAC524323:CAH524323 CJY524323:CKD524323 CTU524323:CTZ524323 DDQ524323:DDV524323 DNM524323:DNR524323 DXI524323:DXN524323 EHE524323:EHJ524323 ERA524323:ERF524323 FAW524323:FBB524323 FKS524323:FKX524323 FUO524323:FUT524323 GEK524323:GEP524323 GOG524323:GOL524323 GYC524323:GYH524323 HHY524323:HID524323 HRU524323:HRZ524323 IBQ524323:IBV524323 ILM524323:ILR524323 IVI524323:IVN524323 JFE524323:JFJ524323 JPA524323:JPF524323 JYW524323:JZB524323 KIS524323:KIX524323 KSO524323:KST524323 LCK524323:LCP524323 LMG524323:LML524323 LWC524323:LWH524323 MFY524323:MGD524323 MPU524323:MPZ524323 MZQ524323:MZV524323 NJM524323:NJR524323 NTI524323:NTN524323 ODE524323:ODJ524323 ONA524323:ONF524323 OWW524323:OXB524323 PGS524323:PGX524323 PQO524323:PQT524323 QAK524323:QAP524323 QKG524323:QKL524323 QUC524323:QUH524323 RDY524323:RED524323 RNU524323:RNZ524323 RXQ524323:RXV524323 SHM524323:SHR524323 SRI524323:SRN524323 TBE524323:TBJ524323 TLA524323:TLF524323 TUW524323:TVB524323 UES524323:UEX524323 UOO524323:UOT524323 UYK524323:UYP524323 VIG524323:VIL524323 VSC524323:VSH524323 WBY524323:WCD524323 WLU524323:WLZ524323 WVQ524323:WVV524323 I589859:N589859 JE589859:JJ589859 TA589859:TF589859 ACW589859:ADB589859 AMS589859:AMX589859 AWO589859:AWT589859 BGK589859:BGP589859 BQG589859:BQL589859 CAC589859:CAH589859 CJY589859:CKD589859 CTU589859:CTZ589859 DDQ589859:DDV589859 DNM589859:DNR589859 DXI589859:DXN589859 EHE589859:EHJ589859 ERA589859:ERF589859 FAW589859:FBB589859 FKS589859:FKX589859 FUO589859:FUT589859 GEK589859:GEP589859 GOG589859:GOL589859 GYC589859:GYH589859 HHY589859:HID589859 HRU589859:HRZ589859 IBQ589859:IBV589859 ILM589859:ILR589859 IVI589859:IVN589859 JFE589859:JFJ589859 JPA589859:JPF589859 JYW589859:JZB589859 KIS589859:KIX589859 KSO589859:KST589859 LCK589859:LCP589859 LMG589859:LML589859 LWC589859:LWH589859 MFY589859:MGD589859 MPU589859:MPZ589859 MZQ589859:MZV589859 NJM589859:NJR589859 NTI589859:NTN589859 ODE589859:ODJ589859 ONA589859:ONF589859 OWW589859:OXB589859 PGS589859:PGX589859 PQO589859:PQT589859 QAK589859:QAP589859 QKG589859:QKL589859 QUC589859:QUH589859 RDY589859:RED589859 RNU589859:RNZ589859 RXQ589859:RXV589859 SHM589859:SHR589859 SRI589859:SRN589859 TBE589859:TBJ589859 TLA589859:TLF589859 TUW589859:TVB589859 UES589859:UEX589859 UOO589859:UOT589859 UYK589859:UYP589859 VIG589859:VIL589859 VSC589859:VSH589859 WBY589859:WCD589859 WLU589859:WLZ589859 WVQ589859:WVV589859 I655395:N655395 JE655395:JJ655395 TA655395:TF655395 ACW655395:ADB655395 AMS655395:AMX655395 AWO655395:AWT655395 BGK655395:BGP655395 BQG655395:BQL655395 CAC655395:CAH655395 CJY655395:CKD655395 CTU655395:CTZ655395 DDQ655395:DDV655395 DNM655395:DNR655395 DXI655395:DXN655395 EHE655395:EHJ655395 ERA655395:ERF655395 FAW655395:FBB655395 FKS655395:FKX655395 FUO655395:FUT655395 GEK655395:GEP655395 GOG655395:GOL655395 GYC655395:GYH655395 HHY655395:HID655395 HRU655395:HRZ655395 IBQ655395:IBV655395 ILM655395:ILR655395 IVI655395:IVN655395 JFE655395:JFJ655395 JPA655395:JPF655395 JYW655395:JZB655395 KIS655395:KIX655395 KSO655395:KST655395 LCK655395:LCP655395 LMG655395:LML655395 LWC655395:LWH655395 MFY655395:MGD655395 MPU655395:MPZ655395 MZQ655395:MZV655395 NJM655395:NJR655395 NTI655395:NTN655395 ODE655395:ODJ655395 ONA655395:ONF655395 OWW655395:OXB655395 PGS655395:PGX655395 PQO655395:PQT655395 QAK655395:QAP655395 QKG655395:QKL655395 QUC655395:QUH655395 RDY655395:RED655395 RNU655395:RNZ655395 RXQ655395:RXV655395 SHM655395:SHR655395 SRI655395:SRN655395 TBE655395:TBJ655395 TLA655395:TLF655395 TUW655395:TVB655395 UES655395:UEX655395 UOO655395:UOT655395 UYK655395:UYP655395 VIG655395:VIL655395 VSC655395:VSH655395 WBY655395:WCD655395 WLU655395:WLZ655395 WVQ655395:WVV655395 I720931:N720931 JE720931:JJ720931 TA720931:TF720931 ACW720931:ADB720931 AMS720931:AMX720931 AWO720931:AWT720931 BGK720931:BGP720931 BQG720931:BQL720931 CAC720931:CAH720931 CJY720931:CKD720931 CTU720931:CTZ720931 DDQ720931:DDV720931 DNM720931:DNR720931 DXI720931:DXN720931 EHE720931:EHJ720931 ERA720931:ERF720931 FAW720931:FBB720931 FKS720931:FKX720931 FUO720931:FUT720931 GEK720931:GEP720931 GOG720931:GOL720931 GYC720931:GYH720931 HHY720931:HID720931 HRU720931:HRZ720931 IBQ720931:IBV720931 ILM720931:ILR720931 IVI720931:IVN720931 JFE720931:JFJ720931 JPA720931:JPF720931 JYW720931:JZB720931 KIS720931:KIX720931 KSO720931:KST720931 LCK720931:LCP720931 LMG720931:LML720931 LWC720931:LWH720931 MFY720931:MGD720931 MPU720931:MPZ720931 MZQ720931:MZV720931 NJM720931:NJR720931 NTI720931:NTN720931 ODE720931:ODJ720931 ONA720931:ONF720931 OWW720931:OXB720931 PGS720931:PGX720931 PQO720931:PQT720931 QAK720931:QAP720931 QKG720931:QKL720931 QUC720931:QUH720931 RDY720931:RED720931 RNU720931:RNZ720931 RXQ720931:RXV720931 SHM720931:SHR720931 SRI720931:SRN720931 TBE720931:TBJ720931 TLA720931:TLF720931 TUW720931:TVB720931 UES720931:UEX720931 UOO720931:UOT720931 UYK720931:UYP720931 VIG720931:VIL720931 VSC720931:VSH720931 WBY720931:WCD720931 WLU720931:WLZ720931 WVQ720931:WVV720931 I786467:N786467 JE786467:JJ786467 TA786467:TF786467 ACW786467:ADB786467 AMS786467:AMX786467 AWO786467:AWT786467 BGK786467:BGP786467 BQG786467:BQL786467 CAC786467:CAH786467 CJY786467:CKD786467 CTU786467:CTZ786467 DDQ786467:DDV786467 DNM786467:DNR786467 DXI786467:DXN786467 EHE786467:EHJ786467 ERA786467:ERF786467 FAW786467:FBB786467 FKS786467:FKX786467 FUO786467:FUT786467 GEK786467:GEP786467 GOG786467:GOL786467 GYC786467:GYH786467 HHY786467:HID786467 HRU786467:HRZ786467 IBQ786467:IBV786467 ILM786467:ILR786467 IVI786467:IVN786467 JFE786467:JFJ786467 JPA786467:JPF786467 JYW786467:JZB786467 KIS786467:KIX786467 KSO786467:KST786467 LCK786467:LCP786467 LMG786467:LML786467 LWC786467:LWH786467 MFY786467:MGD786467 MPU786467:MPZ786467 MZQ786467:MZV786467 NJM786467:NJR786467 NTI786467:NTN786467 ODE786467:ODJ786467 ONA786467:ONF786467 OWW786467:OXB786467 PGS786467:PGX786467 PQO786467:PQT786467 QAK786467:QAP786467 QKG786467:QKL786467 QUC786467:QUH786467 RDY786467:RED786467 RNU786467:RNZ786467 RXQ786467:RXV786467 SHM786467:SHR786467 SRI786467:SRN786467 TBE786467:TBJ786467 TLA786467:TLF786467 TUW786467:TVB786467 UES786467:UEX786467 UOO786467:UOT786467 UYK786467:UYP786467 VIG786467:VIL786467 VSC786467:VSH786467 WBY786467:WCD786467 WLU786467:WLZ786467 WVQ786467:WVV786467 I852003:N852003 JE852003:JJ852003 TA852003:TF852003 ACW852003:ADB852003 AMS852003:AMX852003 AWO852003:AWT852003 BGK852003:BGP852003 BQG852003:BQL852003 CAC852003:CAH852003 CJY852003:CKD852003 CTU852003:CTZ852003 DDQ852003:DDV852003 DNM852003:DNR852003 DXI852003:DXN852003 EHE852003:EHJ852003 ERA852003:ERF852003 FAW852003:FBB852003 FKS852003:FKX852003 FUO852003:FUT852003 GEK852003:GEP852003 GOG852003:GOL852003 GYC852003:GYH852003 HHY852003:HID852003 HRU852003:HRZ852003 IBQ852003:IBV852003 ILM852003:ILR852003 IVI852003:IVN852003 JFE852003:JFJ852003 JPA852003:JPF852003 JYW852003:JZB852003 KIS852003:KIX852003 KSO852003:KST852003 LCK852003:LCP852003 LMG852003:LML852003 LWC852003:LWH852003 MFY852003:MGD852003 MPU852003:MPZ852003 MZQ852003:MZV852003 NJM852003:NJR852003 NTI852003:NTN852003 ODE852003:ODJ852003 ONA852003:ONF852003 OWW852003:OXB852003 PGS852003:PGX852003 PQO852003:PQT852003 QAK852003:QAP852003 QKG852003:QKL852003 QUC852003:QUH852003 RDY852003:RED852003 RNU852003:RNZ852003 RXQ852003:RXV852003 SHM852003:SHR852003 SRI852003:SRN852003 TBE852003:TBJ852003 TLA852003:TLF852003 TUW852003:TVB852003 UES852003:UEX852003 UOO852003:UOT852003 UYK852003:UYP852003 VIG852003:VIL852003 VSC852003:VSH852003 WBY852003:WCD852003 WLU852003:WLZ852003 WVQ852003:WVV852003 I917539:N917539 JE917539:JJ917539 TA917539:TF917539 ACW917539:ADB917539 AMS917539:AMX917539 AWO917539:AWT917539 BGK917539:BGP917539 BQG917539:BQL917539 CAC917539:CAH917539 CJY917539:CKD917539 CTU917539:CTZ917539 DDQ917539:DDV917539 DNM917539:DNR917539 DXI917539:DXN917539 EHE917539:EHJ917539 ERA917539:ERF917539 FAW917539:FBB917539 FKS917539:FKX917539 FUO917539:FUT917539 GEK917539:GEP917539 GOG917539:GOL917539 GYC917539:GYH917539 HHY917539:HID917539 HRU917539:HRZ917539 IBQ917539:IBV917539 ILM917539:ILR917539 IVI917539:IVN917539 JFE917539:JFJ917539 JPA917539:JPF917539 JYW917539:JZB917539 KIS917539:KIX917539 KSO917539:KST917539 LCK917539:LCP917539 LMG917539:LML917539 LWC917539:LWH917539 MFY917539:MGD917539 MPU917539:MPZ917539 MZQ917539:MZV917539 NJM917539:NJR917539 NTI917539:NTN917539 ODE917539:ODJ917539 ONA917539:ONF917539 OWW917539:OXB917539 PGS917539:PGX917539 PQO917539:PQT917539 QAK917539:QAP917539 QKG917539:QKL917539 QUC917539:QUH917539 RDY917539:RED917539 RNU917539:RNZ917539 RXQ917539:RXV917539 SHM917539:SHR917539 SRI917539:SRN917539 TBE917539:TBJ917539 TLA917539:TLF917539 TUW917539:TVB917539 UES917539:UEX917539 UOO917539:UOT917539 UYK917539:UYP917539 VIG917539:VIL917539 VSC917539:VSH917539 WBY917539:WCD917539 WLU917539:WLZ917539 WVQ917539:WVV917539 I983075:N983075 JE983075:JJ983075 TA983075:TF983075 ACW983075:ADB983075 AMS983075:AMX983075 AWO983075:AWT983075 BGK983075:BGP983075 BQG983075:BQL983075 CAC983075:CAH983075 CJY983075:CKD983075 CTU983075:CTZ983075 DDQ983075:DDV983075 DNM983075:DNR983075 DXI983075:DXN983075 EHE983075:EHJ983075 ERA983075:ERF983075 FAW983075:FBB983075 FKS983075:FKX983075 FUO983075:FUT983075 GEK983075:GEP983075 GOG983075:GOL983075 GYC983075:GYH983075 HHY983075:HID983075 HRU983075:HRZ983075 IBQ983075:IBV983075 ILM983075:ILR983075 IVI983075:IVN983075 JFE983075:JFJ983075 JPA983075:JPF983075 JYW983075:JZB983075 KIS983075:KIX983075 KSO983075:KST983075 LCK983075:LCP983075 LMG983075:LML983075 LWC983075:LWH983075 MFY983075:MGD983075 MPU983075:MPZ983075 MZQ983075:MZV983075 NJM983075:NJR983075 NTI983075:NTN983075 ODE983075:ODJ983075 ONA983075:ONF983075 OWW983075:OXB983075 PGS983075:PGX983075 PQO983075:PQT983075 QAK983075:QAP983075 QKG983075:QKL983075 QUC983075:QUH983075 RDY983075:RED983075 RNU983075:RNZ983075 RXQ983075:RXV983075 SHM983075:SHR983075 SRI983075:SRN983075 TBE983075:TBJ983075 TLA983075:TLF983075 TUW983075:TVB983075 UES983075:UEX983075 UOO983075:UOT983075 UYK983075:UYP983075 VIG983075:VIL983075 VSC983075:VSH983075 WBY983075:WCD983075 WLU983075:WLZ983075 WVQ983075:WVV983075" xr:uid="{0C9804AC-8FA3-436E-B076-776BC8DEBE19}">
      <formula1>$R$61:$R$64</formula1>
    </dataValidation>
    <dataValidation type="list" allowBlank="1" showErrorMessage="1" prompt="select value" sqref="I34:N34 JE34:JJ34 TA34:TF34 ACW34:ADB34 AMS34:AMX34 AWO34:AWT34 BGK34:BGP34 BQG34:BQL34 CAC34:CAH34 CJY34:CKD34 CTU34:CTZ34 DDQ34:DDV34 DNM34:DNR34 DXI34:DXN34 EHE34:EHJ34 ERA34:ERF34 FAW34:FBB34 FKS34:FKX34 FUO34:FUT34 GEK34:GEP34 GOG34:GOL34 GYC34:GYH34 HHY34:HID34 HRU34:HRZ34 IBQ34:IBV34 ILM34:ILR34 IVI34:IVN34 JFE34:JFJ34 JPA34:JPF34 JYW34:JZB34 KIS34:KIX34 KSO34:KST34 LCK34:LCP34 LMG34:LML34 LWC34:LWH34 MFY34:MGD34 MPU34:MPZ34 MZQ34:MZV34 NJM34:NJR34 NTI34:NTN34 ODE34:ODJ34 ONA34:ONF34 OWW34:OXB34 PGS34:PGX34 PQO34:PQT34 QAK34:QAP34 QKG34:QKL34 QUC34:QUH34 RDY34:RED34 RNU34:RNZ34 RXQ34:RXV34 SHM34:SHR34 SRI34:SRN34 TBE34:TBJ34 TLA34:TLF34 TUW34:TVB34 UES34:UEX34 UOO34:UOT34 UYK34:UYP34 VIG34:VIL34 VSC34:VSH34 WBY34:WCD34 WLU34:WLZ34 WVQ34:WVV34 I65570:N65570 JE65570:JJ65570 TA65570:TF65570 ACW65570:ADB65570 AMS65570:AMX65570 AWO65570:AWT65570 BGK65570:BGP65570 BQG65570:BQL65570 CAC65570:CAH65570 CJY65570:CKD65570 CTU65570:CTZ65570 DDQ65570:DDV65570 DNM65570:DNR65570 DXI65570:DXN65570 EHE65570:EHJ65570 ERA65570:ERF65570 FAW65570:FBB65570 FKS65570:FKX65570 FUO65570:FUT65570 GEK65570:GEP65570 GOG65570:GOL65570 GYC65570:GYH65570 HHY65570:HID65570 HRU65570:HRZ65570 IBQ65570:IBV65570 ILM65570:ILR65570 IVI65570:IVN65570 JFE65570:JFJ65570 JPA65570:JPF65570 JYW65570:JZB65570 KIS65570:KIX65570 KSO65570:KST65570 LCK65570:LCP65570 LMG65570:LML65570 LWC65570:LWH65570 MFY65570:MGD65570 MPU65570:MPZ65570 MZQ65570:MZV65570 NJM65570:NJR65570 NTI65570:NTN65570 ODE65570:ODJ65570 ONA65570:ONF65570 OWW65570:OXB65570 PGS65570:PGX65570 PQO65570:PQT65570 QAK65570:QAP65570 QKG65570:QKL65570 QUC65570:QUH65570 RDY65570:RED65570 RNU65570:RNZ65570 RXQ65570:RXV65570 SHM65570:SHR65570 SRI65570:SRN65570 TBE65570:TBJ65570 TLA65570:TLF65570 TUW65570:TVB65570 UES65570:UEX65570 UOO65570:UOT65570 UYK65570:UYP65570 VIG65570:VIL65570 VSC65570:VSH65570 WBY65570:WCD65570 WLU65570:WLZ65570 WVQ65570:WVV65570 I131106:N131106 JE131106:JJ131106 TA131106:TF131106 ACW131106:ADB131106 AMS131106:AMX131106 AWO131106:AWT131106 BGK131106:BGP131106 BQG131106:BQL131106 CAC131106:CAH131106 CJY131106:CKD131106 CTU131106:CTZ131106 DDQ131106:DDV131106 DNM131106:DNR131106 DXI131106:DXN131106 EHE131106:EHJ131106 ERA131106:ERF131106 FAW131106:FBB131106 FKS131106:FKX131106 FUO131106:FUT131106 GEK131106:GEP131106 GOG131106:GOL131106 GYC131106:GYH131106 HHY131106:HID131106 HRU131106:HRZ131106 IBQ131106:IBV131106 ILM131106:ILR131106 IVI131106:IVN131106 JFE131106:JFJ131106 JPA131106:JPF131106 JYW131106:JZB131106 KIS131106:KIX131106 KSO131106:KST131106 LCK131106:LCP131106 LMG131106:LML131106 LWC131106:LWH131106 MFY131106:MGD131106 MPU131106:MPZ131106 MZQ131106:MZV131106 NJM131106:NJR131106 NTI131106:NTN131106 ODE131106:ODJ131106 ONA131106:ONF131106 OWW131106:OXB131106 PGS131106:PGX131106 PQO131106:PQT131106 QAK131106:QAP131106 QKG131106:QKL131106 QUC131106:QUH131106 RDY131106:RED131106 RNU131106:RNZ131106 RXQ131106:RXV131106 SHM131106:SHR131106 SRI131106:SRN131106 TBE131106:TBJ131106 TLA131106:TLF131106 TUW131106:TVB131106 UES131106:UEX131106 UOO131106:UOT131106 UYK131106:UYP131106 VIG131106:VIL131106 VSC131106:VSH131106 WBY131106:WCD131106 WLU131106:WLZ131106 WVQ131106:WVV131106 I196642:N196642 JE196642:JJ196642 TA196642:TF196642 ACW196642:ADB196642 AMS196642:AMX196642 AWO196642:AWT196642 BGK196642:BGP196642 BQG196642:BQL196642 CAC196642:CAH196642 CJY196642:CKD196642 CTU196642:CTZ196642 DDQ196642:DDV196642 DNM196642:DNR196642 DXI196642:DXN196642 EHE196642:EHJ196642 ERA196642:ERF196642 FAW196642:FBB196642 FKS196642:FKX196642 FUO196642:FUT196642 GEK196642:GEP196642 GOG196642:GOL196642 GYC196642:GYH196642 HHY196642:HID196642 HRU196642:HRZ196642 IBQ196642:IBV196642 ILM196642:ILR196642 IVI196642:IVN196642 JFE196642:JFJ196642 JPA196642:JPF196642 JYW196642:JZB196642 KIS196642:KIX196642 KSO196642:KST196642 LCK196642:LCP196642 LMG196642:LML196642 LWC196642:LWH196642 MFY196642:MGD196642 MPU196642:MPZ196642 MZQ196642:MZV196642 NJM196642:NJR196642 NTI196642:NTN196642 ODE196642:ODJ196642 ONA196642:ONF196642 OWW196642:OXB196642 PGS196642:PGX196642 PQO196642:PQT196642 QAK196642:QAP196642 QKG196642:QKL196642 QUC196642:QUH196642 RDY196642:RED196642 RNU196642:RNZ196642 RXQ196642:RXV196642 SHM196642:SHR196642 SRI196642:SRN196642 TBE196642:TBJ196642 TLA196642:TLF196642 TUW196642:TVB196642 UES196642:UEX196642 UOO196642:UOT196642 UYK196642:UYP196642 VIG196642:VIL196642 VSC196642:VSH196642 WBY196642:WCD196642 WLU196642:WLZ196642 WVQ196642:WVV196642 I262178:N262178 JE262178:JJ262178 TA262178:TF262178 ACW262178:ADB262178 AMS262178:AMX262178 AWO262178:AWT262178 BGK262178:BGP262178 BQG262178:BQL262178 CAC262178:CAH262178 CJY262178:CKD262178 CTU262178:CTZ262178 DDQ262178:DDV262178 DNM262178:DNR262178 DXI262178:DXN262178 EHE262178:EHJ262178 ERA262178:ERF262178 FAW262178:FBB262178 FKS262178:FKX262178 FUO262178:FUT262178 GEK262178:GEP262178 GOG262178:GOL262178 GYC262178:GYH262178 HHY262178:HID262178 HRU262178:HRZ262178 IBQ262178:IBV262178 ILM262178:ILR262178 IVI262178:IVN262178 JFE262178:JFJ262178 JPA262178:JPF262178 JYW262178:JZB262178 KIS262178:KIX262178 KSO262178:KST262178 LCK262178:LCP262178 LMG262178:LML262178 LWC262178:LWH262178 MFY262178:MGD262178 MPU262178:MPZ262178 MZQ262178:MZV262178 NJM262178:NJR262178 NTI262178:NTN262178 ODE262178:ODJ262178 ONA262178:ONF262178 OWW262178:OXB262178 PGS262178:PGX262178 PQO262178:PQT262178 QAK262178:QAP262178 QKG262178:QKL262178 QUC262178:QUH262178 RDY262178:RED262178 RNU262178:RNZ262178 RXQ262178:RXV262178 SHM262178:SHR262178 SRI262178:SRN262178 TBE262178:TBJ262178 TLA262178:TLF262178 TUW262178:TVB262178 UES262178:UEX262178 UOO262178:UOT262178 UYK262178:UYP262178 VIG262178:VIL262178 VSC262178:VSH262178 WBY262178:WCD262178 WLU262178:WLZ262178 WVQ262178:WVV262178 I327714:N327714 JE327714:JJ327714 TA327714:TF327714 ACW327714:ADB327714 AMS327714:AMX327714 AWO327714:AWT327714 BGK327714:BGP327714 BQG327714:BQL327714 CAC327714:CAH327714 CJY327714:CKD327714 CTU327714:CTZ327714 DDQ327714:DDV327714 DNM327714:DNR327714 DXI327714:DXN327714 EHE327714:EHJ327714 ERA327714:ERF327714 FAW327714:FBB327714 FKS327714:FKX327714 FUO327714:FUT327714 GEK327714:GEP327714 GOG327714:GOL327714 GYC327714:GYH327714 HHY327714:HID327714 HRU327714:HRZ327714 IBQ327714:IBV327714 ILM327714:ILR327714 IVI327714:IVN327714 JFE327714:JFJ327714 JPA327714:JPF327714 JYW327714:JZB327714 KIS327714:KIX327714 KSO327714:KST327714 LCK327714:LCP327714 LMG327714:LML327714 LWC327714:LWH327714 MFY327714:MGD327714 MPU327714:MPZ327714 MZQ327714:MZV327714 NJM327714:NJR327714 NTI327714:NTN327714 ODE327714:ODJ327714 ONA327714:ONF327714 OWW327714:OXB327714 PGS327714:PGX327714 PQO327714:PQT327714 QAK327714:QAP327714 QKG327714:QKL327714 QUC327714:QUH327714 RDY327714:RED327714 RNU327714:RNZ327714 RXQ327714:RXV327714 SHM327714:SHR327714 SRI327714:SRN327714 TBE327714:TBJ327714 TLA327714:TLF327714 TUW327714:TVB327714 UES327714:UEX327714 UOO327714:UOT327714 UYK327714:UYP327714 VIG327714:VIL327714 VSC327714:VSH327714 WBY327714:WCD327714 WLU327714:WLZ327714 WVQ327714:WVV327714 I393250:N393250 JE393250:JJ393250 TA393250:TF393250 ACW393250:ADB393250 AMS393250:AMX393250 AWO393250:AWT393250 BGK393250:BGP393250 BQG393250:BQL393250 CAC393250:CAH393250 CJY393250:CKD393250 CTU393250:CTZ393250 DDQ393250:DDV393250 DNM393250:DNR393250 DXI393250:DXN393250 EHE393250:EHJ393250 ERA393250:ERF393250 FAW393250:FBB393250 FKS393250:FKX393250 FUO393250:FUT393250 GEK393250:GEP393250 GOG393250:GOL393250 GYC393250:GYH393250 HHY393250:HID393250 HRU393250:HRZ393250 IBQ393250:IBV393250 ILM393250:ILR393250 IVI393250:IVN393250 JFE393250:JFJ393250 JPA393250:JPF393250 JYW393250:JZB393250 KIS393250:KIX393250 KSO393250:KST393250 LCK393250:LCP393250 LMG393250:LML393250 LWC393250:LWH393250 MFY393250:MGD393250 MPU393250:MPZ393250 MZQ393250:MZV393250 NJM393250:NJR393250 NTI393250:NTN393250 ODE393250:ODJ393250 ONA393250:ONF393250 OWW393250:OXB393250 PGS393250:PGX393250 PQO393250:PQT393250 QAK393250:QAP393250 QKG393250:QKL393250 QUC393250:QUH393250 RDY393250:RED393250 RNU393250:RNZ393250 RXQ393250:RXV393250 SHM393250:SHR393250 SRI393250:SRN393250 TBE393250:TBJ393250 TLA393250:TLF393250 TUW393250:TVB393250 UES393250:UEX393250 UOO393250:UOT393250 UYK393250:UYP393250 VIG393250:VIL393250 VSC393250:VSH393250 WBY393250:WCD393250 WLU393250:WLZ393250 WVQ393250:WVV393250 I458786:N458786 JE458786:JJ458786 TA458786:TF458786 ACW458786:ADB458786 AMS458786:AMX458786 AWO458786:AWT458786 BGK458786:BGP458786 BQG458786:BQL458786 CAC458786:CAH458786 CJY458786:CKD458786 CTU458786:CTZ458786 DDQ458786:DDV458786 DNM458786:DNR458786 DXI458786:DXN458786 EHE458786:EHJ458786 ERA458786:ERF458786 FAW458786:FBB458786 FKS458786:FKX458786 FUO458786:FUT458786 GEK458786:GEP458786 GOG458786:GOL458786 GYC458786:GYH458786 HHY458786:HID458786 HRU458786:HRZ458786 IBQ458786:IBV458786 ILM458786:ILR458786 IVI458786:IVN458786 JFE458786:JFJ458786 JPA458786:JPF458786 JYW458786:JZB458786 KIS458786:KIX458786 KSO458786:KST458786 LCK458786:LCP458786 LMG458786:LML458786 LWC458786:LWH458786 MFY458786:MGD458786 MPU458786:MPZ458786 MZQ458786:MZV458786 NJM458786:NJR458786 NTI458786:NTN458786 ODE458786:ODJ458786 ONA458786:ONF458786 OWW458786:OXB458786 PGS458786:PGX458786 PQO458786:PQT458786 QAK458786:QAP458786 QKG458786:QKL458786 QUC458786:QUH458786 RDY458786:RED458786 RNU458786:RNZ458786 RXQ458786:RXV458786 SHM458786:SHR458786 SRI458786:SRN458786 TBE458786:TBJ458786 TLA458786:TLF458786 TUW458786:TVB458786 UES458786:UEX458786 UOO458786:UOT458786 UYK458786:UYP458786 VIG458786:VIL458786 VSC458786:VSH458786 WBY458786:WCD458786 WLU458786:WLZ458786 WVQ458786:WVV458786 I524322:N524322 JE524322:JJ524322 TA524322:TF524322 ACW524322:ADB524322 AMS524322:AMX524322 AWO524322:AWT524322 BGK524322:BGP524322 BQG524322:BQL524322 CAC524322:CAH524322 CJY524322:CKD524322 CTU524322:CTZ524322 DDQ524322:DDV524322 DNM524322:DNR524322 DXI524322:DXN524322 EHE524322:EHJ524322 ERA524322:ERF524322 FAW524322:FBB524322 FKS524322:FKX524322 FUO524322:FUT524322 GEK524322:GEP524322 GOG524322:GOL524322 GYC524322:GYH524322 HHY524322:HID524322 HRU524322:HRZ524322 IBQ524322:IBV524322 ILM524322:ILR524322 IVI524322:IVN524322 JFE524322:JFJ524322 JPA524322:JPF524322 JYW524322:JZB524322 KIS524322:KIX524322 KSO524322:KST524322 LCK524322:LCP524322 LMG524322:LML524322 LWC524322:LWH524322 MFY524322:MGD524322 MPU524322:MPZ524322 MZQ524322:MZV524322 NJM524322:NJR524322 NTI524322:NTN524322 ODE524322:ODJ524322 ONA524322:ONF524322 OWW524322:OXB524322 PGS524322:PGX524322 PQO524322:PQT524322 QAK524322:QAP524322 QKG524322:QKL524322 QUC524322:QUH524322 RDY524322:RED524322 RNU524322:RNZ524322 RXQ524322:RXV524322 SHM524322:SHR524322 SRI524322:SRN524322 TBE524322:TBJ524322 TLA524322:TLF524322 TUW524322:TVB524322 UES524322:UEX524322 UOO524322:UOT524322 UYK524322:UYP524322 VIG524322:VIL524322 VSC524322:VSH524322 WBY524322:WCD524322 WLU524322:WLZ524322 WVQ524322:WVV524322 I589858:N589858 JE589858:JJ589858 TA589858:TF589858 ACW589858:ADB589858 AMS589858:AMX589858 AWO589858:AWT589858 BGK589858:BGP589858 BQG589858:BQL589858 CAC589858:CAH589858 CJY589858:CKD589858 CTU589858:CTZ589858 DDQ589858:DDV589858 DNM589858:DNR589858 DXI589858:DXN589858 EHE589858:EHJ589858 ERA589858:ERF589858 FAW589858:FBB589858 FKS589858:FKX589858 FUO589858:FUT589858 GEK589858:GEP589858 GOG589858:GOL589858 GYC589858:GYH589858 HHY589858:HID589858 HRU589858:HRZ589858 IBQ589858:IBV589858 ILM589858:ILR589858 IVI589858:IVN589858 JFE589858:JFJ589858 JPA589858:JPF589858 JYW589858:JZB589858 KIS589858:KIX589858 KSO589858:KST589858 LCK589858:LCP589858 LMG589858:LML589858 LWC589858:LWH589858 MFY589858:MGD589858 MPU589858:MPZ589858 MZQ589858:MZV589858 NJM589858:NJR589858 NTI589858:NTN589858 ODE589858:ODJ589858 ONA589858:ONF589858 OWW589858:OXB589858 PGS589858:PGX589858 PQO589858:PQT589858 QAK589858:QAP589858 QKG589858:QKL589858 QUC589858:QUH589858 RDY589858:RED589858 RNU589858:RNZ589858 RXQ589858:RXV589858 SHM589858:SHR589858 SRI589858:SRN589858 TBE589858:TBJ589858 TLA589858:TLF589858 TUW589858:TVB589858 UES589858:UEX589858 UOO589858:UOT589858 UYK589858:UYP589858 VIG589858:VIL589858 VSC589858:VSH589858 WBY589858:WCD589858 WLU589858:WLZ589858 WVQ589858:WVV589858 I655394:N655394 JE655394:JJ655394 TA655394:TF655394 ACW655394:ADB655394 AMS655394:AMX655394 AWO655394:AWT655394 BGK655394:BGP655394 BQG655394:BQL655394 CAC655394:CAH655394 CJY655394:CKD655394 CTU655394:CTZ655394 DDQ655394:DDV655394 DNM655394:DNR655394 DXI655394:DXN655394 EHE655394:EHJ655394 ERA655394:ERF655394 FAW655394:FBB655394 FKS655394:FKX655394 FUO655394:FUT655394 GEK655394:GEP655394 GOG655394:GOL655394 GYC655394:GYH655394 HHY655394:HID655394 HRU655394:HRZ655394 IBQ655394:IBV655394 ILM655394:ILR655394 IVI655394:IVN655394 JFE655394:JFJ655394 JPA655394:JPF655394 JYW655394:JZB655394 KIS655394:KIX655394 KSO655394:KST655394 LCK655394:LCP655394 LMG655394:LML655394 LWC655394:LWH655394 MFY655394:MGD655394 MPU655394:MPZ655394 MZQ655394:MZV655394 NJM655394:NJR655394 NTI655394:NTN655394 ODE655394:ODJ655394 ONA655394:ONF655394 OWW655394:OXB655394 PGS655394:PGX655394 PQO655394:PQT655394 QAK655394:QAP655394 QKG655394:QKL655394 QUC655394:QUH655394 RDY655394:RED655394 RNU655394:RNZ655394 RXQ655394:RXV655394 SHM655394:SHR655394 SRI655394:SRN655394 TBE655394:TBJ655394 TLA655394:TLF655394 TUW655394:TVB655394 UES655394:UEX655394 UOO655394:UOT655394 UYK655394:UYP655394 VIG655394:VIL655394 VSC655394:VSH655394 WBY655394:WCD655394 WLU655394:WLZ655394 WVQ655394:WVV655394 I720930:N720930 JE720930:JJ720930 TA720930:TF720930 ACW720930:ADB720930 AMS720930:AMX720930 AWO720930:AWT720930 BGK720930:BGP720930 BQG720930:BQL720930 CAC720930:CAH720930 CJY720930:CKD720930 CTU720930:CTZ720930 DDQ720930:DDV720930 DNM720930:DNR720930 DXI720930:DXN720930 EHE720930:EHJ720930 ERA720930:ERF720930 FAW720930:FBB720930 FKS720930:FKX720930 FUO720930:FUT720930 GEK720930:GEP720930 GOG720930:GOL720930 GYC720930:GYH720930 HHY720930:HID720930 HRU720930:HRZ720930 IBQ720930:IBV720930 ILM720930:ILR720930 IVI720930:IVN720930 JFE720930:JFJ720930 JPA720930:JPF720930 JYW720930:JZB720930 KIS720930:KIX720930 KSO720930:KST720930 LCK720930:LCP720930 LMG720930:LML720930 LWC720930:LWH720930 MFY720930:MGD720930 MPU720930:MPZ720930 MZQ720930:MZV720930 NJM720930:NJR720930 NTI720930:NTN720930 ODE720930:ODJ720930 ONA720930:ONF720930 OWW720930:OXB720930 PGS720930:PGX720930 PQO720930:PQT720930 QAK720930:QAP720930 QKG720930:QKL720930 QUC720930:QUH720930 RDY720930:RED720930 RNU720930:RNZ720930 RXQ720930:RXV720930 SHM720930:SHR720930 SRI720930:SRN720930 TBE720930:TBJ720930 TLA720930:TLF720930 TUW720930:TVB720930 UES720930:UEX720930 UOO720930:UOT720930 UYK720930:UYP720930 VIG720930:VIL720930 VSC720930:VSH720930 WBY720930:WCD720930 WLU720930:WLZ720930 WVQ720930:WVV720930 I786466:N786466 JE786466:JJ786466 TA786466:TF786466 ACW786466:ADB786466 AMS786466:AMX786466 AWO786466:AWT786466 BGK786466:BGP786466 BQG786466:BQL786466 CAC786466:CAH786466 CJY786466:CKD786466 CTU786466:CTZ786466 DDQ786466:DDV786466 DNM786466:DNR786466 DXI786466:DXN786466 EHE786466:EHJ786466 ERA786466:ERF786466 FAW786466:FBB786466 FKS786466:FKX786466 FUO786466:FUT786466 GEK786466:GEP786466 GOG786466:GOL786466 GYC786466:GYH786466 HHY786466:HID786466 HRU786466:HRZ786466 IBQ786466:IBV786466 ILM786466:ILR786466 IVI786466:IVN786466 JFE786466:JFJ786466 JPA786466:JPF786466 JYW786466:JZB786466 KIS786466:KIX786466 KSO786466:KST786466 LCK786466:LCP786466 LMG786466:LML786466 LWC786466:LWH786466 MFY786466:MGD786466 MPU786466:MPZ786466 MZQ786466:MZV786466 NJM786466:NJR786466 NTI786466:NTN786466 ODE786466:ODJ786466 ONA786466:ONF786466 OWW786466:OXB786466 PGS786466:PGX786466 PQO786466:PQT786466 QAK786466:QAP786466 QKG786466:QKL786466 QUC786466:QUH786466 RDY786466:RED786466 RNU786466:RNZ786466 RXQ786466:RXV786466 SHM786466:SHR786466 SRI786466:SRN786466 TBE786466:TBJ786466 TLA786466:TLF786466 TUW786466:TVB786466 UES786466:UEX786466 UOO786466:UOT786466 UYK786466:UYP786466 VIG786466:VIL786466 VSC786466:VSH786466 WBY786466:WCD786466 WLU786466:WLZ786466 WVQ786466:WVV786466 I852002:N852002 JE852002:JJ852002 TA852002:TF852002 ACW852002:ADB852002 AMS852002:AMX852002 AWO852002:AWT852002 BGK852002:BGP852002 BQG852002:BQL852002 CAC852002:CAH852002 CJY852002:CKD852002 CTU852002:CTZ852002 DDQ852002:DDV852002 DNM852002:DNR852002 DXI852002:DXN852002 EHE852002:EHJ852002 ERA852002:ERF852002 FAW852002:FBB852002 FKS852002:FKX852002 FUO852002:FUT852002 GEK852002:GEP852002 GOG852002:GOL852002 GYC852002:GYH852002 HHY852002:HID852002 HRU852002:HRZ852002 IBQ852002:IBV852002 ILM852002:ILR852002 IVI852002:IVN852002 JFE852002:JFJ852002 JPA852002:JPF852002 JYW852002:JZB852002 KIS852002:KIX852002 KSO852002:KST852002 LCK852002:LCP852002 LMG852002:LML852002 LWC852002:LWH852002 MFY852002:MGD852002 MPU852002:MPZ852002 MZQ852002:MZV852002 NJM852002:NJR852002 NTI852002:NTN852002 ODE852002:ODJ852002 ONA852002:ONF852002 OWW852002:OXB852002 PGS852002:PGX852002 PQO852002:PQT852002 QAK852002:QAP852002 QKG852002:QKL852002 QUC852002:QUH852002 RDY852002:RED852002 RNU852002:RNZ852002 RXQ852002:RXV852002 SHM852002:SHR852002 SRI852002:SRN852002 TBE852002:TBJ852002 TLA852002:TLF852002 TUW852002:TVB852002 UES852002:UEX852002 UOO852002:UOT852002 UYK852002:UYP852002 VIG852002:VIL852002 VSC852002:VSH852002 WBY852002:WCD852002 WLU852002:WLZ852002 WVQ852002:WVV852002 I917538:N917538 JE917538:JJ917538 TA917538:TF917538 ACW917538:ADB917538 AMS917538:AMX917538 AWO917538:AWT917538 BGK917538:BGP917538 BQG917538:BQL917538 CAC917538:CAH917538 CJY917538:CKD917538 CTU917538:CTZ917538 DDQ917538:DDV917538 DNM917538:DNR917538 DXI917538:DXN917538 EHE917538:EHJ917538 ERA917538:ERF917538 FAW917538:FBB917538 FKS917538:FKX917538 FUO917538:FUT917538 GEK917538:GEP917538 GOG917538:GOL917538 GYC917538:GYH917538 HHY917538:HID917538 HRU917538:HRZ917538 IBQ917538:IBV917538 ILM917538:ILR917538 IVI917538:IVN917538 JFE917538:JFJ917538 JPA917538:JPF917538 JYW917538:JZB917538 KIS917538:KIX917538 KSO917538:KST917538 LCK917538:LCP917538 LMG917538:LML917538 LWC917538:LWH917538 MFY917538:MGD917538 MPU917538:MPZ917538 MZQ917538:MZV917538 NJM917538:NJR917538 NTI917538:NTN917538 ODE917538:ODJ917538 ONA917538:ONF917538 OWW917538:OXB917538 PGS917538:PGX917538 PQO917538:PQT917538 QAK917538:QAP917538 QKG917538:QKL917538 QUC917538:QUH917538 RDY917538:RED917538 RNU917538:RNZ917538 RXQ917538:RXV917538 SHM917538:SHR917538 SRI917538:SRN917538 TBE917538:TBJ917538 TLA917538:TLF917538 TUW917538:TVB917538 UES917538:UEX917538 UOO917538:UOT917538 UYK917538:UYP917538 VIG917538:VIL917538 VSC917538:VSH917538 WBY917538:WCD917538 WLU917538:WLZ917538 WVQ917538:WVV917538 I983074:N983074 JE983074:JJ983074 TA983074:TF983074 ACW983074:ADB983074 AMS983074:AMX983074 AWO983074:AWT983074 BGK983074:BGP983074 BQG983074:BQL983074 CAC983074:CAH983074 CJY983074:CKD983074 CTU983074:CTZ983074 DDQ983074:DDV983074 DNM983074:DNR983074 DXI983074:DXN983074 EHE983074:EHJ983074 ERA983074:ERF983074 FAW983074:FBB983074 FKS983074:FKX983074 FUO983074:FUT983074 GEK983074:GEP983074 GOG983074:GOL983074 GYC983074:GYH983074 HHY983074:HID983074 HRU983074:HRZ983074 IBQ983074:IBV983074 ILM983074:ILR983074 IVI983074:IVN983074 JFE983074:JFJ983074 JPA983074:JPF983074 JYW983074:JZB983074 KIS983074:KIX983074 KSO983074:KST983074 LCK983074:LCP983074 LMG983074:LML983074 LWC983074:LWH983074 MFY983074:MGD983074 MPU983074:MPZ983074 MZQ983074:MZV983074 NJM983074:NJR983074 NTI983074:NTN983074 ODE983074:ODJ983074 ONA983074:ONF983074 OWW983074:OXB983074 PGS983074:PGX983074 PQO983074:PQT983074 QAK983074:QAP983074 QKG983074:QKL983074 QUC983074:QUH983074 RDY983074:RED983074 RNU983074:RNZ983074 RXQ983074:RXV983074 SHM983074:SHR983074 SRI983074:SRN983074 TBE983074:TBJ983074 TLA983074:TLF983074 TUW983074:TVB983074 UES983074:UEX983074 UOO983074:UOT983074 UYK983074:UYP983074 VIG983074:VIL983074 VSC983074:VSH983074 WBY983074:WCD983074 WLU983074:WLZ983074 WVQ983074:WVV983074" xr:uid="{B0773559-BD58-4CCE-838B-55F9FA51820E}">
      <formula1>$O$61:$O$62</formula1>
    </dataValidation>
    <dataValidation type="list" allowBlank="1" showErrorMessage="1" prompt="select value" sqref="I33:N33 JE33:JJ33 TA33:TF33 ACW33:ADB33 AMS33:AMX33 AWO33:AWT33 BGK33:BGP33 BQG33:BQL33 CAC33:CAH33 CJY33:CKD33 CTU33:CTZ33 DDQ33:DDV33 DNM33:DNR33 DXI33:DXN33 EHE33:EHJ33 ERA33:ERF33 FAW33:FBB33 FKS33:FKX33 FUO33:FUT33 GEK33:GEP33 GOG33:GOL33 GYC33:GYH33 HHY33:HID33 HRU33:HRZ33 IBQ33:IBV33 ILM33:ILR33 IVI33:IVN33 JFE33:JFJ33 JPA33:JPF33 JYW33:JZB33 KIS33:KIX33 KSO33:KST33 LCK33:LCP33 LMG33:LML33 LWC33:LWH33 MFY33:MGD33 MPU33:MPZ33 MZQ33:MZV33 NJM33:NJR33 NTI33:NTN33 ODE33:ODJ33 ONA33:ONF33 OWW33:OXB33 PGS33:PGX33 PQO33:PQT33 QAK33:QAP33 QKG33:QKL33 QUC33:QUH33 RDY33:RED33 RNU33:RNZ33 RXQ33:RXV33 SHM33:SHR33 SRI33:SRN33 TBE33:TBJ33 TLA33:TLF33 TUW33:TVB33 UES33:UEX33 UOO33:UOT33 UYK33:UYP33 VIG33:VIL33 VSC33:VSH33 WBY33:WCD33 WLU33:WLZ33 WVQ33:WVV33 I65569:N65569 JE65569:JJ65569 TA65569:TF65569 ACW65569:ADB65569 AMS65569:AMX65569 AWO65569:AWT65569 BGK65569:BGP65569 BQG65569:BQL65569 CAC65569:CAH65569 CJY65569:CKD65569 CTU65569:CTZ65569 DDQ65569:DDV65569 DNM65569:DNR65569 DXI65569:DXN65569 EHE65569:EHJ65569 ERA65569:ERF65569 FAW65569:FBB65569 FKS65569:FKX65569 FUO65569:FUT65569 GEK65569:GEP65569 GOG65569:GOL65569 GYC65569:GYH65569 HHY65569:HID65569 HRU65569:HRZ65569 IBQ65569:IBV65569 ILM65569:ILR65569 IVI65569:IVN65569 JFE65569:JFJ65569 JPA65569:JPF65569 JYW65569:JZB65569 KIS65569:KIX65569 KSO65569:KST65569 LCK65569:LCP65569 LMG65569:LML65569 LWC65569:LWH65569 MFY65569:MGD65569 MPU65569:MPZ65569 MZQ65569:MZV65569 NJM65569:NJR65569 NTI65569:NTN65569 ODE65569:ODJ65569 ONA65569:ONF65569 OWW65569:OXB65569 PGS65569:PGX65569 PQO65569:PQT65569 QAK65569:QAP65569 QKG65569:QKL65569 QUC65569:QUH65569 RDY65569:RED65569 RNU65569:RNZ65569 RXQ65569:RXV65569 SHM65569:SHR65569 SRI65569:SRN65569 TBE65569:TBJ65569 TLA65569:TLF65569 TUW65569:TVB65569 UES65569:UEX65569 UOO65569:UOT65569 UYK65569:UYP65569 VIG65569:VIL65569 VSC65569:VSH65569 WBY65569:WCD65569 WLU65569:WLZ65569 WVQ65569:WVV65569 I131105:N131105 JE131105:JJ131105 TA131105:TF131105 ACW131105:ADB131105 AMS131105:AMX131105 AWO131105:AWT131105 BGK131105:BGP131105 BQG131105:BQL131105 CAC131105:CAH131105 CJY131105:CKD131105 CTU131105:CTZ131105 DDQ131105:DDV131105 DNM131105:DNR131105 DXI131105:DXN131105 EHE131105:EHJ131105 ERA131105:ERF131105 FAW131105:FBB131105 FKS131105:FKX131105 FUO131105:FUT131105 GEK131105:GEP131105 GOG131105:GOL131105 GYC131105:GYH131105 HHY131105:HID131105 HRU131105:HRZ131105 IBQ131105:IBV131105 ILM131105:ILR131105 IVI131105:IVN131105 JFE131105:JFJ131105 JPA131105:JPF131105 JYW131105:JZB131105 KIS131105:KIX131105 KSO131105:KST131105 LCK131105:LCP131105 LMG131105:LML131105 LWC131105:LWH131105 MFY131105:MGD131105 MPU131105:MPZ131105 MZQ131105:MZV131105 NJM131105:NJR131105 NTI131105:NTN131105 ODE131105:ODJ131105 ONA131105:ONF131105 OWW131105:OXB131105 PGS131105:PGX131105 PQO131105:PQT131105 QAK131105:QAP131105 QKG131105:QKL131105 QUC131105:QUH131105 RDY131105:RED131105 RNU131105:RNZ131105 RXQ131105:RXV131105 SHM131105:SHR131105 SRI131105:SRN131105 TBE131105:TBJ131105 TLA131105:TLF131105 TUW131105:TVB131105 UES131105:UEX131105 UOO131105:UOT131105 UYK131105:UYP131105 VIG131105:VIL131105 VSC131105:VSH131105 WBY131105:WCD131105 WLU131105:WLZ131105 WVQ131105:WVV131105 I196641:N196641 JE196641:JJ196641 TA196641:TF196641 ACW196641:ADB196641 AMS196641:AMX196641 AWO196641:AWT196641 BGK196641:BGP196641 BQG196641:BQL196641 CAC196641:CAH196641 CJY196641:CKD196641 CTU196641:CTZ196641 DDQ196641:DDV196641 DNM196641:DNR196641 DXI196641:DXN196641 EHE196641:EHJ196641 ERA196641:ERF196641 FAW196641:FBB196641 FKS196641:FKX196641 FUO196641:FUT196641 GEK196641:GEP196641 GOG196641:GOL196641 GYC196641:GYH196641 HHY196641:HID196641 HRU196641:HRZ196641 IBQ196641:IBV196641 ILM196641:ILR196641 IVI196641:IVN196641 JFE196641:JFJ196641 JPA196641:JPF196641 JYW196641:JZB196641 KIS196641:KIX196641 KSO196641:KST196641 LCK196641:LCP196641 LMG196641:LML196641 LWC196641:LWH196641 MFY196641:MGD196641 MPU196641:MPZ196641 MZQ196641:MZV196641 NJM196641:NJR196641 NTI196641:NTN196641 ODE196641:ODJ196641 ONA196641:ONF196641 OWW196641:OXB196641 PGS196641:PGX196641 PQO196641:PQT196641 QAK196641:QAP196641 QKG196641:QKL196641 QUC196641:QUH196641 RDY196641:RED196641 RNU196641:RNZ196641 RXQ196641:RXV196641 SHM196641:SHR196641 SRI196641:SRN196641 TBE196641:TBJ196641 TLA196641:TLF196641 TUW196641:TVB196641 UES196641:UEX196641 UOO196641:UOT196641 UYK196641:UYP196641 VIG196641:VIL196641 VSC196641:VSH196641 WBY196641:WCD196641 WLU196641:WLZ196641 WVQ196641:WVV196641 I262177:N262177 JE262177:JJ262177 TA262177:TF262177 ACW262177:ADB262177 AMS262177:AMX262177 AWO262177:AWT262177 BGK262177:BGP262177 BQG262177:BQL262177 CAC262177:CAH262177 CJY262177:CKD262177 CTU262177:CTZ262177 DDQ262177:DDV262177 DNM262177:DNR262177 DXI262177:DXN262177 EHE262177:EHJ262177 ERA262177:ERF262177 FAW262177:FBB262177 FKS262177:FKX262177 FUO262177:FUT262177 GEK262177:GEP262177 GOG262177:GOL262177 GYC262177:GYH262177 HHY262177:HID262177 HRU262177:HRZ262177 IBQ262177:IBV262177 ILM262177:ILR262177 IVI262177:IVN262177 JFE262177:JFJ262177 JPA262177:JPF262177 JYW262177:JZB262177 KIS262177:KIX262177 KSO262177:KST262177 LCK262177:LCP262177 LMG262177:LML262177 LWC262177:LWH262177 MFY262177:MGD262177 MPU262177:MPZ262177 MZQ262177:MZV262177 NJM262177:NJR262177 NTI262177:NTN262177 ODE262177:ODJ262177 ONA262177:ONF262177 OWW262177:OXB262177 PGS262177:PGX262177 PQO262177:PQT262177 QAK262177:QAP262177 QKG262177:QKL262177 QUC262177:QUH262177 RDY262177:RED262177 RNU262177:RNZ262177 RXQ262177:RXV262177 SHM262177:SHR262177 SRI262177:SRN262177 TBE262177:TBJ262177 TLA262177:TLF262177 TUW262177:TVB262177 UES262177:UEX262177 UOO262177:UOT262177 UYK262177:UYP262177 VIG262177:VIL262177 VSC262177:VSH262177 WBY262177:WCD262177 WLU262177:WLZ262177 WVQ262177:WVV262177 I327713:N327713 JE327713:JJ327713 TA327713:TF327713 ACW327713:ADB327713 AMS327713:AMX327713 AWO327713:AWT327713 BGK327713:BGP327713 BQG327713:BQL327713 CAC327713:CAH327713 CJY327713:CKD327713 CTU327713:CTZ327713 DDQ327713:DDV327713 DNM327713:DNR327713 DXI327713:DXN327713 EHE327713:EHJ327713 ERA327713:ERF327713 FAW327713:FBB327713 FKS327713:FKX327713 FUO327713:FUT327713 GEK327713:GEP327713 GOG327713:GOL327713 GYC327713:GYH327713 HHY327713:HID327713 HRU327713:HRZ327713 IBQ327713:IBV327713 ILM327713:ILR327713 IVI327713:IVN327713 JFE327713:JFJ327713 JPA327713:JPF327713 JYW327713:JZB327713 KIS327713:KIX327713 KSO327713:KST327713 LCK327713:LCP327713 LMG327713:LML327713 LWC327713:LWH327713 MFY327713:MGD327713 MPU327713:MPZ327713 MZQ327713:MZV327713 NJM327713:NJR327713 NTI327713:NTN327713 ODE327713:ODJ327713 ONA327713:ONF327713 OWW327713:OXB327713 PGS327713:PGX327713 PQO327713:PQT327713 QAK327713:QAP327713 QKG327713:QKL327713 QUC327713:QUH327713 RDY327713:RED327713 RNU327713:RNZ327713 RXQ327713:RXV327713 SHM327713:SHR327713 SRI327713:SRN327713 TBE327713:TBJ327713 TLA327713:TLF327713 TUW327713:TVB327713 UES327713:UEX327713 UOO327713:UOT327713 UYK327713:UYP327713 VIG327713:VIL327713 VSC327713:VSH327713 WBY327713:WCD327713 WLU327713:WLZ327713 WVQ327713:WVV327713 I393249:N393249 JE393249:JJ393249 TA393249:TF393249 ACW393249:ADB393249 AMS393249:AMX393249 AWO393249:AWT393249 BGK393249:BGP393249 BQG393249:BQL393249 CAC393249:CAH393249 CJY393249:CKD393249 CTU393249:CTZ393249 DDQ393249:DDV393249 DNM393249:DNR393249 DXI393249:DXN393249 EHE393249:EHJ393249 ERA393249:ERF393249 FAW393249:FBB393249 FKS393249:FKX393249 FUO393249:FUT393249 GEK393249:GEP393249 GOG393249:GOL393249 GYC393249:GYH393249 HHY393249:HID393249 HRU393249:HRZ393249 IBQ393249:IBV393249 ILM393249:ILR393249 IVI393249:IVN393249 JFE393249:JFJ393249 JPA393249:JPF393249 JYW393249:JZB393249 KIS393249:KIX393249 KSO393249:KST393249 LCK393249:LCP393249 LMG393249:LML393249 LWC393249:LWH393249 MFY393249:MGD393249 MPU393249:MPZ393249 MZQ393249:MZV393249 NJM393249:NJR393249 NTI393249:NTN393249 ODE393249:ODJ393249 ONA393249:ONF393249 OWW393249:OXB393249 PGS393249:PGX393249 PQO393249:PQT393249 QAK393249:QAP393249 QKG393249:QKL393249 QUC393249:QUH393249 RDY393249:RED393249 RNU393249:RNZ393249 RXQ393249:RXV393249 SHM393249:SHR393249 SRI393249:SRN393249 TBE393249:TBJ393249 TLA393249:TLF393249 TUW393249:TVB393249 UES393249:UEX393249 UOO393249:UOT393249 UYK393249:UYP393249 VIG393249:VIL393249 VSC393249:VSH393249 WBY393249:WCD393249 WLU393249:WLZ393249 WVQ393249:WVV393249 I458785:N458785 JE458785:JJ458785 TA458785:TF458785 ACW458785:ADB458785 AMS458785:AMX458785 AWO458785:AWT458785 BGK458785:BGP458785 BQG458785:BQL458785 CAC458785:CAH458785 CJY458785:CKD458785 CTU458785:CTZ458785 DDQ458785:DDV458785 DNM458785:DNR458785 DXI458785:DXN458785 EHE458785:EHJ458785 ERA458785:ERF458785 FAW458785:FBB458785 FKS458785:FKX458785 FUO458785:FUT458785 GEK458785:GEP458785 GOG458785:GOL458785 GYC458785:GYH458785 HHY458785:HID458785 HRU458785:HRZ458785 IBQ458785:IBV458785 ILM458785:ILR458785 IVI458785:IVN458785 JFE458785:JFJ458785 JPA458785:JPF458785 JYW458785:JZB458785 KIS458785:KIX458785 KSO458785:KST458785 LCK458785:LCP458785 LMG458785:LML458785 LWC458785:LWH458785 MFY458785:MGD458785 MPU458785:MPZ458785 MZQ458785:MZV458785 NJM458785:NJR458785 NTI458785:NTN458785 ODE458785:ODJ458785 ONA458785:ONF458785 OWW458785:OXB458785 PGS458785:PGX458785 PQO458785:PQT458785 QAK458785:QAP458785 QKG458785:QKL458785 QUC458785:QUH458785 RDY458785:RED458785 RNU458785:RNZ458785 RXQ458785:RXV458785 SHM458785:SHR458785 SRI458785:SRN458785 TBE458785:TBJ458785 TLA458785:TLF458785 TUW458785:TVB458785 UES458785:UEX458785 UOO458785:UOT458785 UYK458785:UYP458785 VIG458785:VIL458785 VSC458785:VSH458785 WBY458785:WCD458785 WLU458785:WLZ458785 WVQ458785:WVV458785 I524321:N524321 JE524321:JJ524321 TA524321:TF524321 ACW524321:ADB524321 AMS524321:AMX524321 AWO524321:AWT524321 BGK524321:BGP524321 BQG524321:BQL524321 CAC524321:CAH524321 CJY524321:CKD524321 CTU524321:CTZ524321 DDQ524321:DDV524321 DNM524321:DNR524321 DXI524321:DXN524321 EHE524321:EHJ524321 ERA524321:ERF524321 FAW524321:FBB524321 FKS524321:FKX524321 FUO524321:FUT524321 GEK524321:GEP524321 GOG524321:GOL524321 GYC524321:GYH524321 HHY524321:HID524321 HRU524321:HRZ524321 IBQ524321:IBV524321 ILM524321:ILR524321 IVI524321:IVN524321 JFE524321:JFJ524321 JPA524321:JPF524321 JYW524321:JZB524321 KIS524321:KIX524321 KSO524321:KST524321 LCK524321:LCP524321 LMG524321:LML524321 LWC524321:LWH524321 MFY524321:MGD524321 MPU524321:MPZ524321 MZQ524321:MZV524321 NJM524321:NJR524321 NTI524321:NTN524321 ODE524321:ODJ524321 ONA524321:ONF524321 OWW524321:OXB524321 PGS524321:PGX524321 PQO524321:PQT524321 QAK524321:QAP524321 QKG524321:QKL524321 QUC524321:QUH524321 RDY524321:RED524321 RNU524321:RNZ524321 RXQ524321:RXV524321 SHM524321:SHR524321 SRI524321:SRN524321 TBE524321:TBJ524321 TLA524321:TLF524321 TUW524321:TVB524321 UES524321:UEX524321 UOO524321:UOT524321 UYK524321:UYP524321 VIG524321:VIL524321 VSC524321:VSH524321 WBY524321:WCD524321 WLU524321:WLZ524321 WVQ524321:WVV524321 I589857:N589857 JE589857:JJ589857 TA589857:TF589857 ACW589857:ADB589857 AMS589857:AMX589857 AWO589857:AWT589857 BGK589857:BGP589857 BQG589857:BQL589857 CAC589857:CAH589857 CJY589857:CKD589857 CTU589857:CTZ589857 DDQ589857:DDV589857 DNM589857:DNR589857 DXI589857:DXN589857 EHE589857:EHJ589857 ERA589857:ERF589857 FAW589857:FBB589857 FKS589857:FKX589857 FUO589857:FUT589857 GEK589857:GEP589857 GOG589857:GOL589857 GYC589857:GYH589857 HHY589857:HID589857 HRU589857:HRZ589857 IBQ589857:IBV589857 ILM589857:ILR589857 IVI589857:IVN589857 JFE589857:JFJ589857 JPA589857:JPF589857 JYW589857:JZB589857 KIS589857:KIX589857 KSO589857:KST589857 LCK589857:LCP589857 LMG589857:LML589857 LWC589857:LWH589857 MFY589857:MGD589857 MPU589857:MPZ589857 MZQ589857:MZV589857 NJM589857:NJR589857 NTI589857:NTN589857 ODE589857:ODJ589857 ONA589857:ONF589857 OWW589857:OXB589857 PGS589857:PGX589857 PQO589857:PQT589857 QAK589857:QAP589857 QKG589857:QKL589857 QUC589857:QUH589857 RDY589857:RED589857 RNU589857:RNZ589857 RXQ589857:RXV589857 SHM589857:SHR589857 SRI589857:SRN589857 TBE589857:TBJ589857 TLA589857:TLF589857 TUW589857:TVB589857 UES589857:UEX589857 UOO589857:UOT589857 UYK589857:UYP589857 VIG589857:VIL589857 VSC589857:VSH589857 WBY589857:WCD589857 WLU589857:WLZ589857 WVQ589857:WVV589857 I655393:N655393 JE655393:JJ655393 TA655393:TF655393 ACW655393:ADB655393 AMS655393:AMX655393 AWO655393:AWT655393 BGK655393:BGP655393 BQG655393:BQL655393 CAC655393:CAH655393 CJY655393:CKD655393 CTU655393:CTZ655393 DDQ655393:DDV655393 DNM655393:DNR655393 DXI655393:DXN655393 EHE655393:EHJ655393 ERA655393:ERF655393 FAW655393:FBB655393 FKS655393:FKX655393 FUO655393:FUT655393 GEK655393:GEP655393 GOG655393:GOL655393 GYC655393:GYH655393 HHY655393:HID655393 HRU655393:HRZ655393 IBQ655393:IBV655393 ILM655393:ILR655393 IVI655393:IVN655393 JFE655393:JFJ655393 JPA655393:JPF655393 JYW655393:JZB655393 KIS655393:KIX655393 KSO655393:KST655393 LCK655393:LCP655393 LMG655393:LML655393 LWC655393:LWH655393 MFY655393:MGD655393 MPU655393:MPZ655393 MZQ655393:MZV655393 NJM655393:NJR655393 NTI655393:NTN655393 ODE655393:ODJ655393 ONA655393:ONF655393 OWW655393:OXB655393 PGS655393:PGX655393 PQO655393:PQT655393 QAK655393:QAP655393 QKG655393:QKL655393 QUC655393:QUH655393 RDY655393:RED655393 RNU655393:RNZ655393 RXQ655393:RXV655393 SHM655393:SHR655393 SRI655393:SRN655393 TBE655393:TBJ655393 TLA655393:TLF655393 TUW655393:TVB655393 UES655393:UEX655393 UOO655393:UOT655393 UYK655393:UYP655393 VIG655393:VIL655393 VSC655393:VSH655393 WBY655393:WCD655393 WLU655393:WLZ655393 WVQ655393:WVV655393 I720929:N720929 JE720929:JJ720929 TA720929:TF720929 ACW720929:ADB720929 AMS720929:AMX720929 AWO720929:AWT720929 BGK720929:BGP720929 BQG720929:BQL720929 CAC720929:CAH720929 CJY720929:CKD720929 CTU720929:CTZ720929 DDQ720929:DDV720929 DNM720929:DNR720929 DXI720929:DXN720929 EHE720929:EHJ720929 ERA720929:ERF720929 FAW720929:FBB720929 FKS720929:FKX720929 FUO720929:FUT720929 GEK720929:GEP720929 GOG720929:GOL720929 GYC720929:GYH720929 HHY720929:HID720929 HRU720929:HRZ720929 IBQ720929:IBV720929 ILM720929:ILR720929 IVI720929:IVN720929 JFE720929:JFJ720929 JPA720929:JPF720929 JYW720929:JZB720929 KIS720929:KIX720929 KSO720929:KST720929 LCK720929:LCP720929 LMG720929:LML720929 LWC720929:LWH720929 MFY720929:MGD720929 MPU720929:MPZ720929 MZQ720929:MZV720929 NJM720929:NJR720929 NTI720929:NTN720929 ODE720929:ODJ720929 ONA720929:ONF720929 OWW720929:OXB720929 PGS720929:PGX720929 PQO720929:PQT720929 QAK720929:QAP720929 QKG720929:QKL720929 QUC720929:QUH720929 RDY720929:RED720929 RNU720929:RNZ720929 RXQ720929:RXV720929 SHM720929:SHR720929 SRI720929:SRN720929 TBE720929:TBJ720929 TLA720929:TLF720929 TUW720929:TVB720929 UES720929:UEX720929 UOO720929:UOT720929 UYK720929:UYP720929 VIG720929:VIL720929 VSC720929:VSH720929 WBY720929:WCD720929 WLU720929:WLZ720929 WVQ720929:WVV720929 I786465:N786465 JE786465:JJ786465 TA786465:TF786465 ACW786465:ADB786465 AMS786465:AMX786465 AWO786465:AWT786465 BGK786465:BGP786465 BQG786465:BQL786465 CAC786465:CAH786465 CJY786465:CKD786465 CTU786465:CTZ786465 DDQ786465:DDV786465 DNM786465:DNR786465 DXI786465:DXN786465 EHE786465:EHJ786465 ERA786465:ERF786465 FAW786465:FBB786465 FKS786465:FKX786465 FUO786465:FUT786465 GEK786465:GEP786465 GOG786465:GOL786465 GYC786465:GYH786465 HHY786465:HID786465 HRU786465:HRZ786465 IBQ786465:IBV786465 ILM786465:ILR786465 IVI786465:IVN786465 JFE786465:JFJ786465 JPA786465:JPF786465 JYW786465:JZB786465 KIS786465:KIX786465 KSO786465:KST786465 LCK786465:LCP786465 LMG786465:LML786465 LWC786465:LWH786465 MFY786465:MGD786465 MPU786465:MPZ786465 MZQ786465:MZV786465 NJM786465:NJR786465 NTI786465:NTN786465 ODE786465:ODJ786465 ONA786465:ONF786465 OWW786465:OXB786465 PGS786465:PGX786465 PQO786465:PQT786465 QAK786465:QAP786465 QKG786465:QKL786465 QUC786465:QUH786465 RDY786465:RED786465 RNU786465:RNZ786465 RXQ786465:RXV786465 SHM786465:SHR786465 SRI786465:SRN786465 TBE786465:TBJ786465 TLA786465:TLF786465 TUW786465:TVB786465 UES786465:UEX786465 UOO786465:UOT786465 UYK786465:UYP786465 VIG786465:VIL786465 VSC786465:VSH786465 WBY786465:WCD786465 WLU786465:WLZ786465 WVQ786465:WVV786465 I852001:N852001 JE852001:JJ852001 TA852001:TF852001 ACW852001:ADB852001 AMS852001:AMX852001 AWO852001:AWT852001 BGK852001:BGP852001 BQG852001:BQL852001 CAC852001:CAH852001 CJY852001:CKD852001 CTU852001:CTZ852001 DDQ852001:DDV852001 DNM852001:DNR852001 DXI852001:DXN852001 EHE852001:EHJ852001 ERA852001:ERF852001 FAW852001:FBB852001 FKS852001:FKX852001 FUO852001:FUT852001 GEK852001:GEP852001 GOG852001:GOL852001 GYC852001:GYH852001 HHY852001:HID852001 HRU852001:HRZ852001 IBQ852001:IBV852001 ILM852001:ILR852001 IVI852001:IVN852001 JFE852001:JFJ852001 JPA852001:JPF852001 JYW852001:JZB852001 KIS852001:KIX852001 KSO852001:KST852001 LCK852001:LCP852001 LMG852001:LML852001 LWC852001:LWH852001 MFY852001:MGD852001 MPU852001:MPZ852001 MZQ852001:MZV852001 NJM852001:NJR852001 NTI852001:NTN852001 ODE852001:ODJ852001 ONA852001:ONF852001 OWW852001:OXB852001 PGS852001:PGX852001 PQO852001:PQT852001 QAK852001:QAP852001 QKG852001:QKL852001 QUC852001:QUH852001 RDY852001:RED852001 RNU852001:RNZ852001 RXQ852001:RXV852001 SHM852001:SHR852001 SRI852001:SRN852001 TBE852001:TBJ852001 TLA852001:TLF852001 TUW852001:TVB852001 UES852001:UEX852001 UOO852001:UOT852001 UYK852001:UYP852001 VIG852001:VIL852001 VSC852001:VSH852001 WBY852001:WCD852001 WLU852001:WLZ852001 WVQ852001:WVV852001 I917537:N917537 JE917537:JJ917537 TA917537:TF917537 ACW917537:ADB917537 AMS917537:AMX917537 AWO917537:AWT917537 BGK917537:BGP917537 BQG917537:BQL917537 CAC917537:CAH917537 CJY917537:CKD917537 CTU917537:CTZ917537 DDQ917537:DDV917537 DNM917537:DNR917537 DXI917537:DXN917537 EHE917537:EHJ917537 ERA917537:ERF917537 FAW917537:FBB917537 FKS917537:FKX917537 FUO917537:FUT917537 GEK917537:GEP917537 GOG917537:GOL917537 GYC917537:GYH917537 HHY917537:HID917537 HRU917537:HRZ917537 IBQ917537:IBV917537 ILM917537:ILR917537 IVI917537:IVN917537 JFE917537:JFJ917537 JPA917537:JPF917537 JYW917537:JZB917537 KIS917537:KIX917537 KSO917537:KST917537 LCK917537:LCP917537 LMG917537:LML917537 LWC917537:LWH917537 MFY917537:MGD917537 MPU917537:MPZ917537 MZQ917537:MZV917537 NJM917537:NJR917537 NTI917537:NTN917537 ODE917537:ODJ917537 ONA917537:ONF917537 OWW917537:OXB917537 PGS917537:PGX917537 PQO917537:PQT917537 QAK917537:QAP917537 QKG917537:QKL917537 QUC917537:QUH917537 RDY917537:RED917537 RNU917537:RNZ917537 RXQ917537:RXV917537 SHM917537:SHR917537 SRI917537:SRN917537 TBE917537:TBJ917537 TLA917537:TLF917537 TUW917537:TVB917537 UES917537:UEX917537 UOO917537:UOT917537 UYK917537:UYP917537 VIG917537:VIL917537 VSC917537:VSH917537 WBY917537:WCD917537 WLU917537:WLZ917537 WVQ917537:WVV917537 I983073:N983073 JE983073:JJ983073 TA983073:TF983073 ACW983073:ADB983073 AMS983073:AMX983073 AWO983073:AWT983073 BGK983073:BGP983073 BQG983073:BQL983073 CAC983073:CAH983073 CJY983073:CKD983073 CTU983073:CTZ983073 DDQ983073:DDV983073 DNM983073:DNR983073 DXI983073:DXN983073 EHE983073:EHJ983073 ERA983073:ERF983073 FAW983073:FBB983073 FKS983073:FKX983073 FUO983073:FUT983073 GEK983073:GEP983073 GOG983073:GOL983073 GYC983073:GYH983073 HHY983073:HID983073 HRU983073:HRZ983073 IBQ983073:IBV983073 ILM983073:ILR983073 IVI983073:IVN983073 JFE983073:JFJ983073 JPA983073:JPF983073 JYW983073:JZB983073 KIS983073:KIX983073 KSO983073:KST983073 LCK983073:LCP983073 LMG983073:LML983073 LWC983073:LWH983073 MFY983073:MGD983073 MPU983073:MPZ983073 MZQ983073:MZV983073 NJM983073:NJR983073 NTI983073:NTN983073 ODE983073:ODJ983073 ONA983073:ONF983073 OWW983073:OXB983073 PGS983073:PGX983073 PQO983073:PQT983073 QAK983073:QAP983073 QKG983073:QKL983073 QUC983073:QUH983073 RDY983073:RED983073 RNU983073:RNZ983073 RXQ983073:RXV983073 SHM983073:SHR983073 SRI983073:SRN983073 TBE983073:TBJ983073 TLA983073:TLF983073 TUW983073:TVB983073 UES983073:UEX983073 UOO983073:UOT983073 UYK983073:UYP983073 VIG983073:VIL983073 VSC983073:VSH983073 WBY983073:WCD983073 WLU983073:WLZ983073 WVQ983073:WVV983073" xr:uid="{417163BE-E4F4-47B8-85E2-59948EFAC81D}">
      <formula1>$B$61:$B$63</formula1>
    </dataValidation>
    <dataValidation type="list" allowBlank="1" showInputMessage="1" showErrorMessage="1" sqref="I26:N26 JE26:JJ26 TA26:TF26 ACW26:ADB26 AMS26:AMX26 AWO26:AWT26 BGK26:BGP26 BQG26:BQL26 CAC26:CAH26 CJY26:CKD26 CTU26:CTZ26 DDQ26:DDV26 DNM26:DNR26 DXI26:DXN26 EHE26:EHJ26 ERA26:ERF26 FAW26:FBB26 FKS26:FKX26 FUO26:FUT26 GEK26:GEP26 GOG26:GOL26 GYC26:GYH26 HHY26:HID26 HRU26:HRZ26 IBQ26:IBV26 ILM26:ILR26 IVI26:IVN26 JFE26:JFJ26 JPA26:JPF26 JYW26:JZB26 KIS26:KIX26 KSO26:KST26 LCK26:LCP26 LMG26:LML26 LWC26:LWH26 MFY26:MGD26 MPU26:MPZ26 MZQ26:MZV26 NJM26:NJR26 NTI26:NTN26 ODE26:ODJ26 ONA26:ONF26 OWW26:OXB26 PGS26:PGX26 PQO26:PQT26 QAK26:QAP26 QKG26:QKL26 QUC26:QUH26 RDY26:RED26 RNU26:RNZ26 RXQ26:RXV26 SHM26:SHR26 SRI26:SRN26 TBE26:TBJ26 TLA26:TLF26 TUW26:TVB26 UES26:UEX26 UOO26:UOT26 UYK26:UYP26 VIG26:VIL26 VSC26:VSH26 WBY26:WCD26 WLU26:WLZ26 WVQ26:WVV26 I65564:N65564 JE65564:JJ65564 TA65564:TF65564 ACW65564:ADB65564 AMS65564:AMX65564 AWO65564:AWT65564 BGK65564:BGP65564 BQG65564:BQL65564 CAC65564:CAH65564 CJY65564:CKD65564 CTU65564:CTZ65564 DDQ65564:DDV65564 DNM65564:DNR65564 DXI65564:DXN65564 EHE65564:EHJ65564 ERA65564:ERF65564 FAW65564:FBB65564 FKS65564:FKX65564 FUO65564:FUT65564 GEK65564:GEP65564 GOG65564:GOL65564 GYC65564:GYH65564 HHY65564:HID65564 HRU65564:HRZ65564 IBQ65564:IBV65564 ILM65564:ILR65564 IVI65564:IVN65564 JFE65564:JFJ65564 JPA65564:JPF65564 JYW65564:JZB65564 KIS65564:KIX65564 KSO65564:KST65564 LCK65564:LCP65564 LMG65564:LML65564 LWC65564:LWH65564 MFY65564:MGD65564 MPU65564:MPZ65564 MZQ65564:MZV65564 NJM65564:NJR65564 NTI65564:NTN65564 ODE65564:ODJ65564 ONA65564:ONF65564 OWW65564:OXB65564 PGS65564:PGX65564 PQO65564:PQT65564 QAK65564:QAP65564 QKG65564:QKL65564 QUC65564:QUH65564 RDY65564:RED65564 RNU65564:RNZ65564 RXQ65564:RXV65564 SHM65564:SHR65564 SRI65564:SRN65564 TBE65564:TBJ65564 TLA65564:TLF65564 TUW65564:TVB65564 UES65564:UEX65564 UOO65564:UOT65564 UYK65564:UYP65564 VIG65564:VIL65564 VSC65564:VSH65564 WBY65564:WCD65564 WLU65564:WLZ65564 WVQ65564:WVV65564 I131100:N131100 JE131100:JJ131100 TA131100:TF131100 ACW131100:ADB131100 AMS131100:AMX131100 AWO131100:AWT131100 BGK131100:BGP131100 BQG131100:BQL131100 CAC131100:CAH131100 CJY131100:CKD131100 CTU131100:CTZ131100 DDQ131100:DDV131100 DNM131100:DNR131100 DXI131100:DXN131100 EHE131100:EHJ131100 ERA131100:ERF131100 FAW131100:FBB131100 FKS131100:FKX131100 FUO131100:FUT131100 GEK131100:GEP131100 GOG131100:GOL131100 GYC131100:GYH131100 HHY131100:HID131100 HRU131100:HRZ131100 IBQ131100:IBV131100 ILM131100:ILR131100 IVI131100:IVN131100 JFE131100:JFJ131100 JPA131100:JPF131100 JYW131100:JZB131100 KIS131100:KIX131100 KSO131100:KST131100 LCK131100:LCP131100 LMG131100:LML131100 LWC131100:LWH131100 MFY131100:MGD131100 MPU131100:MPZ131100 MZQ131100:MZV131100 NJM131100:NJR131100 NTI131100:NTN131100 ODE131100:ODJ131100 ONA131100:ONF131100 OWW131100:OXB131100 PGS131100:PGX131100 PQO131100:PQT131100 QAK131100:QAP131100 QKG131100:QKL131100 QUC131100:QUH131100 RDY131100:RED131100 RNU131100:RNZ131100 RXQ131100:RXV131100 SHM131100:SHR131100 SRI131100:SRN131100 TBE131100:TBJ131100 TLA131100:TLF131100 TUW131100:TVB131100 UES131100:UEX131100 UOO131100:UOT131100 UYK131100:UYP131100 VIG131100:VIL131100 VSC131100:VSH131100 WBY131100:WCD131100 WLU131100:WLZ131100 WVQ131100:WVV131100 I196636:N196636 JE196636:JJ196636 TA196636:TF196636 ACW196636:ADB196636 AMS196636:AMX196636 AWO196636:AWT196636 BGK196636:BGP196636 BQG196636:BQL196636 CAC196636:CAH196636 CJY196636:CKD196636 CTU196636:CTZ196636 DDQ196636:DDV196636 DNM196636:DNR196636 DXI196636:DXN196636 EHE196636:EHJ196636 ERA196636:ERF196636 FAW196636:FBB196636 FKS196636:FKX196636 FUO196636:FUT196636 GEK196636:GEP196636 GOG196636:GOL196636 GYC196636:GYH196636 HHY196636:HID196636 HRU196636:HRZ196636 IBQ196636:IBV196636 ILM196636:ILR196636 IVI196636:IVN196636 JFE196636:JFJ196636 JPA196636:JPF196636 JYW196636:JZB196636 KIS196636:KIX196636 KSO196636:KST196636 LCK196636:LCP196636 LMG196636:LML196636 LWC196636:LWH196636 MFY196636:MGD196636 MPU196636:MPZ196636 MZQ196636:MZV196636 NJM196636:NJR196636 NTI196636:NTN196636 ODE196636:ODJ196636 ONA196636:ONF196636 OWW196636:OXB196636 PGS196636:PGX196636 PQO196636:PQT196636 QAK196636:QAP196636 QKG196636:QKL196636 QUC196636:QUH196636 RDY196636:RED196636 RNU196636:RNZ196636 RXQ196636:RXV196636 SHM196636:SHR196636 SRI196636:SRN196636 TBE196636:TBJ196636 TLA196636:TLF196636 TUW196636:TVB196636 UES196636:UEX196636 UOO196636:UOT196636 UYK196636:UYP196636 VIG196636:VIL196636 VSC196636:VSH196636 WBY196636:WCD196636 WLU196636:WLZ196636 WVQ196636:WVV196636 I262172:N262172 JE262172:JJ262172 TA262172:TF262172 ACW262172:ADB262172 AMS262172:AMX262172 AWO262172:AWT262172 BGK262172:BGP262172 BQG262172:BQL262172 CAC262172:CAH262172 CJY262172:CKD262172 CTU262172:CTZ262172 DDQ262172:DDV262172 DNM262172:DNR262172 DXI262172:DXN262172 EHE262172:EHJ262172 ERA262172:ERF262172 FAW262172:FBB262172 FKS262172:FKX262172 FUO262172:FUT262172 GEK262172:GEP262172 GOG262172:GOL262172 GYC262172:GYH262172 HHY262172:HID262172 HRU262172:HRZ262172 IBQ262172:IBV262172 ILM262172:ILR262172 IVI262172:IVN262172 JFE262172:JFJ262172 JPA262172:JPF262172 JYW262172:JZB262172 KIS262172:KIX262172 KSO262172:KST262172 LCK262172:LCP262172 LMG262172:LML262172 LWC262172:LWH262172 MFY262172:MGD262172 MPU262172:MPZ262172 MZQ262172:MZV262172 NJM262172:NJR262172 NTI262172:NTN262172 ODE262172:ODJ262172 ONA262172:ONF262172 OWW262172:OXB262172 PGS262172:PGX262172 PQO262172:PQT262172 QAK262172:QAP262172 QKG262172:QKL262172 QUC262172:QUH262172 RDY262172:RED262172 RNU262172:RNZ262172 RXQ262172:RXV262172 SHM262172:SHR262172 SRI262172:SRN262172 TBE262172:TBJ262172 TLA262172:TLF262172 TUW262172:TVB262172 UES262172:UEX262172 UOO262172:UOT262172 UYK262172:UYP262172 VIG262172:VIL262172 VSC262172:VSH262172 WBY262172:WCD262172 WLU262172:WLZ262172 WVQ262172:WVV262172 I327708:N327708 JE327708:JJ327708 TA327708:TF327708 ACW327708:ADB327708 AMS327708:AMX327708 AWO327708:AWT327708 BGK327708:BGP327708 BQG327708:BQL327708 CAC327708:CAH327708 CJY327708:CKD327708 CTU327708:CTZ327708 DDQ327708:DDV327708 DNM327708:DNR327708 DXI327708:DXN327708 EHE327708:EHJ327708 ERA327708:ERF327708 FAW327708:FBB327708 FKS327708:FKX327708 FUO327708:FUT327708 GEK327708:GEP327708 GOG327708:GOL327708 GYC327708:GYH327708 HHY327708:HID327708 HRU327708:HRZ327708 IBQ327708:IBV327708 ILM327708:ILR327708 IVI327708:IVN327708 JFE327708:JFJ327708 JPA327708:JPF327708 JYW327708:JZB327708 KIS327708:KIX327708 KSO327708:KST327708 LCK327708:LCP327708 LMG327708:LML327708 LWC327708:LWH327708 MFY327708:MGD327708 MPU327708:MPZ327708 MZQ327708:MZV327708 NJM327708:NJR327708 NTI327708:NTN327708 ODE327708:ODJ327708 ONA327708:ONF327708 OWW327708:OXB327708 PGS327708:PGX327708 PQO327708:PQT327708 QAK327708:QAP327708 QKG327708:QKL327708 QUC327708:QUH327708 RDY327708:RED327708 RNU327708:RNZ327708 RXQ327708:RXV327708 SHM327708:SHR327708 SRI327708:SRN327708 TBE327708:TBJ327708 TLA327708:TLF327708 TUW327708:TVB327708 UES327708:UEX327708 UOO327708:UOT327708 UYK327708:UYP327708 VIG327708:VIL327708 VSC327708:VSH327708 WBY327708:WCD327708 WLU327708:WLZ327708 WVQ327708:WVV327708 I393244:N393244 JE393244:JJ393244 TA393244:TF393244 ACW393244:ADB393244 AMS393244:AMX393244 AWO393244:AWT393244 BGK393244:BGP393244 BQG393244:BQL393244 CAC393244:CAH393244 CJY393244:CKD393244 CTU393244:CTZ393244 DDQ393244:DDV393244 DNM393244:DNR393244 DXI393244:DXN393244 EHE393244:EHJ393244 ERA393244:ERF393244 FAW393244:FBB393244 FKS393244:FKX393244 FUO393244:FUT393244 GEK393244:GEP393244 GOG393244:GOL393244 GYC393244:GYH393244 HHY393244:HID393244 HRU393244:HRZ393244 IBQ393244:IBV393244 ILM393244:ILR393244 IVI393244:IVN393244 JFE393244:JFJ393244 JPA393244:JPF393244 JYW393244:JZB393244 KIS393244:KIX393244 KSO393244:KST393244 LCK393244:LCP393244 LMG393244:LML393244 LWC393244:LWH393244 MFY393244:MGD393244 MPU393244:MPZ393244 MZQ393244:MZV393244 NJM393244:NJR393244 NTI393244:NTN393244 ODE393244:ODJ393244 ONA393244:ONF393244 OWW393244:OXB393244 PGS393244:PGX393244 PQO393244:PQT393244 QAK393244:QAP393244 QKG393244:QKL393244 QUC393244:QUH393244 RDY393244:RED393244 RNU393244:RNZ393244 RXQ393244:RXV393244 SHM393244:SHR393244 SRI393244:SRN393244 TBE393244:TBJ393244 TLA393244:TLF393244 TUW393244:TVB393244 UES393244:UEX393244 UOO393244:UOT393244 UYK393244:UYP393244 VIG393244:VIL393244 VSC393244:VSH393244 WBY393244:WCD393244 WLU393244:WLZ393244 WVQ393244:WVV393244 I458780:N458780 JE458780:JJ458780 TA458780:TF458780 ACW458780:ADB458780 AMS458780:AMX458780 AWO458780:AWT458780 BGK458780:BGP458780 BQG458780:BQL458780 CAC458780:CAH458780 CJY458780:CKD458780 CTU458780:CTZ458780 DDQ458780:DDV458780 DNM458780:DNR458780 DXI458780:DXN458780 EHE458780:EHJ458780 ERA458780:ERF458780 FAW458780:FBB458780 FKS458780:FKX458780 FUO458780:FUT458780 GEK458780:GEP458780 GOG458780:GOL458780 GYC458780:GYH458780 HHY458780:HID458780 HRU458780:HRZ458780 IBQ458780:IBV458780 ILM458780:ILR458780 IVI458780:IVN458780 JFE458780:JFJ458780 JPA458780:JPF458780 JYW458780:JZB458780 KIS458780:KIX458780 KSO458780:KST458780 LCK458780:LCP458780 LMG458780:LML458780 LWC458780:LWH458780 MFY458780:MGD458780 MPU458780:MPZ458780 MZQ458780:MZV458780 NJM458780:NJR458780 NTI458780:NTN458780 ODE458780:ODJ458780 ONA458780:ONF458780 OWW458780:OXB458780 PGS458780:PGX458780 PQO458780:PQT458780 QAK458780:QAP458780 QKG458780:QKL458780 QUC458780:QUH458780 RDY458780:RED458780 RNU458780:RNZ458780 RXQ458780:RXV458780 SHM458780:SHR458780 SRI458780:SRN458780 TBE458780:TBJ458780 TLA458780:TLF458780 TUW458780:TVB458780 UES458780:UEX458780 UOO458780:UOT458780 UYK458780:UYP458780 VIG458780:VIL458780 VSC458780:VSH458780 WBY458780:WCD458780 WLU458780:WLZ458780 WVQ458780:WVV458780 I524316:N524316 JE524316:JJ524316 TA524316:TF524316 ACW524316:ADB524316 AMS524316:AMX524316 AWO524316:AWT524316 BGK524316:BGP524316 BQG524316:BQL524316 CAC524316:CAH524316 CJY524316:CKD524316 CTU524316:CTZ524316 DDQ524316:DDV524316 DNM524316:DNR524316 DXI524316:DXN524316 EHE524316:EHJ524316 ERA524316:ERF524316 FAW524316:FBB524316 FKS524316:FKX524316 FUO524316:FUT524316 GEK524316:GEP524316 GOG524316:GOL524316 GYC524316:GYH524316 HHY524316:HID524316 HRU524316:HRZ524316 IBQ524316:IBV524316 ILM524316:ILR524316 IVI524316:IVN524316 JFE524316:JFJ524316 JPA524316:JPF524316 JYW524316:JZB524316 KIS524316:KIX524316 KSO524316:KST524316 LCK524316:LCP524316 LMG524316:LML524316 LWC524316:LWH524316 MFY524316:MGD524316 MPU524316:MPZ524316 MZQ524316:MZV524316 NJM524316:NJR524316 NTI524316:NTN524316 ODE524316:ODJ524316 ONA524316:ONF524316 OWW524316:OXB524316 PGS524316:PGX524316 PQO524316:PQT524316 QAK524316:QAP524316 QKG524316:QKL524316 QUC524316:QUH524316 RDY524316:RED524316 RNU524316:RNZ524316 RXQ524316:RXV524316 SHM524316:SHR524316 SRI524316:SRN524316 TBE524316:TBJ524316 TLA524316:TLF524316 TUW524316:TVB524316 UES524316:UEX524316 UOO524316:UOT524316 UYK524316:UYP524316 VIG524316:VIL524316 VSC524316:VSH524316 WBY524316:WCD524316 WLU524316:WLZ524316 WVQ524316:WVV524316 I589852:N589852 JE589852:JJ589852 TA589852:TF589852 ACW589852:ADB589852 AMS589852:AMX589852 AWO589852:AWT589852 BGK589852:BGP589852 BQG589852:BQL589852 CAC589852:CAH589852 CJY589852:CKD589852 CTU589852:CTZ589852 DDQ589852:DDV589852 DNM589852:DNR589852 DXI589852:DXN589852 EHE589852:EHJ589852 ERA589852:ERF589852 FAW589852:FBB589852 FKS589852:FKX589852 FUO589852:FUT589852 GEK589852:GEP589852 GOG589852:GOL589852 GYC589852:GYH589852 HHY589852:HID589852 HRU589852:HRZ589852 IBQ589852:IBV589852 ILM589852:ILR589852 IVI589852:IVN589852 JFE589852:JFJ589852 JPA589852:JPF589852 JYW589852:JZB589852 KIS589852:KIX589852 KSO589852:KST589852 LCK589852:LCP589852 LMG589852:LML589852 LWC589852:LWH589852 MFY589852:MGD589852 MPU589852:MPZ589852 MZQ589852:MZV589852 NJM589852:NJR589852 NTI589852:NTN589852 ODE589852:ODJ589852 ONA589852:ONF589852 OWW589852:OXB589852 PGS589852:PGX589852 PQO589852:PQT589852 QAK589852:QAP589852 QKG589852:QKL589852 QUC589852:QUH589852 RDY589852:RED589852 RNU589852:RNZ589852 RXQ589852:RXV589852 SHM589852:SHR589852 SRI589852:SRN589852 TBE589852:TBJ589852 TLA589852:TLF589852 TUW589852:TVB589852 UES589852:UEX589852 UOO589852:UOT589852 UYK589852:UYP589852 VIG589852:VIL589852 VSC589852:VSH589852 WBY589852:WCD589852 WLU589852:WLZ589852 WVQ589852:WVV589852 I655388:N655388 JE655388:JJ655388 TA655388:TF655388 ACW655388:ADB655388 AMS655388:AMX655388 AWO655388:AWT655388 BGK655388:BGP655388 BQG655388:BQL655388 CAC655388:CAH655388 CJY655388:CKD655388 CTU655388:CTZ655388 DDQ655388:DDV655388 DNM655388:DNR655388 DXI655388:DXN655388 EHE655388:EHJ655388 ERA655388:ERF655388 FAW655388:FBB655388 FKS655388:FKX655388 FUO655388:FUT655388 GEK655388:GEP655388 GOG655388:GOL655388 GYC655388:GYH655388 HHY655388:HID655388 HRU655388:HRZ655388 IBQ655388:IBV655388 ILM655388:ILR655388 IVI655388:IVN655388 JFE655388:JFJ655388 JPA655388:JPF655388 JYW655388:JZB655388 KIS655388:KIX655388 KSO655388:KST655388 LCK655388:LCP655388 LMG655388:LML655388 LWC655388:LWH655388 MFY655388:MGD655388 MPU655388:MPZ655388 MZQ655388:MZV655388 NJM655388:NJR655388 NTI655388:NTN655388 ODE655388:ODJ655388 ONA655388:ONF655388 OWW655388:OXB655388 PGS655388:PGX655388 PQO655388:PQT655388 QAK655388:QAP655388 QKG655388:QKL655388 QUC655388:QUH655388 RDY655388:RED655388 RNU655388:RNZ655388 RXQ655388:RXV655388 SHM655388:SHR655388 SRI655388:SRN655388 TBE655388:TBJ655388 TLA655388:TLF655388 TUW655388:TVB655388 UES655388:UEX655388 UOO655388:UOT655388 UYK655388:UYP655388 VIG655388:VIL655388 VSC655388:VSH655388 WBY655388:WCD655388 WLU655388:WLZ655388 WVQ655388:WVV655388 I720924:N720924 JE720924:JJ720924 TA720924:TF720924 ACW720924:ADB720924 AMS720924:AMX720924 AWO720924:AWT720924 BGK720924:BGP720924 BQG720924:BQL720924 CAC720924:CAH720924 CJY720924:CKD720924 CTU720924:CTZ720924 DDQ720924:DDV720924 DNM720924:DNR720924 DXI720924:DXN720924 EHE720924:EHJ720924 ERA720924:ERF720924 FAW720924:FBB720924 FKS720924:FKX720924 FUO720924:FUT720924 GEK720924:GEP720924 GOG720924:GOL720924 GYC720924:GYH720924 HHY720924:HID720924 HRU720924:HRZ720924 IBQ720924:IBV720924 ILM720924:ILR720924 IVI720924:IVN720924 JFE720924:JFJ720924 JPA720924:JPF720924 JYW720924:JZB720924 KIS720924:KIX720924 KSO720924:KST720924 LCK720924:LCP720924 LMG720924:LML720924 LWC720924:LWH720924 MFY720924:MGD720924 MPU720924:MPZ720924 MZQ720924:MZV720924 NJM720924:NJR720924 NTI720924:NTN720924 ODE720924:ODJ720924 ONA720924:ONF720924 OWW720924:OXB720924 PGS720924:PGX720924 PQO720924:PQT720924 QAK720924:QAP720924 QKG720924:QKL720924 QUC720924:QUH720924 RDY720924:RED720924 RNU720924:RNZ720924 RXQ720924:RXV720924 SHM720924:SHR720924 SRI720924:SRN720924 TBE720924:TBJ720924 TLA720924:TLF720924 TUW720924:TVB720924 UES720924:UEX720924 UOO720924:UOT720924 UYK720924:UYP720924 VIG720924:VIL720924 VSC720924:VSH720924 WBY720924:WCD720924 WLU720924:WLZ720924 WVQ720924:WVV720924 I786460:N786460 JE786460:JJ786460 TA786460:TF786460 ACW786460:ADB786460 AMS786460:AMX786460 AWO786460:AWT786460 BGK786460:BGP786460 BQG786460:BQL786460 CAC786460:CAH786460 CJY786460:CKD786460 CTU786460:CTZ786460 DDQ786460:DDV786460 DNM786460:DNR786460 DXI786460:DXN786460 EHE786460:EHJ786460 ERA786460:ERF786460 FAW786460:FBB786460 FKS786460:FKX786460 FUO786460:FUT786460 GEK786460:GEP786460 GOG786460:GOL786460 GYC786460:GYH786460 HHY786460:HID786460 HRU786460:HRZ786460 IBQ786460:IBV786460 ILM786460:ILR786460 IVI786460:IVN786460 JFE786460:JFJ786460 JPA786460:JPF786460 JYW786460:JZB786460 KIS786460:KIX786460 KSO786460:KST786460 LCK786460:LCP786460 LMG786460:LML786460 LWC786460:LWH786460 MFY786460:MGD786460 MPU786460:MPZ786460 MZQ786460:MZV786460 NJM786460:NJR786460 NTI786460:NTN786460 ODE786460:ODJ786460 ONA786460:ONF786460 OWW786460:OXB786460 PGS786460:PGX786460 PQO786460:PQT786460 QAK786460:QAP786460 QKG786460:QKL786460 QUC786460:QUH786460 RDY786460:RED786460 RNU786460:RNZ786460 RXQ786460:RXV786460 SHM786460:SHR786460 SRI786460:SRN786460 TBE786460:TBJ786460 TLA786460:TLF786460 TUW786460:TVB786460 UES786460:UEX786460 UOO786460:UOT786460 UYK786460:UYP786460 VIG786460:VIL786460 VSC786460:VSH786460 WBY786460:WCD786460 WLU786460:WLZ786460 WVQ786460:WVV786460 I851996:N851996 JE851996:JJ851996 TA851996:TF851996 ACW851996:ADB851996 AMS851996:AMX851996 AWO851996:AWT851996 BGK851996:BGP851996 BQG851996:BQL851996 CAC851996:CAH851996 CJY851996:CKD851996 CTU851996:CTZ851996 DDQ851996:DDV851996 DNM851996:DNR851996 DXI851996:DXN851996 EHE851996:EHJ851996 ERA851996:ERF851996 FAW851996:FBB851996 FKS851996:FKX851996 FUO851996:FUT851996 GEK851996:GEP851996 GOG851996:GOL851996 GYC851996:GYH851996 HHY851996:HID851996 HRU851996:HRZ851996 IBQ851996:IBV851996 ILM851996:ILR851996 IVI851996:IVN851996 JFE851996:JFJ851996 JPA851996:JPF851996 JYW851996:JZB851996 KIS851996:KIX851996 KSO851996:KST851996 LCK851996:LCP851996 LMG851996:LML851996 LWC851996:LWH851996 MFY851996:MGD851996 MPU851996:MPZ851996 MZQ851996:MZV851996 NJM851996:NJR851996 NTI851996:NTN851996 ODE851996:ODJ851996 ONA851996:ONF851996 OWW851996:OXB851996 PGS851996:PGX851996 PQO851996:PQT851996 QAK851996:QAP851996 QKG851996:QKL851996 QUC851996:QUH851996 RDY851996:RED851996 RNU851996:RNZ851996 RXQ851996:RXV851996 SHM851996:SHR851996 SRI851996:SRN851996 TBE851996:TBJ851996 TLA851996:TLF851996 TUW851996:TVB851996 UES851996:UEX851996 UOO851996:UOT851996 UYK851996:UYP851996 VIG851996:VIL851996 VSC851996:VSH851996 WBY851996:WCD851996 WLU851996:WLZ851996 WVQ851996:WVV851996 I917532:N917532 JE917532:JJ917532 TA917532:TF917532 ACW917532:ADB917532 AMS917532:AMX917532 AWO917532:AWT917532 BGK917532:BGP917532 BQG917532:BQL917532 CAC917532:CAH917532 CJY917532:CKD917532 CTU917532:CTZ917532 DDQ917532:DDV917532 DNM917532:DNR917532 DXI917532:DXN917532 EHE917532:EHJ917532 ERA917532:ERF917532 FAW917532:FBB917532 FKS917532:FKX917532 FUO917532:FUT917532 GEK917532:GEP917532 GOG917532:GOL917532 GYC917532:GYH917532 HHY917532:HID917532 HRU917532:HRZ917532 IBQ917532:IBV917532 ILM917532:ILR917532 IVI917532:IVN917532 JFE917532:JFJ917532 JPA917532:JPF917532 JYW917532:JZB917532 KIS917532:KIX917532 KSO917532:KST917532 LCK917532:LCP917532 LMG917532:LML917532 LWC917532:LWH917532 MFY917532:MGD917532 MPU917532:MPZ917532 MZQ917532:MZV917532 NJM917532:NJR917532 NTI917532:NTN917532 ODE917532:ODJ917532 ONA917532:ONF917532 OWW917532:OXB917532 PGS917532:PGX917532 PQO917532:PQT917532 QAK917532:QAP917532 QKG917532:QKL917532 QUC917532:QUH917532 RDY917532:RED917532 RNU917532:RNZ917532 RXQ917532:RXV917532 SHM917532:SHR917532 SRI917532:SRN917532 TBE917532:TBJ917532 TLA917532:TLF917532 TUW917532:TVB917532 UES917532:UEX917532 UOO917532:UOT917532 UYK917532:UYP917532 VIG917532:VIL917532 VSC917532:VSH917532 WBY917532:WCD917532 WLU917532:WLZ917532 WVQ917532:WVV917532 I983068:N983068 JE983068:JJ983068 TA983068:TF983068 ACW983068:ADB983068 AMS983068:AMX983068 AWO983068:AWT983068 BGK983068:BGP983068 BQG983068:BQL983068 CAC983068:CAH983068 CJY983068:CKD983068 CTU983068:CTZ983068 DDQ983068:DDV983068 DNM983068:DNR983068 DXI983068:DXN983068 EHE983068:EHJ983068 ERA983068:ERF983068 FAW983068:FBB983068 FKS983068:FKX983068 FUO983068:FUT983068 GEK983068:GEP983068 GOG983068:GOL983068 GYC983068:GYH983068 HHY983068:HID983068 HRU983068:HRZ983068 IBQ983068:IBV983068 ILM983068:ILR983068 IVI983068:IVN983068 JFE983068:JFJ983068 JPA983068:JPF983068 JYW983068:JZB983068 KIS983068:KIX983068 KSO983068:KST983068 LCK983068:LCP983068 LMG983068:LML983068 LWC983068:LWH983068 MFY983068:MGD983068 MPU983068:MPZ983068 MZQ983068:MZV983068 NJM983068:NJR983068 NTI983068:NTN983068 ODE983068:ODJ983068 ONA983068:ONF983068 OWW983068:OXB983068 PGS983068:PGX983068 PQO983068:PQT983068 QAK983068:QAP983068 QKG983068:QKL983068 QUC983068:QUH983068 RDY983068:RED983068 RNU983068:RNZ983068 RXQ983068:RXV983068 SHM983068:SHR983068 SRI983068:SRN983068 TBE983068:TBJ983068 TLA983068:TLF983068 TUW983068:TVB983068 UES983068:UEX983068 UOO983068:UOT983068 UYK983068:UYP983068 VIG983068:VIL983068 VSC983068:VSH983068 WBY983068:WCD983068 WLU983068:WLZ983068 WVQ983068:WVV983068 WVQ983070:WVV983070 JE28:JJ30 TA28:TF30 ACW28:ADB30 AMS28:AMX30 AWO28:AWT30 BGK28:BGP30 BQG28:BQL30 CAC28:CAH30 CJY28:CKD30 CTU28:CTZ30 DDQ28:DDV30 DNM28:DNR30 DXI28:DXN30 EHE28:EHJ30 ERA28:ERF30 FAW28:FBB30 FKS28:FKX30 FUO28:FUT30 GEK28:GEP30 GOG28:GOL30 GYC28:GYH30 HHY28:HID30 HRU28:HRZ30 IBQ28:IBV30 ILM28:ILR30 IVI28:IVN30 JFE28:JFJ30 JPA28:JPF30 JYW28:JZB30 KIS28:KIX30 KSO28:KST30 LCK28:LCP30 LMG28:LML30 LWC28:LWH30 MFY28:MGD30 MPU28:MPZ30 MZQ28:MZV30 NJM28:NJR30 NTI28:NTN30 ODE28:ODJ30 ONA28:ONF30 OWW28:OXB30 PGS28:PGX30 PQO28:PQT30 QAK28:QAP30 QKG28:QKL30 QUC28:QUH30 RDY28:RED30 RNU28:RNZ30 RXQ28:RXV30 SHM28:SHR30 SRI28:SRN30 TBE28:TBJ30 TLA28:TLF30 TUW28:TVB30 UES28:UEX30 UOO28:UOT30 UYK28:UYP30 VIG28:VIL30 VSC28:VSH30 WBY28:WCD30 WLU28:WLZ30 WVQ28:WVV30 I65566:N65566 JE65566:JJ65566 TA65566:TF65566 ACW65566:ADB65566 AMS65566:AMX65566 AWO65566:AWT65566 BGK65566:BGP65566 BQG65566:BQL65566 CAC65566:CAH65566 CJY65566:CKD65566 CTU65566:CTZ65566 DDQ65566:DDV65566 DNM65566:DNR65566 DXI65566:DXN65566 EHE65566:EHJ65566 ERA65566:ERF65566 FAW65566:FBB65566 FKS65566:FKX65566 FUO65566:FUT65566 GEK65566:GEP65566 GOG65566:GOL65566 GYC65566:GYH65566 HHY65566:HID65566 HRU65566:HRZ65566 IBQ65566:IBV65566 ILM65566:ILR65566 IVI65566:IVN65566 JFE65566:JFJ65566 JPA65566:JPF65566 JYW65566:JZB65566 KIS65566:KIX65566 KSO65566:KST65566 LCK65566:LCP65566 LMG65566:LML65566 LWC65566:LWH65566 MFY65566:MGD65566 MPU65566:MPZ65566 MZQ65566:MZV65566 NJM65566:NJR65566 NTI65566:NTN65566 ODE65566:ODJ65566 ONA65566:ONF65566 OWW65566:OXB65566 PGS65566:PGX65566 PQO65566:PQT65566 QAK65566:QAP65566 QKG65566:QKL65566 QUC65566:QUH65566 RDY65566:RED65566 RNU65566:RNZ65566 RXQ65566:RXV65566 SHM65566:SHR65566 SRI65566:SRN65566 TBE65566:TBJ65566 TLA65566:TLF65566 TUW65566:TVB65566 UES65566:UEX65566 UOO65566:UOT65566 UYK65566:UYP65566 VIG65566:VIL65566 VSC65566:VSH65566 WBY65566:WCD65566 WLU65566:WLZ65566 WVQ65566:WVV65566 I131102:N131102 JE131102:JJ131102 TA131102:TF131102 ACW131102:ADB131102 AMS131102:AMX131102 AWO131102:AWT131102 BGK131102:BGP131102 BQG131102:BQL131102 CAC131102:CAH131102 CJY131102:CKD131102 CTU131102:CTZ131102 DDQ131102:DDV131102 DNM131102:DNR131102 DXI131102:DXN131102 EHE131102:EHJ131102 ERA131102:ERF131102 FAW131102:FBB131102 FKS131102:FKX131102 FUO131102:FUT131102 GEK131102:GEP131102 GOG131102:GOL131102 GYC131102:GYH131102 HHY131102:HID131102 HRU131102:HRZ131102 IBQ131102:IBV131102 ILM131102:ILR131102 IVI131102:IVN131102 JFE131102:JFJ131102 JPA131102:JPF131102 JYW131102:JZB131102 KIS131102:KIX131102 KSO131102:KST131102 LCK131102:LCP131102 LMG131102:LML131102 LWC131102:LWH131102 MFY131102:MGD131102 MPU131102:MPZ131102 MZQ131102:MZV131102 NJM131102:NJR131102 NTI131102:NTN131102 ODE131102:ODJ131102 ONA131102:ONF131102 OWW131102:OXB131102 PGS131102:PGX131102 PQO131102:PQT131102 QAK131102:QAP131102 QKG131102:QKL131102 QUC131102:QUH131102 RDY131102:RED131102 RNU131102:RNZ131102 RXQ131102:RXV131102 SHM131102:SHR131102 SRI131102:SRN131102 TBE131102:TBJ131102 TLA131102:TLF131102 TUW131102:TVB131102 UES131102:UEX131102 UOO131102:UOT131102 UYK131102:UYP131102 VIG131102:VIL131102 VSC131102:VSH131102 WBY131102:WCD131102 WLU131102:WLZ131102 WVQ131102:WVV131102 I196638:N196638 JE196638:JJ196638 TA196638:TF196638 ACW196638:ADB196638 AMS196638:AMX196638 AWO196638:AWT196638 BGK196638:BGP196638 BQG196638:BQL196638 CAC196638:CAH196638 CJY196638:CKD196638 CTU196638:CTZ196638 DDQ196638:DDV196638 DNM196638:DNR196638 DXI196638:DXN196638 EHE196638:EHJ196638 ERA196638:ERF196638 FAW196638:FBB196638 FKS196638:FKX196638 FUO196638:FUT196638 GEK196638:GEP196638 GOG196638:GOL196638 GYC196638:GYH196638 HHY196638:HID196638 HRU196638:HRZ196638 IBQ196638:IBV196638 ILM196638:ILR196638 IVI196638:IVN196638 JFE196638:JFJ196638 JPA196638:JPF196638 JYW196638:JZB196638 KIS196638:KIX196638 KSO196638:KST196638 LCK196638:LCP196638 LMG196638:LML196638 LWC196638:LWH196638 MFY196638:MGD196638 MPU196638:MPZ196638 MZQ196638:MZV196638 NJM196638:NJR196638 NTI196638:NTN196638 ODE196638:ODJ196638 ONA196638:ONF196638 OWW196638:OXB196638 PGS196638:PGX196638 PQO196638:PQT196638 QAK196638:QAP196638 QKG196638:QKL196638 QUC196638:QUH196638 RDY196638:RED196638 RNU196638:RNZ196638 RXQ196638:RXV196638 SHM196638:SHR196638 SRI196638:SRN196638 TBE196638:TBJ196638 TLA196638:TLF196638 TUW196638:TVB196638 UES196638:UEX196638 UOO196638:UOT196638 UYK196638:UYP196638 VIG196638:VIL196638 VSC196638:VSH196638 WBY196638:WCD196638 WLU196638:WLZ196638 WVQ196638:WVV196638 I262174:N262174 JE262174:JJ262174 TA262174:TF262174 ACW262174:ADB262174 AMS262174:AMX262174 AWO262174:AWT262174 BGK262174:BGP262174 BQG262174:BQL262174 CAC262174:CAH262174 CJY262174:CKD262174 CTU262174:CTZ262174 DDQ262174:DDV262174 DNM262174:DNR262174 DXI262174:DXN262174 EHE262174:EHJ262174 ERA262174:ERF262174 FAW262174:FBB262174 FKS262174:FKX262174 FUO262174:FUT262174 GEK262174:GEP262174 GOG262174:GOL262174 GYC262174:GYH262174 HHY262174:HID262174 HRU262174:HRZ262174 IBQ262174:IBV262174 ILM262174:ILR262174 IVI262174:IVN262174 JFE262174:JFJ262174 JPA262174:JPF262174 JYW262174:JZB262174 KIS262174:KIX262174 KSO262174:KST262174 LCK262174:LCP262174 LMG262174:LML262174 LWC262174:LWH262174 MFY262174:MGD262174 MPU262174:MPZ262174 MZQ262174:MZV262174 NJM262174:NJR262174 NTI262174:NTN262174 ODE262174:ODJ262174 ONA262174:ONF262174 OWW262174:OXB262174 PGS262174:PGX262174 PQO262174:PQT262174 QAK262174:QAP262174 QKG262174:QKL262174 QUC262174:QUH262174 RDY262174:RED262174 RNU262174:RNZ262174 RXQ262174:RXV262174 SHM262174:SHR262174 SRI262174:SRN262174 TBE262174:TBJ262174 TLA262174:TLF262174 TUW262174:TVB262174 UES262174:UEX262174 UOO262174:UOT262174 UYK262174:UYP262174 VIG262174:VIL262174 VSC262174:VSH262174 WBY262174:WCD262174 WLU262174:WLZ262174 WVQ262174:WVV262174 I327710:N327710 JE327710:JJ327710 TA327710:TF327710 ACW327710:ADB327710 AMS327710:AMX327710 AWO327710:AWT327710 BGK327710:BGP327710 BQG327710:BQL327710 CAC327710:CAH327710 CJY327710:CKD327710 CTU327710:CTZ327710 DDQ327710:DDV327710 DNM327710:DNR327710 DXI327710:DXN327710 EHE327710:EHJ327710 ERA327710:ERF327710 FAW327710:FBB327710 FKS327710:FKX327710 FUO327710:FUT327710 GEK327710:GEP327710 GOG327710:GOL327710 GYC327710:GYH327710 HHY327710:HID327710 HRU327710:HRZ327710 IBQ327710:IBV327710 ILM327710:ILR327710 IVI327710:IVN327710 JFE327710:JFJ327710 JPA327710:JPF327710 JYW327710:JZB327710 KIS327710:KIX327710 KSO327710:KST327710 LCK327710:LCP327710 LMG327710:LML327710 LWC327710:LWH327710 MFY327710:MGD327710 MPU327710:MPZ327710 MZQ327710:MZV327710 NJM327710:NJR327710 NTI327710:NTN327710 ODE327710:ODJ327710 ONA327710:ONF327710 OWW327710:OXB327710 PGS327710:PGX327710 PQO327710:PQT327710 QAK327710:QAP327710 QKG327710:QKL327710 QUC327710:QUH327710 RDY327710:RED327710 RNU327710:RNZ327710 RXQ327710:RXV327710 SHM327710:SHR327710 SRI327710:SRN327710 TBE327710:TBJ327710 TLA327710:TLF327710 TUW327710:TVB327710 UES327710:UEX327710 UOO327710:UOT327710 UYK327710:UYP327710 VIG327710:VIL327710 VSC327710:VSH327710 WBY327710:WCD327710 WLU327710:WLZ327710 WVQ327710:WVV327710 I393246:N393246 JE393246:JJ393246 TA393246:TF393246 ACW393246:ADB393246 AMS393246:AMX393246 AWO393246:AWT393246 BGK393246:BGP393246 BQG393246:BQL393246 CAC393246:CAH393246 CJY393246:CKD393246 CTU393246:CTZ393246 DDQ393246:DDV393246 DNM393246:DNR393246 DXI393246:DXN393246 EHE393246:EHJ393246 ERA393246:ERF393246 FAW393246:FBB393246 FKS393246:FKX393246 FUO393246:FUT393246 GEK393246:GEP393246 GOG393246:GOL393246 GYC393246:GYH393246 HHY393246:HID393246 HRU393246:HRZ393246 IBQ393246:IBV393246 ILM393246:ILR393246 IVI393246:IVN393246 JFE393246:JFJ393246 JPA393246:JPF393246 JYW393246:JZB393246 KIS393246:KIX393246 KSO393246:KST393246 LCK393246:LCP393246 LMG393246:LML393246 LWC393246:LWH393246 MFY393246:MGD393246 MPU393246:MPZ393246 MZQ393246:MZV393246 NJM393246:NJR393246 NTI393246:NTN393246 ODE393246:ODJ393246 ONA393246:ONF393246 OWW393246:OXB393246 PGS393246:PGX393246 PQO393246:PQT393246 QAK393246:QAP393246 QKG393246:QKL393246 QUC393246:QUH393246 RDY393246:RED393246 RNU393246:RNZ393246 RXQ393246:RXV393246 SHM393246:SHR393246 SRI393246:SRN393246 TBE393246:TBJ393246 TLA393246:TLF393246 TUW393246:TVB393246 UES393246:UEX393246 UOO393246:UOT393246 UYK393246:UYP393246 VIG393246:VIL393246 VSC393246:VSH393246 WBY393246:WCD393246 WLU393246:WLZ393246 WVQ393246:WVV393246 I458782:N458782 JE458782:JJ458782 TA458782:TF458782 ACW458782:ADB458782 AMS458782:AMX458782 AWO458782:AWT458782 BGK458782:BGP458782 BQG458782:BQL458782 CAC458782:CAH458782 CJY458782:CKD458782 CTU458782:CTZ458782 DDQ458782:DDV458782 DNM458782:DNR458782 DXI458782:DXN458782 EHE458782:EHJ458782 ERA458782:ERF458782 FAW458782:FBB458782 FKS458782:FKX458782 FUO458782:FUT458782 GEK458782:GEP458782 GOG458782:GOL458782 GYC458782:GYH458782 HHY458782:HID458782 HRU458782:HRZ458782 IBQ458782:IBV458782 ILM458782:ILR458782 IVI458782:IVN458782 JFE458782:JFJ458782 JPA458782:JPF458782 JYW458782:JZB458782 KIS458782:KIX458782 KSO458782:KST458782 LCK458782:LCP458782 LMG458782:LML458782 LWC458782:LWH458782 MFY458782:MGD458782 MPU458782:MPZ458782 MZQ458782:MZV458782 NJM458782:NJR458782 NTI458782:NTN458782 ODE458782:ODJ458782 ONA458782:ONF458782 OWW458782:OXB458782 PGS458782:PGX458782 PQO458782:PQT458782 QAK458782:QAP458782 QKG458782:QKL458782 QUC458782:QUH458782 RDY458782:RED458782 RNU458782:RNZ458782 RXQ458782:RXV458782 SHM458782:SHR458782 SRI458782:SRN458782 TBE458782:TBJ458782 TLA458782:TLF458782 TUW458782:TVB458782 UES458782:UEX458782 UOO458782:UOT458782 UYK458782:UYP458782 VIG458782:VIL458782 VSC458782:VSH458782 WBY458782:WCD458782 WLU458782:WLZ458782 WVQ458782:WVV458782 I524318:N524318 JE524318:JJ524318 TA524318:TF524318 ACW524318:ADB524318 AMS524318:AMX524318 AWO524318:AWT524318 BGK524318:BGP524318 BQG524318:BQL524318 CAC524318:CAH524318 CJY524318:CKD524318 CTU524318:CTZ524318 DDQ524318:DDV524318 DNM524318:DNR524318 DXI524318:DXN524318 EHE524318:EHJ524318 ERA524318:ERF524318 FAW524318:FBB524318 FKS524318:FKX524318 FUO524318:FUT524318 GEK524318:GEP524318 GOG524318:GOL524318 GYC524318:GYH524318 HHY524318:HID524318 HRU524318:HRZ524318 IBQ524318:IBV524318 ILM524318:ILR524318 IVI524318:IVN524318 JFE524318:JFJ524318 JPA524318:JPF524318 JYW524318:JZB524318 KIS524318:KIX524318 KSO524318:KST524318 LCK524318:LCP524318 LMG524318:LML524318 LWC524318:LWH524318 MFY524318:MGD524318 MPU524318:MPZ524318 MZQ524318:MZV524318 NJM524318:NJR524318 NTI524318:NTN524318 ODE524318:ODJ524318 ONA524318:ONF524318 OWW524318:OXB524318 PGS524318:PGX524318 PQO524318:PQT524318 QAK524318:QAP524318 QKG524318:QKL524318 QUC524318:QUH524318 RDY524318:RED524318 RNU524318:RNZ524318 RXQ524318:RXV524318 SHM524318:SHR524318 SRI524318:SRN524318 TBE524318:TBJ524318 TLA524318:TLF524318 TUW524318:TVB524318 UES524318:UEX524318 UOO524318:UOT524318 UYK524318:UYP524318 VIG524318:VIL524318 VSC524318:VSH524318 WBY524318:WCD524318 WLU524318:WLZ524318 WVQ524318:WVV524318 I589854:N589854 JE589854:JJ589854 TA589854:TF589854 ACW589854:ADB589854 AMS589854:AMX589854 AWO589854:AWT589854 BGK589854:BGP589854 BQG589854:BQL589854 CAC589854:CAH589854 CJY589854:CKD589854 CTU589854:CTZ589854 DDQ589854:DDV589854 DNM589854:DNR589854 DXI589854:DXN589854 EHE589854:EHJ589854 ERA589854:ERF589854 FAW589854:FBB589854 FKS589854:FKX589854 FUO589854:FUT589854 GEK589854:GEP589854 GOG589854:GOL589854 GYC589854:GYH589854 HHY589854:HID589854 HRU589854:HRZ589854 IBQ589854:IBV589854 ILM589854:ILR589854 IVI589854:IVN589854 JFE589854:JFJ589854 JPA589854:JPF589854 JYW589854:JZB589854 KIS589854:KIX589854 KSO589854:KST589854 LCK589854:LCP589854 LMG589854:LML589854 LWC589854:LWH589854 MFY589854:MGD589854 MPU589854:MPZ589854 MZQ589854:MZV589854 NJM589854:NJR589854 NTI589854:NTN589854 ODE589854:ODJ589854 ONA589854:ONF589854 OWW589854:OXB589854 PGS589854:PGX589854 PQO589854:PQT589854 QAK589854:QAP589854 QKG589854:QKL589854 QUC589854:QUH589854 RDY589854:RED589854 RNU589854:RNZ589854 RXQ589854:RXV589854 SHM589854:SHR589854 SRI589854:SRN589854 TBE589854:TBJ589854 TLA589854:TLF589854 TUW589854:TVB589854 UES589854:UEX589854 UOO589854:UOT589854 UYK589854:UYP589854 VIG589854:VIL589854 VSC589854:VSH589854 WBY589854:WCD589854 WLU589854:WLZ589854 WVQ589854:WVV589854 I655390:N655390 JE655390:JJ655390 TA655390:TF655390 ACW655390:ADB655390 AMS655390:AMX655390 AWO655390:AWT655390 BGK655390:BGP655390 BQG655390:BQL655390 CAC655390:CAH655390 CJY655390:CKD655390 CTU655390:CTZ655390 DDQ655390:DDV655390 DNM655390:DNR655390 DXI655390:DXN655390 EHE655390:EHJ655390 ERA655390:ERF655390 FAW655390:FBB655390 FKS655390:FKX655390 FUO655390:FUT655390 GEK655390:GEP655390 GOG655390:GOL655390 GYC655390:GYH655390 HHY655390:HID655390 HRU655390:HRZ655390 IBQ655390:IBV655390 ILM655390:ILR655390 IVI655390:IVN655390 JFE655390:JFJ655390 JPA655390:JPF655390 JYW655390:JZB655390 KIS655390:KIX655390 KSO655390:KST655390 LCK655390:LCP655390 LMG655390:LML655390 LWC655390:LWH655390 MFY655390:MGD655390 MPU655390:MPZ655390 MZQ655390:MZV655390 NJM655390:NJR655390 NTI655390:NTN655390 ODE655390:ODJ655390 ONA655390:ONF655390 OWW655390:OXB655390 PGS655390:PGX655390 PQO655390:PQT655390 QAK655390:QAP655390 QKG655390:QKL655390 QUC655390:QUH655390 RDY655390:RED655390 RNU655390:RNZ655390 RXQ655390:RXV655390 SHM655390:SHR655390 SRI655390:SRN655390 TBE655390:TBJ655390 TLA655390:TLF655390 TUW655390:TVB655390 UES655390:UEX655390 UOO655390:UOT655390 UYK655390:UYP655390 VIG655390:VIL655390 VSC655390:VSH655390 WBY655390:WCD655390 WLU655390:WLZ655390 WVQ655390:WVV655390 I720926:N720926 JE720926:JJ720926 TA720926:TF720926 ACW720926:ADB720926 AMS720926:AMX720926 AWO720926:AWT720926 BGK720926:BGP720926 BQG720926:BQL720926 CAC720926:CAH720926 CJY720926:CKD720926 CTU720926:CTZ720926 DDQ720926:DDV720926 DNM720926:DNR720926 DXI720926:DXN720926 EHE720926:EHJ720926 ERA720926:ERF720926 FAW720926:FBB720926 FKS720926:FKX720926 FUO720926:FUT720926 GEK720926:GEP720926 GOG720926:GOL720926 GYC720926:GYH720926 HHY720926:HID720926 HRU720926:HRZ720926 IBQ720926:IBV720926 ILM720926:ILR720926 IVI720926:IVN720926 JFE720926:JFJ720926 JPA720926:JPF720926 JYW720926:JZB720926 KIS720926:KIX720926 KSO720926:KST720926 LCK720926:LCP720926 LMG720926:LML720926 LWC720926:LWH720926 MFY720926:MGD720926 MPU720926:MPZ720926 MZQ720926:MZV720926 NJM720926:NJR720926 NTI720926:NTN720926 ODE720926:ODJ720926 ONA720926:ONF720926 OWW720926:OXB720926 PGS720926:PGX720926 PQO720926:PQT720926 QAK720926:QAP720926 QKG720926:QKL720926 QUC720926:QUH720926 RDY720926:RED720926 RNU720926:RNZ720926 RXQ720926:RXV720926 SHM720926:SHR720926 SRI720926:SRN720926 TBE720926:TBJ720926 TLA720926:TLF720926 TUW720926:TVB720926 UES720926:UEX720926 UOO720926:UOT720926 UYK720926:UYP720926 VIG720926:VIL720926 VSC720926:VSH720926 WBY720926:WCD720926 WLU720926:WLZ720926 WVQ720926:WVV720926 I786462:N786462 JE786462:JJ786462 TA786462:TF786462 ACW786462:ADB786462 AMS786462:AMX786462 AWO786462:AWT786462 BGK786462:BGP786462 BQG786462:BQL786462 CAC786462:CAH786462 CJY786462:CKD786462 CTU786462:CTZ786462 DDQ786462:DDV786462 DNM786462:DNR786462 DXI786462:DXN786462 EHE786462:EHJ786462 ERA786462:ERF786462 FAW786462:FBB786462 FKS786462:FKX786462 FUO786462:FUT786462 GEK786462:GEP786462 GOG786462:GOL786462 GYC786462:GYH786462 HHY786462:HID786462 HRU786462:HRZ786462 IBQ786462:IBV786462 ILM786462:ILR786462 IVI786462:IVN786462 JFE786462:JFJ786462 JPA786462:JPF786462 JYW786462:JZB786462 KIS786462:KIX786462 KSO786462:KST786462 LCK786462:LCP786462 LMG786462:LML786462 LWC786462:LWH786462 MFY786462:MGD786462 MPU786462:MPZ786462 MZQ786462:MZV786462 NJM786462:NJR786462 NTI786462:NTN786462 ODE786462:ODJ786462 ONA786462:ONF786462 OWW786462:OXB786462 PGS786462:PGX786462 PQO786462:PQT786462 QAK786462:QAP786462 QKG786462:QKL786462 QUC786462:QUH786462 RDY786462:RED786462 RNU786462:RNZ786462 RXQ786462:RXV786462 SHM786462:SHR786462 SRI786462:SRN786462 TBE786462:TBJ786462 TLA786462:TLF786462 TUW786462:TVB786462 UES786462:UEX786462 UOO786462:UOT786462 UYK786462:UYP786462 VIG786462:VIL786462 VSC786462:VSH786462 WBY786462:WCD786462 WLU786462:WLZ786462 WVQ786462:WVV786462 I851998:N851998 JE851998:JJ851998 TA851998:TF851998 ACW851998:ADB851998 AMS851998:AMX851998 AWO851998:AWT851998 BGK851998:BGP851998 BQG851998:BQL851998 CAC851998:CAH851998 CJY851998:CKD851998 CTU851998:CTZ851998 DDQ851998:DDV851998 DNM851998:DNR851998 DXI851998:DXN851998 EHE851998:EHJ851998 ERA851998:ERF851998 FAW851998:FBB851998 FKS851998:FKX851998 FUO851998:FUT851998 GEK851998:GEP851998 GOG851998:GOL851998 GYC851998:GYH851998 HHY851998:HID851998 HRU851998:HRZ851998 IBQ851998:IBV851998 ILM851998:ILR851998 IVI851998:IVN851998 JFE851998:JFJ851998 JPA851998:JPF851998 JYW851998:JZB851998 KIS851998:KIX851998 KSO851998:KST851998 LCK851998:LCP851998 LMG851998:LML851998 LWC851998:LWH851998 MFY851998:MGD851998 MPU851998:MPZ851998 MZQ851998:MZV851998 NJM851998:NJR851998 NTI851998:NTN851998 ODE851998:ODJ851998 ONA851998:ONF851998 OWW851998:OXB851998 PGS851998:PGX851998 PQO851998:PQT851998 QAK851998:QAP851998 QKG851998:QKL851998 QUC851998:QUH851998 RDY851998:RED851998 RNU851998:RNZ851998 RXQ851998:RXV851998 SHM851998:SHR851998 SRI851998:SRN851998 TBE851998:TBJ851998 TLA851998:TLF851998 TUW851998:TVB851998 UES851998:UEX851998 UOO851998:UOT851998 UYK851998:UYP851998 VIG851998:VIL851998 VSC851998:VSH851998 WBY851998:WCD851998 WLU851998:WLZ851998 WVQ851998:WVV851998 I917534:N917534 JE917534:JJ917534 TA917534:TF917534 ACW917534:ADB917534 AMS917534:AMX917534 AWO917534:AWT917534 BGK917534:BGP917534 BQG917534:BQL917534 CAC917534:CAH917534 CJY917534:CKD917534 CTU917534:CTZ917534 DDQ917534:DDV917534 DNM917534:DNR917534 DXI917534:DXN917534 EHE917534:EHJ917534 ERA917534:ERF917534 FAW917534:FBB917534 FKS917534:FKX917534 FUO917534:FUT917534 GEK917534:GEP917534 GOG917534:GOL917534 GYC917534:GYH917534 HHY917534:HID917534 HRU917534:HRZ917534 IBQ917534:IBV917534 ILM917534:ILR917534 IVI917534:IVN917534 JFE917534:JFJ917534 JPA917534:JPF917534 JYW917534:JZB917534 KIS917534:KIX917534 KSO917534:KST917534 LCK917534:LCP917534 LMG917534:LML917534 LWC917534:LWH917534 MFY917534:MGD917534 MPU917534:MPZ917534 MZQ917534:MZV917534 NJM917534:NJR917534 NTI917534:NTN917534 ODE917534:ODJ917534 ONA917534:ONF917534 OWW917534:OXB917534 PGS917534:PGX917534 PQO917534:PQT917534 QAK917534:QAP917534 QKG917534:QKL917534 QUC917534:QUH917534 RDY917534:RED917534 RNU917534:RNZ917534 RXQ917534:RXV917534 SHM917534:SHR917534 SRI917534:SRN917534 TBE917534:TBJ917534 TLA917534:TLF917534 TUW917534:TVB917534 UES917534:UEX917534 UOO917534:UOT917534 UYK917534:UYP917534 VIG917534:VIL917534 VSC917534:VSH917534 WBY917534:WCD917534 WLU917534:WLZ917534 WVQ917534:WVV917534 I983070:N983070 JE983070:JJ983070 TA983070:TF983070 ACW983070:ADB983070 AMS983070:AMX983070 AWO983070:AWT983070 BGK983070:BGP983070 BQG983070:BQL983070 CAC983070:CAH983070 CJY983070:CKD983070 CTU983070:CTZ983070 DDQ983070:DDV983070 DNM983070:DNR983070 DXI983070:DXN983070 EHE983070:EHJ983070 ERA983070:ERF983070 FAW983070:FBB983070 FKS983070:FKX983070 FUO983070:FUT983070 GEK983070:GEP983070 GOG983070:GOL983070 GYC983070:GYH983070 HHY983070:HID983070 HRU983070:HRZ983070 IBQ983070:IBV983070 ILM983070:ILR983070 IVI983070:IVN983070 JFE983070:JFJ983070 JPA983070:JPF983070 JYW983070:JZB983070 KIS983070:KIX983070 KSO983070:KST983070 LCK983070:LCP983070 LMG983070:LML983070 LWC983070:LWH983070 MFY983070:MGD983070 MPU983070:MPZ983070 MZQ983070:MZV983070 NJM983070:NJR983070 NTI983070:NTN983070 ODE983070:ODJ983070 ONA983070:ONF983070 OWW983070:OXB983070 PGS983070:PGX983070 PQO983070:PQT983070 QAK983070:QAP983070 QKG983070:QKL983070 QUC983070:QUH983070 RDY983070:RED983070 RNU983070:RNZ983070 RXQ983070:RXV983070 SHM983070:SHR983070 SRI983070:SRN983070 TBE983070:TBJ983070 TLA983070:TLF983070 TUW983070:TVB983070 UES983070:UEX983070 UOO983070:UOT983070 UYK983070:UYP983070 VIG983070:VIL983070 VSC983070:VSH983070 WBY983070:WCD983070 WLU983070:WLZ983070 I28:N28" xr:uid="{F9BE58B7-3B3F-4268-8B64-76FE17A471BC}">
      <formula1>$A$64:$A$94</formula1>
    </dataValidation>
  </dataValidations>
  <hyperlinks>
    <hyperlink ref="B70" location="'SP13-69'!A1" display="(complete SP13-69 first)" xr:uid="{13CBA655-DFE8-4CB4-A503-28C7C8F01AFC}"/>
    <hyperlink ref="Q44" r:id="rId1" display="EEM Website" xr:uid="{9C088E9D-ECD7-4D4B-9ED1-1CECC90AA8F5}"/>
    <hyperlink ref="Q44:U46" r:id="rId2" display="visit MBCM Web page for the latest update factors" xr:uid="{FA287C57-CB47-40F7-BB93-D34FE177AB86}"/>
  </hyperlinks>
  <printOptions horizontalCentered="1"/>
  <pageMargins left="0.78740157480314965" right="0.74803149606299213" top="0.98425196850393704" bottom="0.98425196850393704" header="0.51181102362204722" footer="0.51181102362204722"/>
  <pageSetup paperSize="9" scale="94" orientation="portrait" r:id="rId3"/>
  <headerFooter scaleWithDoc="0" alignWithMargins="0">
    <oddHeader>&amp;L&amp;"-,Regular"&amp;8&amp;F&amp;R&amp;"-,Regular"&amp;8&amp;A
____________________________________________________________________________________</oddHeader>
    <oddFooter>&amp;L&amp;"-,Regular"&amp;8_________________________________________________________________________________
NZ Transport Agency’s Economic evaluation manual 
Effective Jul 2013</oddFooter>
  </headerFooter>
  <legacyDrawing r:id="rId4"/>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DA4A11-30D6-403D-89B4-2F7B1F0020BD}">
  <sheetPr>
    <pageSetUpPr fitToPage="1"/>
  </sheetPr>
  <dimension ref="A1:AB84"/>
  <sheetViews>
    <sheetView zoomScaleNormal="100" workbookViewId="0">
      <selection activeCell="H17" sqref="H17"/>
    </sheetView>
  </sheetViews>
  <sheetFormatPr defaultColWidth="7.75" defaultRowHeight="13.5"/>
  <cols>
    <col min="1" max="1" width="4.25" style="168" customWidth="1"/>
    <col min="2" max="2" width="7.5" style="168" customWidth="1"/>
    <col min="3" max="3" width="20" style="168" customWidth="1"/>
    <col min="4" max="4" width="12.5" style="168" customWidth="1"/>
    <col min="5" max="6" width="6.25" style="168" customWidth="1"/>
    <col min="7" max="8" width="12.5" style="168" customWidth="1"/>
    <col min="9" max="9" width="3.6640625" style="168" customWidth="1"/>
    <col min="10" max="12" width="7.75" style="168"/>
    <col min="13" max="13" width="12.5" style="168" customWidth="1"/>
    <col min="14" max="256" width="7.75" style="168"/>
    <col min="257" max="257" width="4.25" style="168" customWidth="1"/>
    <col min="258" max="258" width="7.5" style="168" customWidth="1"/>
    <col min="259" max="259" width="20" style="168" customWidth="1"/>
    <col min="260" max="260" width="12.5" style="168" customWidth="1"/>
    <col min="261" max="262" width="6.25" style="168" customWidth="1"/>
    <col min="263" max="264" width="12.5" style="168" customWidth="1"/>
    <col min="265" max="265" width="3.6640625" style="168" customWidth="1"/>
    <col min="266" max="268" width="7.75" style="168"/>
    <col min="269" max="269" width="12.5" style="168" customWidth="1"/>
    <col min="270" max="512" width="7.75" style="168"/>
    <col min="513" max="513" width="4.25" style="168" customWidth="1"/>
    <col min="514" max="514" width="7.5" style="168" customWidth="1"/>
    <col min="515" max="515" width="20" style="168" customWidth="1"/>
    <col min="516" max="516" width="12.5" style="168" customWidth="1"/>
    <col min="517" max="518" width="6.25" style="168" customWidth="1"/>
    <col min="519" max="520" width="12.5" style="168" customWidth="1"/>
    <col min="521" max="521" width="3.6640625" style="168" customWidth="1"/>
    <col min="522" max="524" width="7.75" style="168"/>
    <col min="525" max="525" width="12.5" style="168" customWidth="1"/>
    <col min="526" max="768" width="7.75" style="168"/>
    <col min="769" max="769" width="4.25" style="168" customWidth="1"/>
    <col min="770" max="770" width="7.5" style="168" customWidth="1"/>
    <col min="771" max="771" width="20" style="168" customWidth="1"/>
    <col min="772" max="772" width="12.5" style="168" customWidth="1"/>
    <col min="773" max="774" width="6.25" style="168" customWidth="1"/>
    <col min="775" max="776" width="12.5" style="168" customWidth="1"/>
    <col min="777" max="777" width="3.6640625" style="168" customWidth="1"/>
    <col min="778" max="780" width="7.75" style="168"/>
    <col min="781" max="781" width="12.5" style="168" customWidth="1"/>
    <col min="782" max="1024" width="7.75" style="168"/>
    <col min="1025" max="1025" width="4.25" style="168" customWidth="1"/>
    <col min="1026" max="1026" width="7.5" style="168" customWidth="1"/>
    <col min="1027" max="1027" width="20" style="168" customWidth="1"/>
    <col min="1028" max="1028" width="12.5" style="168" customWidth="1"/>
    <col min="1029" max="1030" width="6.25" style="168" customWidth="1"/>
    <col min="1031" max="1032" width="12.5" style="168" customWidth="1"/>
    <col min="1033" max="1033" width="3.6640625" style="168" customWidth="1"/>
    <col min="1034" max="1036" width="7.75" style="168"/>
    <col min="1037" max="1037" width="12.5" style="168" customWidth="1"/>
    <col min="1038" max="1280" width="7.75" style="168"/>
    <col min="1281" max="1281" width="4.25" style="168" customWidth="1"/>
    <col min="1282" max="1282" width="7.5" style="168" customWidth="1"/>
    <col min="1283" max="1283" width="20" style="168" customWidth="1"/>
    <col min="1284" max="1284" width="12.5" style="168" customWidth="1"/>
    <col min="1285" max="1286" width="6.25" style="168" customWidth="1"/>
    <col min="1287" max="1288" width="12.5" style="168" customWidth="1"/>
    <col min="1289" max="1289" width="3.6640625" style="168" customWidth="1"/>
    <col min="1290" max="1292" width="7.75" style="168"/>
    <col min="1293" max="1293" width="12.5" style="168" customWidth="1"/>
    <col min="1294" max="1536" width="7.75" style="168"/>
    <col min="1537" max="1537" width="4.25" style="168" customWidth="1"/>
    <col min="1538" max="1538" width="7.5" style="168" customWidth="1"/>
    <col min="1539" max="1539" width="20" style="168" customWidth="1"/>
    <col min="1540" max="1540" width="12.5" style="168" customWidth="1"/>
    <col min="1541" max="1542" width="6.25" style="168" customWidth="1"/>
    <col min="1543" max="1544" width="12.5" style="168" customWidth="1"/>
    <col min="1545" max="1545" width="3.6640625" style="168" customWidth="1"/>
    <col min="1546" max="1548" width="7.75" style="168"/>
    <col min="1549" max="1549" width="12.5" style="168" customWidth="1"/>
    <col min="1550" max="1792" width="7.75" style="168"/>
    <col min="1793" max="1793" width="4.25" style="168" customWidth="1"/>
    <col min="1794" max="1794" width="7.5" style="168" customWidth="1"/>
    <col min="1795" max="1795" width="20" style="168" customWidth="1"/>
    <col min="1796" max="1796" width="12.5" style="168" customWidth="1"/>
    <col min="1797" max="1798" width="6.25" style="168" customWidth="1"/>
    <col min="1799" max="1800" width="12.5" style="168" customWidth="1"/>
    <col min="1801" max="1801" width="3.6640625" style="168" customWidth="1"/>
    <col min="1802" max="1804" width="7.75" style="168"/>
    <col min="1805" max="1805" width="12.5" style="168" customWidth="1"/>
    <col min="1806" max="2048" width="7.75" style="168"/>
    <col min="2049" max="2049" width="4.25" style="168" customWidth="1"/>
    <col min="2050" max="2050" width="7.5" style="168" customWidth="1"/>
    <col min="2051" max="2051" width="20" style="168" customWidth="1"/>
    <col min="2052" max="2052" width="12.5" style="168" customWidth="1"/>
    <col min="2053" max="2054" width="6.25" style="168" customWidth="1"/>
    <col min="2055" max="2056" width="12.5" style="168" customWidth="1"/>
    <col min="2057" max="2057" width="3.6640625" style="168" customWidth="1"/>
    <col min="2058" max="2060" width="7.75" style="168"/>
    <col min="2061" max="2061" width="12.5" style="168" customWidth="1"/>
    <col min="2062" max="2304" width="7.75" style="168"/>
    <col min="2305" max="2305" width="4.25" style="168" customWidth="1"/>
    <col min="2306" max="2306" width="7.5" style="168" customWidth="1"/>
    <col min="2307" max="2307" width="20" style="168" customWidth="1"/>
    <col min="2308" max="2308" width="12.5" style="168" customWidth="1"/>
    <col min="2309" max="2310" width="6.25" style="168" customWidth="1"/>
    <col min="2311" max="2312" width="12.5" style="168" customWidth="1"/>
    <col min="2313" max="2313" width="3.6640625" style="168" customWidth="1"/>
    <col min="2314" max="2316" width="7.75" style="168"/>
    <col min="2317" max="2317" width="12.5" style="168" customWidth="1"/>
    <col min="2318" max="2560" width="7.75" style="168"/>
    <col min="2561" max="2561" width="4.25" style="168" customWidth="1"/>
    <col min="2562" max="2562" width="7.5" style="168" customWidth="1"/>
    <col min="2563" max="2563" width="20" style="168" customWidth="1"/>
    <col min="2564" max="2564" width="12.5" style="168" customWidth="1"/>
    <col min="2565" max="2566" width="6.25" style="168" customWidth="1"/>
    <col min="2567" max="2568" width="12.5" style="168" customWidth="1"/>
    <col min="2569" max="2569" width="3.6640625" style="168" customWidth="1"/>
    <col min="2570" max="2572" width="7.75" style="168"/>
    <col min="2573" max="2573" width="12.5" style="168" customWidth="1"/>
    <col min="2574" max="2816" width="7.75" style="168"/>
    <col min="2817" max="2817" width="4.25" style="168" customWidth="1"/>
    <col min="2818" max="2818" width="7.5" style="168" customWidth="1"/>
    <col min="2819" max="2819" width="20" style="168" customWidth="1"/>
    <col min="2820" max="2820" width="12.5" style="168" customWidth="1"/>
    <col min="2821" max="2822" width="6.25" style="168" customWidth="1"/>
    <col min="2823" max="2824" width="12.5" style="168" customWidth="1"/>
    <col min="2825" max="2825" width="3.6640625" style="168" customWidth="1"/>
    <col min="2826" max="2828" width="7.75" style="168"/>
    <col min="2829" max="2829" width="12.5" style="168" customWidth="1"/>
    <col min="2830" max="3072" width="7.75" style="168"/>
    <col min="3073" max="3073" width="4.25" style="168" customWidth="1"/>
    <col min="3074" max="3074" width="7.5" style="168" customWidth="1"/>
    <col min="3075" max="3075" width="20" style="168" customWidth="1"/>
    <col min="3076" max="3076" width="12.5" style="168" customWidth="1"/>
    <col min="3077" max="3078" width="6.25" style="168" customWidth="1"/>
    <col min="3079" max="3080" width="12.5" style="168" customWidth="1"/>
    <col min="3081" max="3081" width="3.6640625" style="168" customWidth="1"/>
    <col min="3082" max="3084" width="7.75" style="168"/>
    <col min="3085" max="3085" width="12.5" style="168" customWidth="1"/>
    <col min="3086" max="3328" width="7.75" style="168"/>
    <col min="3329" max="3329" width="4.25" style="168" customWidth="1"/>
    <col min="3330" max="3330" width="7.5" style="168" customWidth="1"/>
    <col min="3331" max="3331" width="20" style="168" customWidth="1"/>
    <col min="3332" max="3332" width="12.5" style="168" customWidth="1"/>
    <col min="3333" max="3334" width="6.25" style="168" customWidth="1"/>
    <col min="3335" max="3336" width="12.5" style="168" customWidth="1"/>
    <col min="3337" max="3337" width="3.6640625" style="168" customWidth="1"/>
    <col min="3338" max="3340" width="7.75" style="168"/>
    <col min="3341" max="3341" width="12.5" style="168" customWidth="1"/>
    <col min="3342" max="3584" width="7.75" style="168"/>
    <col min="3585" max="3585" width="4.25" style="168" customWidth="1"/>
    <col min="3586" max="3586" width="7.5" style="168" customWidth="1"/>
    <col min="3587" max="3587" width="20" style="168" customWidth="1"/>
    <col min="3588" max="3588" width="12.5" style="168" customWidth="1"/>
    <col min="3589" max="3590" width="6.25" style="168" customWidth="1"/>
    <col min="3591" max="3592" width="12.5" style="168" customWidth="1"/>
    <col min="3593" max="3593" width="3.6640625" style="168" customWidth="1"/>
    <col min="3594" max="3596" width="7.75" style="168"/>
    <col min="3597" max="3597" width="12.5" style="168" customWidth="1"/>
    <col min="3598" max="3840" width="7.75" style="168"/>
    <col min="3841" max="3841" width="4.25" style="168" customWidth="1"/>
    <col min="3842" max="3842" width="7.5" style="168" customWidth="1"/>
    <col min="3843" max="3843" width="20" style="168" customWidth="1"/>
    <col min="3844" max="3844" width="12.5" style="168" customWidth="1"/>
    <col min="3845" max="3846" width="6.25" style="168" customWidth="1"/>
    <col min="3847" max="3848" width="12.5" style="168" customWidth="1"/>
    <col min="3849" max="3849" width="3.6640625" style="168" customWidth="1"/>
    <col min="3850" max="3852" width="7.75" style="168"/>
    <col min="3853" max="3853" width="12.5" style="168" customWidth="1"/>
    <col min="3854" max="4096" width="7.75" style="168"/>
    <col min="4097" max="4097" width="4.25" style="168" customWidth="1"/>
    <col min="4098" max="4098" width="7.5" style="168" customWidth="1"/>
    <col min="4099" max="4099" width="20" style="168" customWidth="1"/>
    <col min="4100" max="4100" width="12.5" style="168" customWidth="1"/>
    <col min="4101" max="4102" width="6.25" style="168" customWidth="1"/>
    <col min="4103" max="4104" width="12.5" style="168" customWidth="1"/>
    <col min="4105" max="4105" width="3.6640625" style="168" customWidth="1"/>
    <col min="4106" max="4108" width="7.75" style="168"/>
    <col min="4109" max="4109" width="12.5" style="168" customWidth="1"/>
    <col min="4110" max="4352" width="7.75" style="168"/>
    <col min="4353" max="4353" width="4.25" style="168" customWidth="1"/>
    <col min="4354" max="4354" width="7.5" style="168" customWidth="1"/>
    <col min="4355" max="4355" width="20" style="168" customWidth="1"/>
    <col min="4356" max="4356" width="12.5" style="168" customWidth="1"/>
    <col min="4357" max="4358" width="6.25" style="168" customWidth="1"/>
    <col min="4359" max="4360" width="12.5" style="168" customWidth="1"/>
    <col min="4361" max="4361" width="3.6640625" style="168" customWidth="1"/>
    <col min="4362" max="4364" width="7.75" style="168"/>
    <col min="4365" max="4365" width="12.5" style="168" customWidth="1"/>
    <col min="4366" max="4608" width="7.75" style="168"/>
    <col min="4609" max="4609" width="4.25" style="168" customWidth="1"/>
    <col min="4610" max="4610" width="7.5" style="168" customWidth="1"/>
    <col min="4611" max="4611" width="20" style="168" customWidth="1"/>
    <col min="4612" max="4612" width="12.5" style="168" customWidth="1"/>
    <col min="4613" max="4614" width="6.25" style="168" customWidth="1"/>
    <col min="4615" max="4616" width="12.5" style="168" customWidth="1"/>
    <col min="4617" max="4617" width="3.6640625" style="168" customWidth="1"/>
    <col min="4618" max="4620" width="7.75" style="168"/>
    <col min="4621" max="4621" width="12.5" style="168" customWidth="1"/>
    <col min="4622" max="4864" width="7.75" style="168"/>
    <col min="4865" max="4865" width="4.25" style="168" customWidth="1"/>
    <col min="4866" max="4866" width="7.5" style="168" customWidth="1"/>
    <col min="4867" max="4867" width="20" style="168" customWidth="1"/>
    <col min="4868" max="4868" width="12.5" style="168" customWidth="1"/>
    <col min="4869" max="4870" width="6.25" style="168" customWidth="1"/>
    <col min="4871" max="4872" width="12.5" style="168" customWidth="1"/>
    <col min="4873" max="4873" width="3.6640625" style="168" customWidth="1"/>
    <col min="4874" max="4876" width="7.75" style="168"/>
    <col min="4877" max="4877" width="12.5" style="168" customWidth="1"/>
    <col min="4878" max="5120" width="7.75" style="168"/>
    <col min="5121" max="5121" width="4.25" style="168" customWidth="1"/>
    <col min="5122" max="5122" width="7.5" style="168" customWidth="1"/>
    <col min="5123" max="5123" width="20" style="168" customWidth="1"/>
    <col min="5124" max="5124" width="12.5" style="168" customWidth="1"/>
    <col min="5125" max="5126" width="6.25" style="168" customWidth="1"/>
    <col min="5127" max="5128" width="12.5" style="168" customWidth="1"/>
    <col min="5129" max="5129" width="3.6640625" style="168" customWidth="1"/>
    <col min="5130" max="5132" width="7.75" style="168"/>
    <col min="5133" max="5133" width="12.5" style="168" customWidth="1"/>
    <col min="5134" max="5376" width="7.75" style="168"/>
    <col min="5377" max="5377" width="4.25" style="168" customWidth="1"/>
    <col min="5378" max="5378" width="7.5" style="168" customWidth="1"/>
    <col min="5379" max="5379" width="20" style="168" customWidth="1"/>
    <col min="5380" max="5380" width="12.5" style="168" customWidth="1"/>
    <col min="5381" max="5382" width="6.25" style="168" customWidth="1"/>
    <col min="5383" max="5384" width="12.5" style="168" customWidth="1"/>
    <col min="5385" max="5385" width="3.6640625" style="168" customWidth="1"/>
    <col min="5386" max="5388" width="7.75" style="168"/>
    <col min="5389" max="5389" width="12.5" style="168" customWidth="1"/>
    <col min="5390" max="5632" width="7.75" style="168"/>
    <col min="5633" max="5633" width="4.25" style="168" customWidth="1"/>
    <col min="5634" max="5634" width="7.5" style="168" customWidth="1"/>
    <col min="5635" max="5635" width="20" style="168" customWidth="1"/>
    <col min="5636" max="5636" width="12.5" style="168" customWidth="1"/>
    <col min="5637" max="5638" width="6.25" style="168" customWidth="1"/>
    <col min="5639" max="5640" width="12.5" style="168" customWidth="1"/>
    <col min="5641" max="5641" width="3.6640625" style="168" customWidth="1"/>
    <col min="5642" max="5644" width="7.75" style="168"/>
    <col min="5645" max="5645" width="12.5" style="168" customWidth="1"/>
    <col min="5646" max="5888" width="7.75" style="168"/>
    <col min="5889" max="5889" width="4.25" style="168" customWidth="1"/>
    <col min="5890" max="5890" width="7.5" style="168" customWidth="1"/>
    <col min="5891" max="5891" width="20" style="168" customWidth="1"/>
    <col min="5892" max="5892" width="12.5" style="168" customWidth="1"/>
    <col min="5893" max="5894" width="6.25" style="168" customWidth="1"/>
    <col min="5895" max="5896" width="12.5" style="168" customWidth="1"/>
    <col min="5897" max="5897" width="3.6640625" style="168" customWidth="1"/>
    <col min="5898" max="5900" width="7.75" style="168"/>
    <col min="5901" max="5901" width="12.5" style="168" customWidth="1"/>
    <col min="5902" max="6144" width="7.75" style="168"/>
    <col min="6145" max="6145" width="4.25" style="168" customWidth="1"/>
    <col min="6146" max="6146" width="7.5" style="168" customWidth="1"/>
    <col min="6147" max="6147" width="20" style="168" customWidth="1"/>
    <col min="6148" max="6148" width="12.5" style="168" customWidth="1"/>
    <col min="6149" max="6150" width="6.25" style="168" customWidth="1"/>
    <col min="6151" max="6152" width="12.5" style="168" customWidth="1"/>
    <col min="6153" max="6153" width="3.6640625" style="168" customWidth="1"/>
    <col min="6154" max="6156" width="7.75" style="168"/>
    <col min="6157" max="6157" width="12.5" style="168" customWidth="1"/>
    <col min="6158" max="6400" width="7.75" style="168"/>
    <col min="6401" max="6401" width="4.25" style="168" customWidth="1"/>
    <col min="6402" max="6402" width="7.5" style="168" customWidth="1"/>
    <col min="6403" max="6403" width="20" style="168" customWidth="1"/>
    <col min="6404" max="6404" width="12.5" style="168" customWidth="1"/>
    <col min="6405" max="6406" width="6.25" style="168" customWidth="1"/>
    <col min="6407" max="6408" width="12.5" style="168" customWidth="1"/>
    <col min="6409" max="6409" width="3.6640625" style="168" customWidth="1"/>
    <col min="6410" max="6412" width="7.75" style="168"/>
    <col min="6413" max="6413" width="12.5" style="168" customWidth="1"/>
    <col min="6414" max="6656" width="7.75" style="168"/>
    <col min="6657" max="6657" width="4.25" style="168" customWidth="1"/>
    <col min="6658" max="6658" width="7.5" style="168" customWidth="1"/>
    <col min="6659" max="6659" width="20" style="168" customWidth="1"/>
    <col min="6660" max="6660" width="12.5" style="168" customWidth="1"/>
    <col min="6661" max="6662" width="6.25" style="168" customWidth="1"/>
    <col min="6663" max="6664" width="12.5" style="168" customWidth="1"/>
    <col min="6665" max="6665" width="3.6640625" style="168" customWidth="1"/>
    <col min="6666" max="6668" width="7.75" style="168"/>
    <col min="6669" max="6669" width="12.5" style="168" customWidth="1"/>
    <col min="6670" max="6912" width="7.75" style="168"/>
    <col min="6913" max="6913" width="4.25" style="168" customWidth="1"/>
    <col min="6914" max="6914" width="7.5" style="168" customWidth="1"/>
    <col min="6915" max="6915" width="20" style="168" customWidth="1"/>
    <col min="6916" max="6916" width="12.5" style="168" customWidth="1"/>
    <col min="6917" max="6918" width="6.25" style="168" customWidth="1"/>
    <col min="6919" max="6920" width="12.5" style="168" customWidth="1"/>
    <col min="6921" max="6921" width="3.6640625" style="168" customWidth="1"/>
    <col min="6922" max="6924" width="7.75" style="168"/>
    <col min="6925" max="6925" width="12.5" style="168" customWidth="1"/>
    <col min="6926" max="7168" width="7.75" style="168"/>
    <col min="7169" max="7169" width="4.25" style="168" customWidth="1"/>
    <col min="7170" max="7170" width="7.5" style="168" customWidth="1"/>
    <col min="7171" max="7171" width="20" style="168" customWidth="1"/>
    <col min="7172" max="7172" width="12.5" style="168" customWidth="1"/>
    <col min="7173" max="7174" width="6.25" style="168" customWidth="1"/>
    <col min="7175" max="7176" width="12.5" style="168" customWidth="1"/>
    <col min="7177" max="7177" width="3.6640625" style="168" customWidth="1"/>
    <col min="7178" max="7180" width="7.75" style="168"/>
    <col min="7181" max="7181" width="12.5" style="168" customWidth="1"/>
    <col min="7182" max="7424" width="7.75" style="168"/>
    <col min="7425" max="7425" width="4.25" style="168" customWidth="1"/>
    <col min="7426" max="7426" width="7.5" style="168" customWidth="1"/>
    <col min="7427" max="7427" width="20" style="168" customWidth="1"/>
    <col min="7428" max="7428" width="12.5" style="168" customWidth="1"/>
    <col min="7429" max="7430" width="6.25" style="168" customWidth="1"/>
    <col min="7431" max="7432" width="12.5" style="168" customWidth="1"/>
    <col min="7433" max="7433" width="3.6640625" style="168" customWidth="1"/>
    <col min="7434" max="7436" width="7.75" style="168"/>
    <col min="7437" max="7437" width="12.5" style="168" customWidth="1"/>
    <col min="7438" max="7680" width="7.75" style="168"/>
    <col min="7681" max="7681" width="4.25" style="168" customWidth="1"/>
    <col min="7682" max="7682" width="7.5" style="168" customWidth="1"/>
    <col min="7683" max="7683" width="20" style="168" customWidth="1"/>
    <col min="7684" max="7684" width="12.5" style="168" customWidth="1"/>
    <col min="7685" max="7686" width="6.25" style="168" customWidth="1"/>
    <col min="7687" max="7688" width="12.5" style="168" customWidth="1"/>
    <col min="7689" max="7689" width="3.6640625" style="168" customWidth="1"/>
    <col min="7690" max="7692" width="7.75" style="168"/>
    <col min="7693" max="7693" width="12.5" style="168" customWidth="1"/>
    <col min="7694" max="7936" width="7.75" style="168"/>
    <col min="7937" max="7937" width="4.25" style="168" customWidth="1"/>
    <col min="7938" max="7938" width="7.5" style="168" customWidth="1"/>
    <col min="7939" max="7939" width="20" style="168" customWidth="1"/>
    <col min="7940" max="7940" width="12.5" style="168" customWidth="1"/>
    <col min="7941" max="7942" width="6.25" style="168" customWidth="1"/>
    <col min="7943" max="7944" width="12.5" style="168" customWidth="1"/>
    <col min="7945" max="7945" width="3.6640625" style="168" customWidth="1"/>
    <col min="7946" max="7948" width="7.75" style="168"/>
    <col min="7949" max="7949" width="12.5" style="168" customWidth="1"/>
    <col min="7950" max="8192" width="7.75" style="168"/>
    <col min="8193" max="8193" width="4.25" style="168" customWidth="1"/>
    <col min="8194" max="8194" width="7.5" style="168" customWidth="1"/>
    <col min="8195" max="8195" width="20" style="168" customWidth="1"/>
    <col min="8196" max="8196" width="12.5" style="168" customWidth="1"/>
    <col min="8197" max="8198" width="6.25" style="168" customWidth="1"/>
    <col min="8199" max="8200" width="12.5" style="168" customWidth="1"/>
    <col min="8201" max="8201" width="3.6640625" style="168" customWidth="1"/>
    <col min="8202" max="8204" width="7.75" style="168"/>
    <col min="8205" max="8205" width="12.5" style="168" customWidth="1"/>
    <col min="8206" max="8448" width="7.75" style="168"/>
    <col min="8449" max="8449" width="4.25" style="168" customWidth="1"/>
    <col min="8450" max="8450" width="7.5" style="168" customWidth="1"/>
    <col min="8451" max="8451" width="20" style="168" customWidth="1"/>
    <col min="8452" max="8452" width="12.5" style="168" customWidth="1"/>
    <col min="8453" max="8454" width="6.25" style="168" customWidth="1"/>
    <col min="8455" max="8456" width="12.5" style="168" customWidth="1"/>
    <col min="8457" max="8457" width="3.6640625" style="168" customWidth="1"/>
    <col min="8458" max="8460" width="7.75" style="168"/>
    <col min="8461" max="8461" width="12.5" style="168" customWidth="1"/>
    <col min="8462" max="8704" width="7.75" style="168"/>
    <col min="8705" max="8705" width="4.25" style="168" customWidth="1"/>
    <col min="8706" max="8706" width="7.5" style="168" customWidth="1"/>
    <col min="8707" max="8707" width="20" style="168" customWidth="1"/>
    <col min="8708" max="8708" width="12.5" style="168" customWidth="1"/>
    <col min="8709" max="8710" width="6.25" style="168" customWidth="1"/>
    <col min="8711" max="8712" width="12.5" style="168" customWidth="1"/>
    <col min="8713" max="8713" width="3.6640625" style="168" customWidth="1"/>
    <col min="8714" max="8716" width="7.75" style="168"/>
    <col min="8717" max="8717" width="12.5" style="168" customWidth="1"/>
    <col min="8718" max="8960" width="7.75" style="168"/>
    <col min="8961" max="8961" width="4.25" style="168" customWidth="1"/>
    <col min="8962" max="8962" width="7.5" style="168" customWidth="1"/>
    <col min="8963" max="8963" width="20" style="168" customWidth="1"/>
    <col min="8964" max="8964" width="12.5" style="168" customWidth="1"/>
    <col min="8965" max="8966" width="6.25" style="168" customWidth="1"/>
    <col min="8967" max="8968" width="12.5" style="168" customWidth="1"/>
    <col min="8969" max="8969" width="3.6640625" style="168" customWidth="1"/>
    <col min="8970" max="8972" width="7.75" style="168"/>
    <col min="8973" max="8973" width="12.5" style="168" customWidth="1"/>
    <col min="8974" max="9216" width="7.75" style="168"/>
    <col min="9217" max="9217" width="4.25" style="168" customWidth="1"/>
    <col min="9218" max="9218" width="7.5" style="168" customWidth="1"/>
    <col min="9219" max="9219" width="20" style="168" customWidth="1"/>
    <col min="9220" max="9220" width="12.5" style="168" customWidth="1"/>
    <col min="9221" max="9222" width="6.25" style="168" customWidth="1"/>
    <col min="9223" max="9224" width="12.5" style="168" customWidth="1"/>
    <col min="9225" max="9225" width="3.6640625" style="168" customWidth="1"/>
    <col min="9226" max="9228" width="7.75" style="168"/>
    <col min="9229" max="9229" width="12.5" style="168" customWidth="1"/>
    <col min="9230" max="9472" width="7.75" style="168"/>
    <col min="9473" max="9473" width="4.25" style="168" customWidth="1"/>
    <col min="9474" max="9474" width="7.5" style="168" customWidth="1"/>
    <col min="9475" max="9475" width="20" style="168" customWidth="1"/>
    <col min="9476" max="9476" width="12.5" style="168" customWidth="1"/>
    <col min="9477" max="9478" width="6.25" style="168" customWidth="1"/>
    <col min="9479" max="9480" width="12.5" style="168" customWidth="1"/>
    <col min="9481" max="9481" width="3.6640625" style="168" customWidth="1"/>
    <col min="9482" max="9484" width="7.75" style="168"/>
    <col min="9485" max="9485" width="12.5" style="168" customWidth="1"/>
    <col min="9486" max="9728" width="7.75" style="168"/>
    <col min="9729" max="9729" width="4.25" style="168" customWidth="1"/>
    <col min="9730" max="9730" width="7.5" style="168" customWidth="1"/>
    <col min="9731" max="9731" width="20" style="168" customWidth="1"/>
    <col min="9732" max="9732" width="12.5" style="168" customWidth="1"/>
    <col min="9733" max="9734" width="6.25" style="168" customWidth="1"/>
    <col min="9735" max="9736" width="12.5" style="168" customWidth="1"/>
    <col min="9737" max="9737" width="3.6640625" style="168" customWidth="1"/>
    <col min="9738" max="9740" width="7.75" style="168"/>
    <col min="9741" max="9741" width="12.5" style="168" customWidth="1"/>
    <col min="9742" max="9984" width="7.75" style="168"/>
    <col min="9985" max="9985" width="4.25" style="168" customWidth="1"/>
    <col min="9986" max="9986" width="7.5" style="168" customWidth="1"/>
    <col min="9987" max="9987" width="20" style="168" customWidth="1"/>
    <col min="9988" max="9988" width="12.5" style="168" customWidth="1"/>
    <col min="9989" max="9990" width="6.25" style="168" customWidth="1"/>
    <col min="9991" max="9992" width="12.5" style="168" customWidth="1"/>
    <col min="9993" max="9993" width="3.6640625" style="168" customWidth="1"/>
    <col min="9994" max="9996" width="7.75" style="168"/>
    <col min="9997" max="9997" width="12.5" style="168" customWidth="1"/>
    <col min="9998" max="10240" width="7.75" style="168"/>
    <col min="10241" max="10241" width="4.25" style="168" customWidth="1"/>
    <col min="10242" max="10242" width="7.5" style="168" customWidth="1"/>
    <col min="10243" max="10243" width="20" style="168" customWidth="1"/>
    <col min="10244" max="10244" width="12.5" style="168" customWidth="1"/>
    <col min="10245" max="10246" width="6.25" style="168" customWidth="1"/>
    <col min="10247" max="10248" width="12.5" style="168" customWidth="1"/>
    <col min="10249" max="10249" width="3.6640625" style="168" customWidth="1"/>
    <col min="10250" max="10252" width="7.75" style="168"/>
    <col min="10253" max="10253" width="12.5" style="168" customWidth="1"/>
    <col min="10254" max="10496" width="7.75" style="168"/>
    <col min="10497" max="10497" width="4.25" style="168" customWidth="1"/>
    <col min="10498" max="10498" width="7.5" style="168" customWidth="1"/>
    <col min="10499" max="10499" width="20" style="168" customWidth="1"/>
    <col min="10500" max="10500" width="12.5" style="168" customWidth="1"/>
    <col min="10501" max="10502" width="6.25" style="168" customWidth="1"/>
    <col min="10503" max="10504" width="12.5" style="168" customWidth="1"/>
    <col min="10505" max="10505" width="3.6640625" style="168" customWidth="1"/>
    <col min="10506" max="10508" width="7.75" style="168"/>
    <col min="10509" max="10509" width="12.5" style="168" customWidth="1"/>
    <col min="10510" max="10752" width="7.75" style="168"/>
    <col min="10753" max="10753" width="4.25" style="168" customWidth="1"/>
    <col min="10754" max="10754" width="7.5" style="168" customWidth="1"/>
    <col min="10755" max="10755" width="20" style="168" customWidth="1"/>
    <col min="10756" max="10756" width="12.5" style="168" customWidth="1"/>
    <col min="10757" max="10758" width="6.25" style="168" customWidth="1"/>
    <col min="10759" max="10760" width="12.5" style="168" customWidth="1"/>
    <col min="10761" max="10761" width="3.6640625" style="168" customWidth="1"/>
    <col min="10762" max="10764" width="7.75" style="168"/>
    <col min="10765" max="10765" width="12.5" style="168" customWidth="1"/>
    <col min="10766" max="11008" width="7.75" style="168"/>
    <col min="11009" max="11009" width="4.25" style="168" customWidth="1"/>
    <col min="11010" max="11010" width="7.5" style="168" customWidth="1"/>
    <col min="11011" max="11011" width="20" style="168" customWidth="1"/>
    <col min="11012" max="11012" width="12.5" style="168" customWidth="1"/>
    <col min="11013" max="11014" width="6.25" style="168" customWidth="1"/>
    <col min="11015" max="11016" width="12.5" style="168" customWidth="1"/>
    <col min="11017" max="11017" width="3.6640625" style="168" customWidth="1"/>
    <col min="11018" max="11020" width="7.75" style="168"/>
    <col min="11021" max="11021" width="12.5" style="168" customWidth="1"/>
    <col min="11022" max="11264" width="7.75" style="168"/>
    <col min="11265" max="11265" width="4.25" style="168" customWidth="1"/>
    <col min="11266" max="11266" width="7.5" style="168" customWidth="1"/>
    <col min="11267" max="11267" width="20" style="168" customWidth="1"/>
    <col min="11268" max="11268" width="12.5" style="168" customWidth="1"/>
    <col min="11269" max="11270" width="6.25" style="168" customWidth="1"/>
    <col min="11271" max="11272" width="12.5" style="168" customWidth="1"/>
    <col min="11273" max="11273" width="3.6640625" style="168" customWidth="1"/>
    <col min="11274" max="11276" width="7.75" style="168"/>
    <col min="11277" max="11277" width="12.5" style="168" customWidth="1"/>
    <col min="11278" max="11520" width="7.75" style="168"/>
    <col min="11521" max="11521" width="4.25" style="168" customWidth="1"/>
    <col min="11522" max="11522" width="7.5" style="168" customWidth="1"/>
    <col min="11523" max="11523" width="20" style="168" customWidth="1"/>
    <col min="11524" max="11524" width="12.5" style="168" customWidth="1"/>
    <col min="11525" max="11526" width="6.25" style="168" customWidth="1"/>
    <col min="11527" max="11528" width="12.5" style="168" customWidth="1"/>
    <col min="11529" max="11529" width="3.6640625" style="168" customWidth="1"/>
    <col min="11530" max="11532" width="7.75" style="168"/>
    <col min="11533" max="11533" width="12.5" style="168" customWidth="1"/>
    <col min="11534" max="11776" width="7.75" style="168"/>
    <col min="11777" max="11777" width="4.25" style="168" customWidth="1"/>
    <col min="11778" max="11778" width="7.5" style="168" customWidth="1"/>
    <col min="11779" max="11779" width="20" style="168" customWidth="1"/>
    <col min="11780" max="11780" width="12.5" style="168" customWidth="1"/>
    <col min="11781" max="11782" width="6.25" style="168" customWidth="1"/>
    <col min="11783" max="11784" width="12.5" style="168" customWidth="1"/>
    <col min="11785" max="11785" width="3.6640625" style="168" customWidth="1"/>
    <col min="11786" max="11788" width="7.75" style="168"/>
    <col min="11789" max="11789" width="12.5" style="168" customWidth="1"/>
    <col min="11790" max="12032" width="7.75" style="168"/>
    <col min="12033" max="12033" width="4.25" style="168" customWidth="1"/>
    <col min="12034" max="12034" width="7.5" style="168" customWidth="1"/>
    <col min="12035" max="12035" width="20" style="168" customWidth="1"/>
    <col min="12036" max="12036" width="12.5" style="168" customWidth="1"/>
    <col min="12037" max="12038" width="6.25" style="168" customWidth="1"/>
    <col min="12039" max="12040" width="12.5" style="168" customWidth="1"/>
    <col min="12041" max="12041" width="3.6640625" style="168" customWidth="1"/>
    <col min="12042" max="12044" width="7.75" style="168"/>
    <col min="12045" max="12045" width="12.5" style="168" customWidth="1"/>
    <col min="12046" max="12288" width="7.75" style="168"/>
    <col min="12289" max="12289" width="4.25" style="168" customWidth="1"/>
    <col min="12290" max="12290" width="7.5" style="168" customWidth="1"/>
    <col min="12291" max="12291" width="20" style="168" customWidth="1"/>
    <col min="12292" max="12292" width="12.5" style="168" customWidth="1"/>
    <col min="12293" max="12294" width="6.25" style="168" customWidth="1"/>
    <col min="12295" max="12296" width="12.5" style="168" customWidth="1"/>
    <col min="12297" max="12297" width="3.6640625" style="168" customWidth="1"/>
    <col min="12298" max="12300" width="7.75" style="168"/>
    <col min="12301" max="12301" width="12.5" style="168" customWidth="1"/>
    <col min="12302" max="12544" width="7.75" style="168"/>
    <col min="12545" max="12545" width="4.25" style="168" customWidth="1"/>
    <col min="12546" max="12546" width="7.5" style="168" customWidth="1"/>
    <col min="12547" max="12547" width="20" style="168" customWidth="1"/>
    <col min="12548" max="12548" width="12.5" style="168" customWidth="1"/>
    <col min="12549" max="12550" width="6.25" style="168" customWidth="1"/>
    <col min="12551" max="12552" width="12.5" style="168" customWidth="1"/>
    <col min="12553" max="12553" width="3.6640625" style="168" customWidth="1"/>
    <col min="12554" max="12556" width="7.75" style="168"/>
    <col min="12557" max="12557" width="12.5" style="168" customWidth="1"/>
    <col min="12558" max="12800" width="7.75" style="168"/>
    <col min="12801" max="12801" width="4.25" style="168" customWidth="1"/>
    <col min="12802" max="12802" width="7.5" style="168" customWidth="1"/>
    <col min="12803" max="12803" width="20" style="168" customWidth="1"/>
    <col min="12804" max="12804" width="12.5" style="168" customWidth="1"/>
    <col min="12805" max="12806" width="6.25" style="168" customWidth="1"/>
    <col min="12807" max="12808" width="12.5" style="168" customWidth="1"/>
    <col min="12809" max="12809" width="3.6640625" style="168" customWidth="1"/>
    <col min="12810" max="12812" width="7.75" style="168"/>
    <col min="12813" max="12813" width="12.5" style="168" customWidth="1"/>
    <col min="12814" max="13056" width="7.75" style="168"/>
    <col min="13057" max="13057" width="4.25" style="168" customWidth="1"/>
    <col min="13058" max="13058" width="7.5" style="168" customWidth="1"/>
    <col min="13059" max="13059" width="20" style="168" customWidth="1"/>
    <col min="13060" max="13060" width="12.5" style="168" customWidth="1"/>
    <col min="13061" max="13062" width="6.25" style="168" customWidth="1"/>
    <col min="13063" max="13064" width="12.5" style="168" customWidth="1"/>
    <col min="13065" max="13065" width="3.6640625" style="168" customWidth="1"/>
    <col min="13066" max="13068" width="7.75" style="168"/>
    <col min="13069" max="13069" width="12.5" style="168" customWidth="1"/>
    <col min="13070" max="13312" width="7.75" style="168"/>
    <col min="13313" max="13313" width="4.25" style="168" customWidth="1"/>
    <col min="13314" max="13314" width="7.5" style="168" customWidth="1"/>
    <col min="13315" max="13315" width="20" style="168" customWidth="1"/>
    <col min="13316" max="13316" width="12.5" style="168" customWidth="1"/>
    <col min="13317" max="13318" width="6.25" style="168" customWidth="1"/>
    <col min="13319" max="13320" width="12.5" style="168" customWidth="1"/>
    <col min="13321" max="13321" width="3.6640625" style="168" customWidth="1"/>
    <col min="13322" max="13324" width="7.75" style="168"/>
    <col min="13325" max="13325" width="12.5" style="168" customWidth="1"/>
    <col min="13326" max="13568" width="7.75" style="168"/>
    <col min="13569" max="13569" width="4.25" style="168" customWidth="1"/>
    <col min="13570" max="13570" width="7.5" style="168" customWidth="1"/>
    <col min="13571" max="13571" width="20" style="168" customWidth="1"/>
    <col min="13572" max="13572" width="12.5" style="168" customWidth="1"/>
    <col min="13573" max="13574" width="6.25" style="168" customWidth="1"/>
    <col min="13575" max="13576" width="12.5" style="168" customWidth="1"/>
    <col min="13577" max="13577" width="3.6640625" style="168" customWidth="1"/>
    <col min="13578" max="13580" width="7.75" style="168"/>
    <col min="13581" max="13581" width="12.5" style="168" customWidth="1"/>
    <col min="13582" max="13824" width="7.75" style="168"/>
    <col min="13825" max="13825" width="4.25" style="168" customWidth="1"/>
    <col min="13826" max="13826" width="7.5" style="168" customWidth="1"/>
    <col min="13827" max="13827" width="20" style="168" customWidth="1"/>
    <col min="13828" max="13828" width="12.5" style="168" customWidth="1"/>
    <col min="13829" max="13830" width="6.25" style="168" customWidth="1"/>
    <col min="13831" max="13832" width="12.5" style="168" customWidth="1"/>
    <col min="13833" max="13833" width="3.6640625" style="168" customWidth="1"/>
    <col min="13834" max="13836" width="7.75" style="168"/>
    <col min="13837" max="13837" width="12.5" style="168" customWidth="1"/>
    <col min="13838" max="14080" width="7.75" style="168"/>
    <col min="14081" max="14081" width="4.25" style="168" customWidth="1"/>
    <col min="14082" max="14082" width="7.5" style="168" customWidth="1"/>
    <col min="14083" max="14083" width="20" style="168" customWidth="1"/>
    <col min="14084" max="14084" width="12.5" style="168" customWidth="1"/>
    <col min="14085" max="14086" width="6.25" style="168" customWidth="1"/>
    <col min="14087" max="14088" width="12.5" style="168" customWidth="1"/>
    <col min="14089" max="14089" width="3.6640625" style="168" customWidth="1"/>
    <col min="14090" max="14092" width="7.75" style="168"/>
    <col min="14093" max="14093" width="12.5" style="168" customWidth="1"/>
    <col min="14094" max="14336" width="7.75" style="168"/>
    <col min="14337" max="14337" width="4.25" style="168" customWidth="1"/>
    <col min="14338" max="14338" width="7.5" style="168" customWidth="1"/>
    <col min="14339" max="14339" width="20" style="168" customWidth="1"/>
    <col min="14340" max="14340" width="12.5" style="168" customWidth="1"/>
    <col min="14341" max="14342" width="6.25" style="168" customWidth="1"/>
    <col min="14343" max="14344" width="12.5" style="168" customWidth="1"/>
    <col min="14345" max="14345" width="3.6640625" style="168" customWidth="1"/>
    <col min="14346" max="14348" width="7.75" style="168"/>
    <col min="14349" max="14349" width="12.5" style="168" customWidth="1"/>
    <col min="14350" max="14592" width="7.75" style="168"/>
    <col min="14593" max="14593" width="4.25" style="168" customWidth="1"/>
    <col min="14594" max="14594" width="7.5" style="168" customWidth="1"/>
    <col min="14595" max="14595" width="20" style="168" customWidth="1"/>
    <col min="14596" max="14596" width="12.5" style="168" customWidth="1"/>
    <col min="14597" max="14598" width="6.25" style="168" customWidth="1"/>
    <col min="14599" max="14600" width="12.5" style="168" customWidth="1"/>
    <col min="14601" max="14601" width="3.6640625" style="168" customWidth="1"/>
    <col min="14602" max="14604" width="7.75" style="168"/>
    <col min="14605" max="14605" width="12.5" style="168" customWidth="1"/>
    <col min="14606" max="14848" width="7.75" style="168"/>
    <col min="14849" max="14849" width="4.25" style="168" customWidth="1"/>
    <col min="14850" max="14850" width="7.5" style="168" customWidth="1"/>
    <col min="14851" max="14851" width="20" style="168" customWidth="1"/>
    <col min="14852" max="14852" width="12.5" style="168" customWidth="1"/>
    <col min="14853" max="14854" width="6.25" style="168" customWidth="1"/>
    <col min="14855" max="14856" width="12.5" style="168" customWidth="1"/>
    <col min="14857" max="14857" width="3.6640625" style="168" customWidth="1"/>
    <col min="14858" max="14860" width="7.75" style="168"/>
    <col min="14861" max="14861" width="12.5" style="168" customWidth="1"/>
    <col min="14862" max="15104" width="7.75" style="168"/>
    <col min="15105" max="15105" width="4.25" style="168" customWidth="1"/>
    <col min="15106" max="15106" width="7.5" style="168" customWidth="1"/>
    <col min="15107" max="15107" width="20" style="168" customWidth="1"/>
    <col min="15108" max="15108" width="12.5" style="168" customWidth="1"/>
    <col min="15109" max="15110" width="6.25" style="168" customWidth="1"/>
    <col min="15111" max="15112" width="12.5" style="168" customWidth="1"/>
    <col min="15113" max="15113" width="3.6640625" style="168" customWidth="1"/>
    <col min="15114" max="15116" width="7.75" style="168"/>
    <col min="15117" max="15117" width="12.5" style="168" customWidth="1"/>
    <col min="15118" max="15360" width="7.75" style="168"/>
    <col min="15361" max="15361" width="4.25" style="168" customWidth="1"/>
    <col min="15362" max="15362" width="7.5" style="168" customWidth="1"/>
    <col min="15363" max="15363" width="20" style="168" customWidth="1"/>
    <col min="15364" max="15364" width="12.5" style="168" customWidth="1"/>
    <col min="15365" max="15366" width="6.25" style="168" customWidth="1"/>
    <col min="15367" max="15368" width="12.5" style="168" customWidth="1"/>
    <col min="15369" max="15369" width="3.6640625" style="168" customWidth="1"/>
    <col min="15370" max="15372" width="7.75" style="168"/>
    <col min="15373" max="15373" width="12.5" style="168" customWidth="1"/>
    <col min="15374" max="15616" width="7.75" style="168"/>
    <col min="15617" max="15617" width="4.25" style="168" customWidth="1"/>
    <col min="15618" max="15618" width="7.5" style="168" customWidth="1"/>
    <col min="15619" max="15619" width="20" style="168" customWidth="1"/>
    <col min="15620" max="15620" width="12.5" style="168" customWidth="1"/>
    <col min="15621" max="15622" width="6.25" style="168" customWidth="1"/>
    <col min="15623" max="15624" width="12.5" style="168" customWidth="1"/>
    <col min="15625" max="15625" width="3.6640625" style="168" customWidth="1"/>
    <col min="15626" max="15628" width="7.75" style="168"/>
    <col min="15629" max="15629" width="12.5" style="168" customWidth="1"/>
    <col min="15630" max="15872" width="7.75" style="168"/>
    <col min="15873" max="15873" width="4.25" style="168" customWidth="1"/>
    <col min="15874" max="15874" width="7.5" style="168" customWidth="1"/>
    <col min="15875" max="15875" width="20" style="168" customWidth="1"/>
    <col min="15876" max="15876" width="12.5" style="168" customWidth="1"/>
    <col min="15877" max="15878" width="6.25" style="168" customWidth="1"/>
    <col min="15879" max="15880" width="12.5" style="168" customWidth="1"/>
    <col min="15881" max="15881" width="3.6640625" style="168" customWidth="1"/>
    <col min="15882" max="15884" width="7.75" style="168"/>
    <col min="15885" max="15885" width="12.5" style="168" customWidth="1"/>
    <col min="15886" max="16128" width="7.75" style="168"/>
    <col min="16129" max="16129" width="4.25" style="168" customWidth="1"/>
    <col min="16130" max="16130" width="7.5" style="168" customWidth="1"/>
    <col min="16131" max="16131" width="20" style="168" customWidth="1"/>
    <col min="16132" max="16132" width="12.5" style="168" customWidth="1"/>
    <col min="16133" max="16134" width="6.25" style="168" customWidth="1"/>
    <col min="16135" max="16136" width="12.5" style="168" customWidth="1"/>
    <col min="16137" max="16137" width="3.6640625" style="168" customWidth="1"/>
    <col min="16138" max="16140" width="7.75" style="168"/>
    <col min="16141" max="16141" width="12.5" style="168" customWidth="1"/>
    <col min="16142" max="16384" width="7.75" style="168"/>
  </cols>
  <sheetData>
    <row r="1" spans="1:28" s="147" customFormat="1" ht="16.5" customHeight="1">
      <c r="J1" s="148" t="s">
        <v>345</v>
      </c>
    </row>
    <row r="2" spans="1:28" s="152" customFormat="1" ht="19.5" customHeight="1">
      <c r="A2" s="149" t="s">
        <v>453</v>
      </c>
      <c r="B2" s="148"/>
      <c r="C2" s="148"/>
      <c r="D2" s="148"/>
      <c r="E2" s="148"/>
      <c r="F2" s="148"/>
      <c r="G2" s="148"/>
      <c r="H2" s="150" t="str">
        <f>'SP12-1'!K2</f>
        <v>Spreadsheet released 14-Apr-2023</v>
      </c>
      <c r="I2" s="148"/>
      <c r="J2" s="151" t="s">
        <v>346</v>
      </c>
      <c r="K2" s="148"/>
      <c r="L2" s="148"/>
      <c r="M2" s="148"/>
      <c r="N2" s="148"/>
      <c r="O2" s="148"/>
      <c r="P2" s="148"/>
      <c r="Q2" s="148"/>
      <c r="R2" s="148"/>
      <c r="S2" s="148"/>
      <c r="T2" s="148"/>
      <c r="U2" s="148"/>
      <c r="V2" s="148"/>
      <c r="W2" s="148"/>
      <c r="X2" s="148"/>
      <c r="Y2" s="148"/>
      <c r="Z2" s="148"/>
      <c r="AA2" s="148"/>
      <c r="AB2" s="148"/>
    </row>
    <row r="3" spans="1:28" s="147" customFormat="1" ht="11.25" customHeight="1">
      <c r="A3" s="153" t="s">
        <v>500</v>
      </c>
      <c r="B3" s="148"/>
      <c r="C3" s="148"/>
      <c r="D3" s="148"/>
      <c r="E3" s="148"/>
      <c r="F3" s="148"/>
      <c r="G3" s="148"/>
      <c r="H3" s="148"/>
      <c r="I3" s="148"/>
      <c r="J3" s="148"/>
      <c r="K3" s="148"/>
      <c r="L3" s="148"/>
      <c r="M3" s="148"/>
      <c r="N3" s="148"/>
      <c r="O3" s="148"/>
      <c r="P3" s="148"/>
      <c r="Q3" s="148"/>
      <c r="R3" s="148"/>
      <c r="S3" s="148"/>
      <c r="T3" s="148"/>
      <c r="U3" s="148"/>
      <c r="V3" s="148"/>
      <c r="W3" s="148"/>
      <c r="X3" s="148"/>
      <c r="Y3" s="148"/>
      <c r="Z3" s="148"/>
      <c r="AA3" s="148"/>
      <c r="AB3" s="148"/>
    </row>
    <row r="4" spans="1:28" s="152" customFormat="1" ht="12" customHeight="1">
      <c r="A4" s="149"/>
      <c r="B4" s="396" t="s">
        <v>501</v>
      </c>
      <c r="C4" s="396"/>
      <c r="D4" s="396"/>
      <c r="E4" s="396"/>
      <c r="F4" s="396"/>
      <c r="G4" s="396"/>
      <c r="H4" s="396"/>
      <c r="I4" s="396"/>
      <c r="J4" s="148"/>
      <c r="K4" s="148"/>
      <c r="L4" s="148"/>
      <c r="M4" s="148"/>
      <c r="N4" s="148"/>
      <c r="O4" s="148"/>
      <c r="P4" s="148"/>
      <c r="Q4" s="148"/>
      <c r="R4" s="148"/>
      <c r="S4" s="148"/>
      <c r="T4" s="148"/>
      <c r="U4" s="148"/>
      <c r="V4" s="148"/>
      <c r="W4" s="148"/>
      <c r="X4" s="148"/>
      <c r="Y4" s="148"/>
      <c r="Z4" s="148"/>
      <c r="AA4" s="148"/>
      <c r="AB4" s="148"/>
    </row>
    <row r="5" spans="1:28" s="147" customFormat="1" ht="15" customHeight="1">
      <c r="A5" s="154"/>
      <c r="B5" s="148"/>
      <c r="C5" s="148"/>
      <c r="D5" s="148"/>
      <c r="E5" s="148"/>
      <c r="F5" s="148"/>
      <c r="G5" s="148"/>
      <c r="H5" s="148"/>
      <c r="I5" s="148"/>
      <c r="J5" s="148"/>
      <c r="K5" s="148"/>
      <c r="L5" s="148"/>
      <c r="M5" s="148"/>
      <c r="N5" s="148"/>
      <c r="O5" s="148"/>
      <c r="P5" s="148"/>
      <c r="Q5" s="148"/>
      <c r="R5" s="148"/>
      <c r="S5" s="148"/>
      <c r="T5" s="148"/>
      <c r="U5" s="148"/>
      <c r="V5" s="148"/>
      <c r="W5" s="148"/>
      <c r="X5" s="148"/>
      <c r="Y5" s="148"/>
      <c r="Z5" s="148"/>
      <c r="AA5" s="148"/>
      <c r="AB5" s="148"/>
    </row>
    <row r="6" spans="1:28" s="148" customFormat="1" ht="3.75" customHeight="1">
      <c r="A6" s="272"/>
      <c r="B6" s="261"/>
      <c r="C6" s="261"/>
      <c r="D6" s="261"/>
      <c r="E6" s="261"/>
      <c r="F6" s="261"/>
      <c r="G6" s="261"/>
      <c r="H6" s="261"/>
      <c r="I6" s="261"/>
    </row>
    <row r="7" spans="1:28" s="179" customFormat="1" ht="16.5" customHeight="1">
      <c r="A7" s="260">
        <v>1</v>
      </c>
      <c r="B7" s="388" t="s">
        <v>502</v>
      </c>
      <c r="C7" s="388"/>
      <c r="D7" s="388"/>
      <c r="E7" s="261"/>
      <c r="F7" s="261"/>
      <c r="G7" s="261"/>
      <c r="H7" s="261"/>
      <c r="I7" s="261"/>
      <c r="J7" s="167"/>
      <c r="K7" s="167"/>
      <c r="L7" s="167"/>
      <c r="M7" s="167"/>
      <c r="N7" s="167"/>
      <c r="O7" s="167"/>
      <c r="P7" s="167"/>
      <c r="Q7" s="167"/>
      <c r="R7" s="167"/>
      <c r="S7" s="167"/>
      <c r="T7" s="167"/>
      <c r="U7" s="167"/>
      <c r="V7" s="167"/>
      <c r="W7" s="167"/>
      <c r="X7" s="167"/>
      <c r="Y7" s="167"/>
      <c r="Z7" s="167"/>
      <c r="AA7" s="167"/>
      <c r="AB7" s="167"/>
    </row>
    <row r="8" spans="1:28" s="179" customFormat="1" ht="16.5" customHeight="1">
      <c r="A8" s="272"/>
      <c r="B8" s="261" t="s">
        <v>503</v>
      </c>
      <c r="C8" s="261"/>
      <c r="D8" s="261"/>
      <c r="E8" s="261"/>
      <c r="F8" s="261"/>
      <c r="G8" s="262" t="s">
        <v>259</v>
      </c>
      <c r="H8" s="289"/>
      <c r="I8" s="264" t="s">
        <v>376</v>
      </c>
      <c r="J8" s="167"/>
      <c r="K8" s="180" t="s">
        <v>504</v>
      </c>
      <c r="L8" s="181"/>
      <c r="M8" s="181"/>
      <c r="N8" s="181"/>
      <c r="O8" s="181"/>
      <c r="P8" s="182"/>
      <c r="Q8" s="167"/>
      <c r="R8" s="167"/>
      <c r="S8" s="167"/>
      <c r="T8" s="167"/>
      <c r="U8" s="167"/>
      <c r="V8" s="167"/>
      <c r="W8" s="167"/>
      <c r="X8" s="167"/>
      <c r="Y8" s="167"/>
      <c r="Z8" s="167"/>
      <c r="AA8" s="167"/>
      <c r="AB8" s="167"/>
    </row>
    <row r="9" spans="1:28" s="179" customFormat="1" ht="16.5" customHeight="1">
      <c r="A9" s="272"/>
      <c r="B9" s="261" t="s">
        <v>505</v>
      </c>
      <c r="C9" s="261"/>
      <c r="D9" s="261"/>
      <c r="E9" s="261"/>
      <c r="F9" s="261"/>
      <c r="G9" s="262" t="s">
        <v>259</v>
      </c>
      <c r="H9" s="289"/>
      <c r="I9" s="264" t="s">
        <v>382</v>
      </c>
      <c r="J9" s="167"/>
      <c r="K9" s="435" t="s">
        <v>506</v>
      </c>
      <c r="L9" s="436"/>
      <c r="M9" s="436"/>
      <c r="N9" s="436"/>
      <c r="O9" s="436"/>
      <c r="P9" s="437"/>
      <c r="Q9" s="167"/>
      <c r="R9" s="167"/>
      <c r="S9" s="167"/>
      <c r="T9" s="167"/>
      <c r="U9" s="167"/>
      <c r="V9" s="167"/>
      <c r="W9" s="167"/>
      <c r="X9" s="167"/>
      <c r="Y9" s="167"/>
      <c r="Z9" s="167"/>
      <c r="AA9" s="167"/>
      <c r="AB9" s="167"/>
    </row>
    <row r="10" spans="1:28" s="179" customFormat="1" ht="16.5" customHeight="1">
      <c r="A10" s="272"/>
      <c r="B10" s="276" t="s">
        <v>507</v>
      </c>
      <c r="C10" s="284"/>
      <c r="D10" s="284"/>
      <c r="E10" s="284"/>
      <c r="F10" s="284"/>
      <c r="G10" s="262" t="s">
        <v>259</v>
      </c>
      <c r="H10" s="289"/>
      <c r="I10" s="283" t="s">
        <v>429</v>
      </c>
      <c r="J10" s="167"/>
      <c r="K10" s="438"/>
      <c r="L10" s="439"/>
      <c r="M10" s="439"/>
      <c r="N10" s="439"/>
      <c r="O10" s="439"/>
      <c r="P10" s="440"/>
      <c r="Q10" s="167"/>
      <c r="R10" s="167"/>
      <c r="S10" s="167"/>
      <c r="T10" s="167"/>
      <c r="U10" s="167"/>
      <c r="V10" s="167"/>
      <c r="W10" s="167"/>
      <c r="X10" s="167"/>
      <c r="Y10" s="167"/>
      <c r="Z10" s="167"/>
      <c r="AA10" s="167"/>
      <c r="AB10" s="167"/>
    </row>
    <row r="11" spans="1:28" s="179" customFormat="1" ht="16.5" customHeight="1">
      <c r="A11" s="272"/>
      <c r="B11" s="261" t="s">
        <v>508</v>
      </c>
      <c r="C11" s="261"/>
      <c r="D11" s="261"/>
      <c r="E11" s="262" t="s">
        <v>509</v>
      </c>
      <c r="F11" s="281">
        <f>Tables!K4</f>
        <v>0.96153846153846145</v>
      </c>
      <c r="G11" s="262" t="s">
        <v>384</v>
      </c>
      <c r="H11" s="287">
        <f>(H8+H9+H10)*F11</f>
        <v>0</v>
      </c>
      <c r="I11" s="264" t="s">
        <v>385</v>
      </c>
      <c r="J11" s="167"/>
      <c r="K11" s="167"/>
      <c r="L11" s="167"/>
      <c r="M11" s="167"/>
      <c r="N11" s="167"/>
      <c r="O11" s="167"/>
      <c r="P11" s="167"/>
      <c r="Q11" s="167"/>
      <c r="R11" s="167"/>
      <c r="S11" s="167"/>
      <c r="T11" s="167"/>
      <c r="U11" s="167"/>
      <c r="V11" s="167"/>
      <c r="W11" s="167"/>
      <c r="X11" s="167"/>
      <c r="Y11" s="167"/>
      <c r="Z11" s="167"/>
      <c r="AA11" s="167"/>
      <c r="AB11" s="167"/>
    </row>
    <row r="12" spans="1:28" s="179" customFormat="1" ht="3.75" customHeight="1" thickBot="1">
      <c r="A12" s="273"/>
      <c r="B12" s="282"/>
      <c r="C12" s="282"/>
      <c r="D12" s="282"/>
      <c r="E12" s="282"/>
      <c r="F12" s="282"/>
      <c r="G12" s="282"/>
      <c r="H12" s="282"/>
      <c r="I12" s="282"/>
      <c r="J12" s="167"/>
      <c r="K12" s="167"/>
      <c r="L12" s="167"/>
      <c r="M12" s="167"/>
      <c r="N12" s="167"/>
      <c r="O12" s="167"/>
      <c r="P12" s="167"/>
      <c r="Q12" s="167"/>
      <c r="R12" s="167"/>
      <c r="S12" s="167"/>
      <c r="T12" s="167"/>
      <c r="U12" s="167"/>
      <c r="V12" s="167"/>
      <c r="W12" s="167"/>
      <c r="X12" s="167"/>
      <c r="Y12" s="167"/>
      <c r="Z12" s="167"/>
      <c r="AA12" s="167"/>
      <c r="AB12" s="167"/>
    </row>
    <row r="13" spans="1:28" s="179" customFormat="1" ht="16.5" customHeight="1" thickTop="1">
      <c r="A13" s="260">
        <v>2</v>
      </c>
      <c r="B13" s="431" t="s">
        <v>510</v>
      </c>
      <c r="C13" s="431"/>
      <c r="D13" s="431"/>
      <c r="E13" s="431"/>
      <c r="F13" s="431"/>
      <c r="G13" s="431"/>
      <c r="H13" s="431"/>
      <c r="I13" s="251"/>
      <c r="J13" s="167"/>
      <c r="K13" s="167"/>
      <c r="L13" s="167"/>
      <c r="M13" s="167"/>
      <c r="N13" s="167"/>
      <c r="O13" s="167"/>
      <c r="P13" s="167"/>
      <c r="Q13" s="167"/>
      <c r="R13" s="167"/>
      <c r="S13" s="167"/>
      <c r="T13" s="167"/>
      <c r="U13" s="167"/>
      <c r="V13" s="167"/>
      <c r="W13" s="167"/>
      <c r="X13" s="167"/>
      <c r="Y13" s="167"/>
      <c r="Z13" s="167"/>
      <c r="AA13" s="167"/>
      <c r="AB13" s="167"/>
    </row>
    <row r="14" spans="1:28" s="179" customFormat="1" ht="16.5" customHeight="1">
      <c r="A14" s="272"/>
      <c r="B14" s="261"/>
      <c r="C14" s="262" t="s">
        <v>511</v>
      </c>
      <c r="D14" s="183"/>
      <c r="E14" s="262" t="s">
        <v>509</v>
      </c>
      <c r="F14" s="281">
        <f>Tables!K3-Tables!K2</f>
        <v>-0.98064352657801512</v>
      </c>
      <c r="G14" s="262" t="s">
        <v>384</v>
      </c>
      <c r="H14" s="184">
        <f>D14*F14</f>
        <v>0</v>
      </c>
      <c r="I14" s="264" t="s">
        <v>386</v>
      </c>
      <c r="J14" s="167"/>
      <c r="K14" s="167"/>
      <c r="L14" s="167"/>
      <c r="M14" s="167"/>
      <c r="N14" s="167"/>
      <c r="O14" s="167"/>
      <c r="P14" s="167"/>
      <c r="Q14" s="167"/>
      <c r="R14" s="167"/>
      <c r="S14" s="167"/>
      <c r="T14" s="167"/>
      <c r="U14" s="167"/>
      <c r="V14" s="167"/>
      <c r="W14" s="167"/>
      <c r="X14" s="167"/>
      <c r="Y14" s="167"/>
      <c r="Z14" s="167"/>
      <c r="AA14" s="167"/>
      <c r="AB14" s="167"/>
    </row>
    <row r="15" spans="1:28" s="179" customFormat="1" ht="3.75" customHeight="1" thickBot="1">
      <c r="A15" s="273"/>
      <c r="B15" s="254"/>
      <c r="C15" s="255"/>
      <c r="D15" s="255"/>
      <c r="E15" s="279"/>
      <c r="F15" s="279"/>
      <c r="G15" s="255"/>
      <c r="H15" s="280"/>
      <c r="I15" s="257"/>
      <c r="J15" s="167"/>
      <c r="K15" s="167"/>
      <c r="L15" s="167"/>
      <c r="M15" s="167"/>
      <c r="N15" s="167"/>
      <c r="O15" s="167"/>
      <c r="P15" s="167"/>
      <c r="Q15" s="167"/>
      <c r="R15" s="167"/>
      <c r="S15" s="167"/>
      <c r="T15" s="167"/>
      <c r="U15" s="167"/>
      <c r="V15" s="167"/>
      <c r="W15" s="167"/>
      <c r="X15" s="167"/>
      <c r="Y15" s="167"/>
      <c r="Z15" s="167"/>
      <c r="AA15" s="167"/>
      <c r="AB15" s="167"/>
    </row>
    <row r="16" spans="1:28" s="179" customFormat="1" ht="16.5" customHeight="1" thickTop="1">
      <c r="A16" s="260">
        <v>3</v>
      </c>
      <c r="B16" s="431" t="s">
        <v>512</v>
      </c>
      <c r="C16" s="431"/>
      <c r="D16" s="276"/>
      <c r="E16" s="261"/>
      <c r="F16" s="261"/>
      <c r="G16" s="261"/>
      <c r="H16" s="261"/>
      <c r="I16" s="274"/>
      <c r="J16" s="167"/>
      <c r="K16" s="167"/>
      <c r="L16" s="167"/>
      <c r="M16" s="167"/>
      <c r="N16" s="167"/>
      <c r="O16" s="167"/>
      <c r="P16" s="167"/>
      <c r="Q16" s="167"/>
      <c r="R16" s="167"/>
      <c r="S16" s="167"/>
      <c r="T16" s="167"/>
      <c r="U16" s="167"/>
      <c r="V16" s="167"/>
      <c r="W16" s="167"/>
      <c r="X16" s="167"/>
      <c r="Y16" s="167"/>
      <c r="Z16" s="167"/>
      <c r="AA16" s="167"/>
      <c r="AB16" s="167"/>
    </row>
    <row r="17" spans="1:28" s="179" customFormat="1" ht="16.5" customHeight="1">
      <c r="A17" s="260"/>
      <c r="B17" s="261" t="s">
        <v>377</v>
      </c>
      <c r="C17" s="261"/>
      <c r="D17" s="261"/>
      <c r="E17" s="261"/>
      <c r="F17" s="261"/>
      <c r="G17" s="262" t="s">
        <v>378</v>
      </c>
      <c r="H17" s="185">
        <f>'SP12-1'!I26</f>
        <v>0</v>
      </c>
      <c r="I17" s="274"/>
      <c r="J17" s="167"/>
      <c r="K17" s="167"/>
      <c r="L17" s="167"/>
      <c r="M17" s="167"/>
      <c r="N17" s="167"/>
      <c r="O17" s="167"/>
      <c r="P17" s="167"/>
      <c r="Q17" s="167"/>
      <c r="R17" s="167"/>
      <c r="S17" s="167"/>
      <c r="T17" s="167"/>
      <c r="U17" s="167"/>
      <c r="V17" s="167"/>
      <c r="W17" s="167"/>
      <c r="X17" s="167"/>
      <c r="Y17" s="167"/>
      <c r="Z17" s="167"/>
      <c r="AA17" s="167"/>
      <c r="AB17" s="167"/>
    </row>
    <row r="18" spans="1:28" s="179" customFormat="1" ht="16.5" customHeight="1">
      <c r="A18" s="272"/>
      <c r="B18" s="261" t="s">
        <v>513</v>
      </c>
      <c r="C18" s="261"/>
      <c r="D18" s="261"/>
      <c r="E18" s="261"/>
      <c r="F18" s="261"/>
      <c r="G18" s="261"/>
      <c r="H18" s="261"/>
      <c r="I18" s="274"/>
      <c r="J18" s="167"/>
      <c r="K18" s="167"/>
      <c r="L18" s="167"/>
      <c r="M18" s="167"/>
      <c r="N18" s="167"/>
      <c r="O18" s="167"/>
      <c r="P18" s="167"/>
      <c r="Q18" s="167"/>
      <c r="R18" s="167"/>
      <c r="S18" s="167"/>
      <c r="T18" s="167"/>
      <c r="U18" s="167"/>
      <c r="V18" s="167"/>
      <c r="W18" s="167"/>
      <c r="X18" s="167"/>
      <c r="Y18" s="167"/>
      <c r="Z18" s="167"/>
      <c r="AA18" s="167"/>
      <c r="AB18" s="167"/>
    </row>
    <row r="19" spans="1:28" s="179" customFormat="1" ht="19.5" customHeight="1">
      <c r="A19" s="272"/>
      <c r="B19" s="186" t="s">
        <v>379</v>
      </c>
      <c r="C19" s="441" t="s">
        <v>514</v>
      </c>
      <c r="D19" s="442"/>
      <c r="E19" s="441" t="s">
        <v>380</v>
      </c>
      <c r="F19" s="442"/>
      <c r="G19" s="187" t="s">
        <v>381</v>
      </c>
      <c r="H19" s="188" t="s">
        <v>272</v>
      </c>
      <c r="I19" s="274"/>
      <c r="J19" s="167"/>
      <c r="K19" s="167"/>
      <c r="L19" s="167"/>
      <c r="M19" s="167"/>
      <c r="N19" s="167"/>
      <c r="O19" s="167"/>
      <c r="P19" s="167"/>
      <c r="Q19" s="167"/>
      <c r="R19" s="167"/>
      <c r="S19" s="167"/>
      <c r="T19" s="167"/>
      <c r="U19" s="167"/>
      <c r="V19" s="167"/>
      <c r="W19" s="167"/>
      <c r="X19" s="167"/>
      <c r="Y19" s="167"/>
      <c r="Z19" s="167"/>
      <c r="AA19" s="167"/>
      <c r="AB19" s="167"/>
    </row>
    <row r="20" spans="1:28" s="179" customFormat="1" ht="18.75" customHeight="1">
      <c r="A20" s="272"/>
      <c r="B20" s="285"/>
      <c r="C20" s="443"/>
      <c r="D20" s="443"/>
      <c r="E20" s="444"/>
      <c r="F20" s="444"/>
      <c r="G20" s="286">
        <f>(1/((1+'SP12-1'!I$30)^'SP12-2'!B20))</f>
        <v>1</v>
      </c>
      <c r="H20" s="287">
        <f>IF(G20="","",E20*G20)</f>
        <v>0</v>
      </c>
      <c r="I20" s="274"/>
      <c r="J20" s="167"/>
      <c r="K20" s="167"/>
      <c r="L20" s="167"/>
      <c r="M20" s="167"/>
      <c r="N20" s="167"/>
      <c r="O20" s="167"/>
      <c r="P20" s="167"/>
      <c r="Q20" s="167"/>
      <c r="R20" s="167"/>
      <c r="S20" s="167"/>
      <c r="T20" s="167"/>
      <c r="U20" s="167"/>
      <c r="V20" s="167"/>
      <c r="W20" s="167"/>
      <c r="X20" s="167"/>
      <c r="Y20" s="167"/>
      <c r="Z20" s="167"/>
      <c r="AA20" s="167"/>
      <c r="AB20" s="167"/>
    </row>
    <row r="21" spans="1:28" s="179" customFormat="1" ht="18.75" customHeight="1">
      <c r="A21" s="272"/>
      <c r="B21" s="285"/>
      <c r="C21" s="443"/>
      <c r="D21" s="443"/>
      <c r="E21" s="444"/>
      <c r="F21" s="444"/>
      <c r="G21" s="286">
        <f>(1/((1+'SP12-1'!I$30)^'SP12-2'!B21))</f>
        <v>1</v>
      </c>
      <c r="H21" s="287">
        <f>IF(G21="","",E21*G21)</f>
        <v>0</v>
      </c>
      <c r="I21" s="274"/>
      <c r="J21" s="167"/>
      <c r="K21" s="167"/>
      <c r="L21" s="167"/>
      <c r="M21" s="167"/>
      <c r="N21" s="167"/>
      <c r="O21" s="167"/>
      <c r="P21" s="167"/>
      <c r="Q21" s="167"/>
      <c r="R21" s="167"/>
      <c r="S21" s="167"/>
      <c r="T21" s="167"/>
      <c r="U21" s="167"/>
      <c r="V21" s="167"/>
      <c r="W21" s="167"/>
      <c r="X21" s="167"/>
      <c r="Y21" s="167"/>
      <c r="Z21" s="167"/>
      <c r="AA21" s="167"/>
      <c r="AB21" s="167"/>
    </row>
    <row r="22" spans="1:28" s="179" customFormat="1" ht="18.75" customHeight="1">
      <c r="A22" s="272"/>
      <c r="B22" s="285"/>
      <c r="C22" s="443"/>
      <c r="D22" s="443"/>
      <c r="E22" s="444"/>
      <c r="F22" s="444"/>
      <c r="G22" s="286">
        <f>(1/((1+'SP12-1'!I$30)^'SP12-2'!B22))</f>
        <v>1</v>
      </c>
      <c r="H22" s="287">
        <f>IF(G22="","",E22*G22)</f>
        <v>0</v>
      </c>
      <c r="I22" s="274"/>
      <c r="J22" s="167"/>
      <c r="K22" s="167"/>
      <c r="L22" s="167"/>
      <c r="M22" s="167"/>
      <c r="N22" s="167"/>
      <c r="O22" s="167"/>
      <c r="P22" s="167"/>
      <c r="Q22" s="167"/>
      <c r="R22" s="167"/>
      <c r="S22" s="167"/>
      <c r="T22" s="167"/>
      <c r="U22" s="167"/>
      <c r="V22" s="167"/>
      <c r="W22" s="167"/>
      <c r="X22" s="167"/>
      <c r="Y22" s="167"/>
      <c r="Z22" s="167"/>
      <c r="AA22" s="167"/>
      <c r="AB22" s="167"/>
    </row>
    <row r="23" spans="1:28" s="179" customFormat="1" ht="18.75" customHeight="1">
      <c r="A23" s="272"/>
      <c r="B23" s="285"/>
      <c r="C23" s="443"/>
      <c r="D23" s="443"/>
      <c r="E23" s="444"/>
      <c r="F23" s="444"/>
      <c r="G23" s="286">
        <f>(1/((1+'SP12-1'!I$30)^'SP12-2'!B23))</f>
        <v>1</v>
      </c>
      <c r="H23" s="287">
        <f>IF(G23="","",E23*G23)</f>
        <v>0</v>
      </c>
      <c r="I23" s="274"/>
      <c r="J23" s="167"/>
      <c r="K23" s="167"/>
      <c r="L23" s="167"/>
      <c r="M23" s="167"/>
      <c r="N23" s="167"/>
      <c r="O23" s="167"/>
      <c r="P23" s="167"/>
      <c r="Q23" s="167"/>
      <c r="R23" s="167"/>
      <c r="S23" s="167"/>
      <c r="T23" s="167"/>
      <c r="U23" s="167"/>
      <c r="V23" s="167"/>
      <c r="W23" s="167"/>
      <c r="X23" s="167"/>
      <c r="Y23" s="167"/>
      <c r="Z23" s="167"/>
      <c r="AA23" s="167"/>
      <c r="AB23" s="167"/>
    </row>
    <row r="24" spans="1:28" s="179" customFormat="1" ht="16.5" customHeight="1">
      <c r="A24" s="272"/>
      <c r="B24" s="261"/>
      <c r="C24" s="261"/>
      <c r="D24" s="261"/>
      <c r="E24" s="261"/>
      <c r="F24" s="261"/>
      <c r="G24" s="262" t="s">
        <v>515</v>
      </c>
      <c r="H24" s="288">
        <f>SUM(H20:H23)</f>
        <v>0</v>
      </c>
      <c r="I24" s="264" t="s">
        <v>516</v>
      </c>
      <c r="J24" s="167"/>
      <c r="K24" s="167"/>
      <c r="L24" s="167"/>
      <c r="M24" s="167"/>
      <c r="N24" s="167"/>
      <c r="O24" s="167"/>
      <c r="P24" s="167"/>
      <c r="Q24" s="167"/>
      <c r="R24" s="167"/>
      <c r="S24" s="167"/>
      <c r="T24" s="167"/>
      <c r="U24" s="167"/>
      <c r="V24" s="167"/>
      <c r="W24" s="167"/>
      <c r="X24" s="167"/>
      <c r="Y24" s="167"/>
      <c r="Z24" s="167"/>
      <c r="AA24" s="167"/>
      <c r="AB24" s="167"/>
    </row>
    <row r="25" spans="1:28" s="179" customFormat="1" ht="4.5" customHeight="1" thickBot="1">
      <c r="A25" s="273"/>
      <c r="B25" s="254"/>
      <c r="C25" s="254"/>
      <c r="D25" s="254"/>
      <c r="E25" s="254"/>
      <c r="F25" s="254"/>
      <c r="G25" s="254"/>
      <c r="H25" s="254"/>
      <c r="I25" s="275"/>
      <c r="J25" s="167"/>
      <c r="K25" s="167"/>
      <c r="L25" s="167"/>
      <c r="M25" s="167"/>
      <c r="N25" s="167"/>
      <c r="O25" s="167"/>
      <c r="P25" s="167"/>
      <c r="Q25" s="167"/>
      <c r="R25" s="167"/>
      <c r="S25" s="167"/>
      <c r="T25" s="167"/>
      <c r="U25" s="167"/>
      <c r="V25" s="167"/>
      <c r="W25" s="167"/>
      <c r="X25" s="167"/>
      <c r="Y25" s="167"/>
      <c r="Z25" s="167"/>
      <c r="AA25" s="167"/>
      <c r="AB25" s="167"/>
    </row>
    <row r="26" spans="1:28" s="179" customFormat="1" ht="16.5" customHeight="1" thickTop="1">
      <c r="A26" s="260">
        <v>4</v>
      </c>
      <c r="B26" s="431" t="s">
        <v>517</v>
      </c>
      <c r="C26" s="431"/>
      <c r="D26" s="276"/>
      <c r="E26" s="261"/>
      <c r="F26" s="261"/>
      <c r="G26" s="261"/>
      <c r="H26" s="261"/>
      <c r="I26" s="274"/>
      <c r="J26" s="167"/>
      <c r="K26" s="167"/>
      <c r="L26" s="167"/>
      <c r="M26" s="167"/>
      <c r="N26" s="167"/>
      <c r="O26" s="167"/>
      <c r="P26" s="167"/>
      <c r="Q26" s="167"/>
      <c r="R26" s="167"/>
      <c r="S26" s="167"/>
      <c r="T26" s="167"/>
      <c r="U26" s="167"/>
      <c r="V26" s="167"/>
      <c r="W26" s="167"/>
      <c r="X26" s="167"/>
      <c r="Y26" s="167"/>
      <c r="Z26" s="167"/>
      <c r="AA26" s="167"/>
      <c r="AB26" s="167"/>
    </row>
    <row r="27" spans="1:28" s="179" customFormat="1" ht="8.5" customHeight="1">
      <c r="A27" s="272"/>
      <c r="B27" s="261"/>
      <c r="C27" s="261"/>
      <c r="D27" s="261"/>
      <c r="E27" s="261"/>
      <c r="F27" s="261"/>
      <c r="G27" s="261"/>
      <c r="H27" s="261"/>
      <c r="I27" s="274"/>
      <c r="J27" s="167"/>
      <c r="K27" s="167"/>
      <c r="L27" s="167"/>
      <c r="M27" s="167"/>
      <c r="N27" s="167"/>
      <c r="O27" s="167"/>
      <c r="P27" s="167"/>
      <c r="Q27" s="167"/>
      <c r="R27" s="167"/>
      <c r="S27" s="167"/>
      <c r="T27" s="167"/>
      <c r="U27" s="167"/>
      <c r="V27" s="167"/>
      <c r="W27" s="167"/>
      <c r="X27" s="167"/>
      <c r="Y27" s="167"/>
      <c r="Z27" s="167"/>
      <c r="AA27" s="167"/>
      <c r="AB27" s="167"/>
    </row>
    <row r="28" spans="1:28" s="179" customFormat="1" ht="16.5" customHeight="1">
      <c r="A28" s="272"/>
      <c r="B28" s="261"/>
      <c r="C28" s="261"/>
      <c r="D28" s="261"/>
      <c r="E28" s="278"/>
      <c r="F28" s="278"/>
      <c r="G28" s="270" t="s">
        <v>518</v>
      </c>
      <c r="H28" s="184">
        <f>H11+H14+H24</f>
        <v>0</v>
      </c>
      <c r="I28" s="277" t="s">
        <v>364</v>
      </c>
      <c r="J28" s="167"/>
      <c r="K28" s="167"/>
      <c r="L28" s="167"/>
      <c r="M28" s="167"/>
      <c r="N28" s="167"/>
      <c r="O28" s="167"/>
      <c r="P28" s="167"/>
      <c r="Q28" s="167"/>
      <c r="R28" s="167"/>
      <c r="S28" s="167"/>
      <c r="T28" s="167"/>
      <c r="U28" s="167"/>
      <c r="V28" s="167"/>
      <c r="W28" s="167"/>
      <c r="X28" s="167"/>
      <c r="Y28" s="167"/>
      <c r="Z28" s="167"/>
      <c r="AA28" s="167"/>
      <c r="AB28" s="167"/>
    </row>
    <row r="29" spans="1:28" s="179" customFormat="1" ht="19.5" customHeight="1" thickBot="1">
      <c r="A29" s="273"/>
      <c r="B29" s="254"/>
      <c r="C29" s="254"/>
      <c r="D29" s="254"/>
      <c r="E29" s="254"/>
      <c r="F29" s="254"/>
      <c r="G29" s="254"/>
      <c r="H29" s="255" t="s">
        <v>519</v>
      </c>
      <c r="I29" s="275"/>
      <c r="J29" s="167"/>
      <c r="K29" s="167"/>
      <c r="L29" s="167"/>
      <c r="M29" s="167"/>
      <c r="N29" s="167"/>
      <c r="O29" s="167"/>
      <c r="P29" s="167"/>
      <c r="Q29" s="167"/>
      <c r="R29" s="167"/>
      <c r="S29" s="167"/>
      <c r="T29" s="167"/>
      <c r="U29" s="167"/>
      <c r="V29" s="167"/>
      <c r="W29" s="167"/>
      <c r="X29" s="167"/>
      <c r="Y29" s="167"/>
      <c r="Z29" s="167"/>
      <c r="AA29" s="167"/>
      <c r="AB29" s="167"/>
    </row>
    <row r="30" spans="1:28" s="179" customFormat="1" ht="16.5" customHeight="1" thickTop="1">
      <c r="A30" s="260">
        <v>5</v>
      </c>
      <c r="B30" s="431" t="s">
        <v>520</v>
      </c>
      <c r="C30" s="431"/>
      <c r="D30" s="276"/>
      <c r="E30" s="261"/>
      <c r="F30" s="261"/>
      <c r="G30" s="261"/>
      <c r="H30" s="261"/>
      <c r="I30" s="274"/>
      <c r="J30" s="167"/>
      <c r="K30" s="167"/>
      <c r="L30" s="167"/>
      <c r="M30" s="167"/>
      <c r="N30" s="167"/>
      <c r="O30" s="167"/>
      <c r="P30" s="167"/>
      <c r="Q30" s="167"/>
      <c r="R30" s="167"/>
      <c r="S30" s="167"/>
      <c r="T30" s="167"/>
      <c r="U30" s="167"/>
      <c r="V30" s="167"/>
      <c r="W30" s="167"/>
      <c r="X30" s="167"/>
      <c r="Y30" s="167"/>
      <c r="Z30" s="167"/>
      <c r="AA30" s="167"/>
      <c r="AB30" s="167"/>
    </row>
    <row r="31" spans="1:28" s="179" customFormat="1" ht="16.5" customHeight="1">
      <c r="A31" s="260"/>
      <c r="B31" s="261" t="s">
        <v>377</v>
      </c>
      <c r="C31" s="261"/>
      <c r="D31" s="261"/>
      <c r="E31" s="261"/>
      <c r="F31" s="261"/>
      <c r="G31" s="262" t="s">
        <v>378</v>
      </c>
      <c r="H31" s="189">
        <f>'SP12-1'!I26</f>
        <v>0</v>
      </c>
      <c r="I31" s="274"/>
      <c r="J31" s="167"/>
      <c r="K31" s="167"/>
      <c r="L31" s="167"/>
      <c r="M31" s="167"/>
      <c r="N31" s="167"/>
      <c r="O31" s="167"/>
      <c r="P31" s="167"/>
      <c r="Q31" s="167"/>
      <c r="R31" s="167"/>
      <c r="S31" s="167"/>
      <c r="T31" s="167"/>
      <c r="U31" s="167"/>
      <c r="V31" s="167"/>
      <c r="W31" s="167"/>
      <c r="X31" s="167"/>
      <c r="Y31" s="167"/>
      <c r="Z31" s="167"/>
      <c r="AA31" s="167"/>
      <c r="AB31" s="167"/>
    </row>
    <row r="32" spans="1:28" s="179" customFormat="1" ht="16.5" customHeight="1">
      <c r="A32" s="272"/>
      <c r="B32" s="261" t="s">
        <v>521</v>
      </c>
      <c r="C32" s="261"/>
      <c r="D32" s="261"/>
      <c r="E32" s="261"/>
      <c r="F32" s="261"/>
      <c r="G32" s="261"/>
      <c r="H32" s="261"/>
      <c r="I32" s="274"/>
      <c r="J32" s="167"/>
      <c r="K32" s="167"/>
      <c r="L32" s="167"/>
      <c r="M32" s="167"/>
      <c r="N32" s="167"/>
      <c r="O32" s="167"/>
      <c r="P32" s="167"/>
      <c r="Q32" s="167"/>
      <c r="R32" s="167"/>
      <c r="S32" s="167"/>
      <c r="T32" s="167"/>
      <c r="U32" s="167"/>
      <c r="V32" s="167"/>
      <c r="W32" s="167"/>
      <c r="X32" s="167"/>
      <c r="Y32" s="167"/>
      <c r="Z32" s="167"/>
      <c r="AA32" s="167"/>
      <c r="AB32" s="167"/>
    </row>
    <row r="33" spans="1:28" s="179" customFormat="1" ht="19.5" customHeight="1">
      <c r="A33" s="272"/>
      <c r="B33" s="186" t="s">
        <v>379</v>
      </c>
      <c r="C33" s="441" t="s">
        <v>522</v>
      </c>
      <c r="D33" s="442"/>
      <c r="E33" s="441" t="s">
        <v>380</v>
      </c>
      <c r="F33" s="442"/>
      <c r="G33" s="187" t="s">
        <v>381</v>
      </c>
      <c r="H33" s="188" t="s">
        <v>272</v>
      </c>
      <c r="I33" s="274"/>
      <c r="J33" s="167"/>
      <c r="K33" s="167"/>
      <c r="L33" s="167"/>
      <c r="M33" s="167"/>
      <c r="N33" s="167"/>
      <c r="O33" s="167"/>
      <c r="P33" s="167"/>
      <c r="Q33" s="167"/>
      <c r="R33" s="167"/>
      <c r="S33" s="167"/>
      <c r="T33" s="167"/>
      <c r="U33" s="167"/>
      <c r="V33" s="167"/>
      <c r="W33" s="167"/>
      <c r="X33" s="167"/>
      <c r="Y33" s="167"/>
      <c r="Z33" s="167"/>
      <c r="AA33" s="167"/>
      <c r="AB33" s="167"/>
    </row>
    <row r="34" spans="1:28" s="179" customFormat="1" ht="18" customHeight="1">
      <c r="A34" s="272"/>
      <c r="B34" s="285"/>
      <c r="C34" s="443"/>
      <c r="D34" s="443"/>
      <c r="E34" s="444"/>
      <c r="F34" s="444"/>
      <c r="G34" s="286">
        <f>(1/((1+'SP12-1'!I$30)^'SP12-2'!B34))</f>
        <v>1</v>
      </c>
      <c r="H34" s="287">
        <f>IF(G34="","",E34*G34)</f>
        <v>0</v>
      </c>
      <c r="I34" s="274"/>
      <c r="J34" s="167"/>
      <c r="K34" s="167"/>
      <c r="L34" s="167"/>
      <c r="M34" s="167"/>
      <c r="N34" s="167"/>
      <c r="O34" s="167"/>
      <c r="P34" s="167"/>
      <c r="Q34" s="167"/>
      <c r="R34" s="167"/>
      <c r="S34" s="167"/>
      <c r="T34" s="167"/>
      <c r="U34" s="167"/>
      <c r="V34" s="167"/>
      <c r="W34" s="167"/>
      <c r="X34" s="167"/>
      <c r="Y34" s="167"/>
      <c r="Z34" s="167"/>
      <c r="AA34" s="167"/>
      <c r="AB34" s="167"/>
    </row>
    <row r="35" spans="1:28" s="179" customFormat="1" ht="18" customHeight="1">
      <c r="A35" s="272"/>
      <c r="B35" s="285"/>
      <c r="C35" s="443"/>
      <c r="D35" s="443"/>
      <c r="E35" s="444"/>
      <c r="F35" s="444"/>
      <c r="G35" s="286">
        <f>(1/((1+'SP12-1'!I$30)^'SP12-2'!B35))</f>
        <v>1</v>
      </c>
      <c r="H35" s="287">
        <f>IF(G35="","",E35*G35)</f>
        <v>0</v>
      </c>
      <c r="I35" s="274"/>
      <c r="J35" s="167"/>
      <c r="K35" s="167"/>
      <c r="L35" s="167"/>
      <c r="M35" s="167"/>
      <c r="N35" s="167"/>
      <c r="O35" s="167"/>
      <c r="P35" s="167"/>
      <c r="Q35" s="167"/>
      <c r="R35" s="167"/>
      <c r="S35" s="167"/>
      <c r="T35" s="167"/>
      <c r="U35" s="167"/>
      <c r="V35" s="167"/>
      <c r="W35" s="167"/>
      <c r="X35" s="167"/>
      <c r="Y35" s="167"/>
      <c r="Z35" s="167"/>
      <c r="AA35" s="167"/>
      <c r="AB35" s="167"/>
    </row>
    <row r="36" spans="1:28" s="179" customFormat="1" ht="18" customHeight="1">
      <c r="A36" s="272"/>
      <c r="B36" s="285"/>
      <c r="C36" s="443"/>
      <c r="D36" s="443"/>
      <c r="E36" s="444"/>
      <c r="F36" s="444"/>
      <c r="G36" s="286">
        <f>(1/((1+'SP12-1'!I$30)^'SP12-2'!B36))</f>
        <v>1</v>
      </c>
      <c r="H36" s="287">
        <f>IF(G36="","",E36*G36)</f>
        <v>0</v>
      </c>
      <c r="I36" s="274"/>
      <c r="J36" s="167"/>
      <c r="K36" s="167"/>
      <c r="L36" s="167"/>
      <c r="M36" s="167"/>
      <c r="N36" s="167"/>
      <c r="O36" s="167"/>
      <c r="P36" s="167"/>
      <c r="Q36" s="167"/>
      <c r="R36" s="167"/>
      <c r="S36" s="167"/>
      <c r="T36" s="167"/>
      <c r="U36" s="167"/>
      <c r="V36" s="167"/>
      <c r="W36" s="167"/>
      <c r="X36" s="167"/>
      <c r="Y36" s="167"/>
      <c r="Z36" s="167"/>
      <c r="AA36" s="167"/>
      <c r="AB36" s="167"/>
    </row>
    <row r="37" spans="1:28" s="179" customFormat="1" ht="18" customHeight="1">
      <c r="A37" s="272"/>
      <c r="B37" s="285"/>
      <c r="C37" s="443"/>
      <c r="D37" s="443"/>
      <c r="E37" s="444"/>
      <c r="F37" s="444"/>
      <c r="G37" s="286">
        <f>(1/((1+'SP12-1'!I$30)^'SP12-2'!B37))</f>
        <v>1</v>
      </c>
      <c r="H37" s="287">
        <f>IF(G37="","",E37*G37)</f>
        <v>0</v>
      </c>
      <c r="I37" s="274"/>
      <c r="J37" s="167"/>
      <c r="K37" s="167"/>
      <c r="L37" s="167"/>
      <c r="M37" s="167"/>
      <c r="N37" s="167"/>
      <c r="O37" s="167"/>
      <c r="P37" s="167"/>
      <c r="Q37" s="167"/>
      <c r="R37" s="167"/>
      <c r="S37" s="167"/>
      <c r="T37" s="167"/>
      <c r="U37" s="167"/>
      <c r="V37" s="167"/>
      <c r="W37" s="167"/>
      <c r="X37" s="167"/>
      <c r="Y37" s="167"/>
      <c r="Z37" s="167"/>
      <c r="AA37" s="167"/>
      <c r="AB37" s="167"/>
    </row>
    <row r="38" spans="1:28" s="179" customFormat="1" ht="16.5" customHeight="1">
      <c r="A38" s="272"/>
      <c r="B38" s="261"/>
      <c r="C38" s="261"/>
      <c r="D38" s="261"/>
      <c r="E38" s="261"/>
      <c r="F38" s="261"/>
      <c r="G38" s="262" t="s">
        <v>523</v>
      </c>
      <c r="H38" s="288">
        <f>SUM(H34:H37)</f>
        <v>0</v>
      </c>
      <c r="I38" s="274"/>
      <c r="J38" s="167"/>
      <c r="K38" s="167"/>
      <c r="L38" s="167"/>
      <c r="M38" s="167"/>
      <c r="N38" s="167"/>
      <c r="O38" s="167"/>
      <c r="P38" s="167"/>
      <c r="Q38" s="167"/>
      <c r="R38" s="167"/>
      <c r="S38" s="167"/>
      <c r="T38" s="167"/>
      <c r="U38" s="167"/>
      <c r="V38" s="167"/>
      <c r="W38" s="167"/>
      <c r="X38" s="167"/>
      <c r="Y38" s="167"/>
      <c r="Z38" s="167"/>
      <c r="AA38" s="167"/>
      <c r="AB38" s="167"/>
    </row>
    <row r="39" spans="1:28" s="179" customFormat="1" ht="7.5" customHeight="1">
      <c r="A39" s="261"/>
      <c r="B39" s="261"/>
      <c r="C39" s="251"/>
      <c r="D39" s="251"/>
      <c r="E39" s="251"/>
      <c r="F39" s="251"/>
      <c r="G39" s="261"/>
      <c r="H39" s="251"/>
      <c r="I39" s="251"/>
      <c r="J39" s="167"/>
      <c r="K39" s="167"/>
      <c r="L39" s="167"/>
      <c r="M39" s="167"/>
      <c r="N39" s="167"/>
      <c r="O39" s="167"/>
      <c r="P39" s="167"/>
      <c r="Q39" s="167"/>
      <c r="R39" s="167"/>
      <c r="S39" s="167"/>
      <c r="T39" s="167"/>
      <c r="U39" s="167"/>
      <c r="V39" s="167"/>
      <c r="W39" s="167"/>
      <c r="X39" s="167"/>
      <c r="Y39" s="167"/>
      <c r="Z39" s="167"/>
      <c r="AA39" s="167"/>
      <c r="AB39" s="167"/>
    </row>
    <row r="40" spans="1:28" ht="12" customHeight="1">
      <c r="A40" s="167"/>
      <c r="B40" s="167"/>
      <c r="C40" s="167"/>
      <c r="D40" s="167"/>
      <c r="E40" s="167"/>
      <c r="F40" s="167"/>
      <c r="G40" s="167"/>
      <c r="H40" s="167"/>
      <c r="I40" s="167"/>
      <c r="J40" s="167"/>
      <c r="K40" s="167"/>
      <c r="L40" s="167"/>
      <c r="M40" s="167"/>
      <c r="N40" s="167"/>
      <c r="O40" s="167"/>
      <c r="P40" s="167"/>
      <c r="Q40" s="167"/>
      <c r="R40" s="167"/>
      <c r="S40" s="167"/>
      <c r="T40" s="167"/>
      <c r="U40" s="167"/>
      <c r="V40" s="167"/>
      <c r="W40" s="167"/>
      <c r="X40" s="167"/>
      <c r="Y40" s="167"/>
      <c r="Z40" s="167"/>
      <c r="AA40" s="167"/>
      <c r="AB40" s="167"/>
    </row>
    <row r="41" spans="1:28" ht="24" customHeight="1">
      <c r="A41" s="167" t="s">
        <v>343</v>
      </c>
      <c r="B41" s="167"/>
      <c r="C41" s="167"/>
      <c r="D41" s="167"/>
      <c r="E41" s="167"/>
      <c r="F41" s="167"/>
      <c r="G41" s="167"/>
      <c r="H41" s="167"/>
      <c r="I41" s="167"/>
      <c r="J41" s="167"/>
      <c r="K41" s="167"/>
      <c r="L41" s="167"/>
      <c r="M41" s="167"/>
      <c r="N41" s="167"/>
      <c r="O41" s="167"/>
      <c r="P41" s="167"/>
      <c r="Q41" s="167"/>
      <c r="R41" s="167"/>
      <c r="S41" s="167"/>
      <c r="T41" s="167"/>
      <c r="U41" s="167"/>
      <c r="V41" s="167"/>
      <c r="W41" s="167"/>
      <c r="X41" s="167"/>
      <c r="Y41" s="167"/>
      <c r="Z41" s="167"/>
      <c r="AA41" s="167"/>
      <c r="AB41" s="167"/>
    </row>
    <row r="42" spans="1:28">
      <c r="A42" s="167"/>
      <c r="B42" s="167"/>
      <c r="C42" s="167"/>
      <c r="D42" s="167"/>
      <c r="E42" s="167"/>
      <c r="F42" s="167"/>
      <c r="G42" s="167"/>
      <c r="H42" s="167"/>
      <c r="I42" s="167"/>
      <c r="J42" s="167"/>
      <c r="K42" s="167"/>
      <c r="L42" s="167"/>
      <c r="M42" s="167"/>
      <c r="N42" s="167"/>
      <c r="O42" s="167"/>
      <c r="P42" s="167"/>
      <c r="Q42" s="167"/>
      <c r="R42" s="167"/>
      <c r="S42" s="167"/>
      <c r="T42" s="167"/>
      <c r="U42" s="167"/>
      <c r="V42" s="167"/>
      <c r="W42" s="167"/>
      <c r="X42" s="167"/>
      <c r="Y42" s="167"/>
      <c r="Z42" s="167"/>
      <c r="AA42" s="167"/>
      <c r="AB42" s="167"/>
    </row>
    <row r="43" spans="1:28" ht="12.75" customHeight="1">
      <c r="A43" s="167"/>
      <c r="B43" s="167"/>
      <c r="C43" s="167"/>
      <c r="D43" s="167"/>
      <c r="E43" s="167"/>
      <c r="F43" s="167"/>
      <c r="G43" s="167"/>
      <c r="H43" s="167"/>
      <c r="I43" s="167"/>
      <c r="J43" s="167"/>
      <c r="K43" s="167"/>
      <c r="L43" s="167"/>
      <c r="M43" s="167"/>
      <c r="N43" s="167"/>
      <c r="O43" s="167"/>
      <c r="P43" s="167"/>
      <c r="Q43" s="167"/>
      <c r="R43" s="167"/>
      <c r="S43" s="167"/>
      <c r="T43" s="167"/>
      <c r="U43" s="167"/>
      <c r="V43" s="167"/>
      <c r="W43" s="167"/>
      <c r="X43" s="167"/>
      <c r="Y43" s="167"/>
      <c r="Z43" s="167"/>
      <c r="AA43" s="167"/>
      <c r="AB43" s="167"/>
    </row>
    <row r="44" spans="1:28" ht="16.5" hidden="1" customHeight="1">
      <c r="A44" s="148">
        <v>0</v>
      </c>
      <c r="B44" s="167"/>
      <c r="C44" s="167"/>
      <c r="D44" s="167"/>
      <c r="E44" s="167"/>
      <c r="F44" s="167"/>
      <c r="G44" s="167"/>
      <c r="H44" s="167"/>
      <c r="I44" s="167"/>
      <c r="J44" s="167"/>
      <c r="K44" s="167"/>
      <c r="L44" s="167"/>
      <c r="M44" s="167"/>
      <c r="N44" s="167"/>
      <c r="O44" s="167"/>
      <c r="P44" s="167"/>
      <c r="Q44" s="167"/>
      <c r="R44" s="167"/>
      <c r="S44" s="167"/>
      <c r="T44" s="167"/>
      <c r="U44" s="167"/>
      <c r="V44" s="167"/>
      <c r="W44" s="167"/>
      <c r="X44" s="167"/>
      <c r="Y44" s="167"/>
      <c r="Z44" s="167"/>
      <c r="AA44" s="167"/>
      <c r="AB44" s="167"/>
    </row>
    <row r="45" spans="1:28" ht="12.75" hidden="1" customHeight="1">
      <c r="A45" s="148">
        <v>1</v>
      </c>
      <c r="B45" s="167"/>
      <c r="C45" s="167"/>
      <c r="D45" s="167"/>
      <c r="E45" s="167"/>
      <c r="F45" s="167"/>
      <c r="G45" s="167"/>
      <c r="H45" s="167"/>
      <c r="I45" s="167"/>
      <c r="J45" s="167"/>
      <c r="K45" s="167"/>
      <c r="L45" s="167"/>
      <c r="M45" s="167"/>
      <c r="N45" s="167"/>
      <c r="O45" s="167"/>
      <c r="P45" s="167"/>
      <c r="Q45" s="167"/>
      <c r="R45" s="167"/>
      <c r="S45" s="167"/>
      <c r="T45" s="167"/>
      <c r="U45" s="167"/>
      <c r="V45" s="167"/>
      <c r="W45" s="167"/>
      <c r="X45" s="167"/>
      <c r="Y45" s="167"/>
      <c r="Z45" s="167"/>
      <c r="AA45" s="167"/>
      <c r="AB45" s="167"/>
    </row>
    <row r="46" spans="1:28" ht="12.75" hidden="1" customHeight="1">
      <c r="A46" s="148">
        <v>2</v>
      </c>
      <c r="B46" s="167"/>
      <c r="C46" s="167"/>
      <c r="D46" s="167"/>
      <c r="E46" s="167"/>
      <c r="F46" s="167"/>
      <c r="G46" s="167"/>
      <c r="H46" s="167"/>
      <c r="I46" s="167"/>
      <c r="J46" s="167"/>
      <c r="K46" s="167"/>
      <c r="L46" s="167"/>
      <c r="M46" s="167"/>
      <c r="N46" s="167"/>
      <c r="O46" s="167"/>
      <c r="P46" s="167"/>
      <c r="Q46" s="167"/>
      <c r="R46" s="167"/>
      <c r="S46" s="167"/>
      <c r="T46" s="167"/>
      <c r="U46" s="167"/>
      <c r="V46" s="167"/>
      <c r="W46" s="167"/>
      <c r="X46" s="167"/>
      <c r="Y46" s="167"/>
      <c r="Z46" s="167"/>
      <c r="AA46" s="167"/>
      <c r="AB46" s="167"/>
    </row>
    <row r="47" spans="1:28" ht="12.75" hidden="1" customHeight="1">
      <c r="A47" s="148">
        <v>3</v>
      </c>
      <c r="B47" s="167"/>
      <c r="C47" s="167"/>
      <c r="D47" s="167"/>
      <c r="E47" s="167"/>
      <c r="F47" s="167"/>
      <c r="G47" s="167"/>
      <c r="H47" s="167"/>
      <c r="I47" s="167"/>
      <c r="J47" s="167"/>
      <c r="K47" s="167"/>
      <c r="L47" s="167"/>
      <c r="M47" s="167"/>
      <c r="N47" s="167"/>
      <c r="O47" s="167"/>
      <c r="P47" s="167"/>
      <c r="Q47" s="167"/>
      <c r="R47" s="167"/>
      <c r="S47" s="167"/>
      <c r="T47" s="167"/>
      <c r="U47" s="167"/>
      <c r="V47" s="167"/>
      <c r="W47" s="167"/>
      <c r="X47" s="167"/>
      <c r="Y47" s="167"/>
      <c r="Z47" s="167"/>
      <c r="AA47" s="167"/>
      <c r="AB47" s="167"/>
    </row>
    <row r="48" spans="1:28" ht="12.75" hidden="1" customHeight="1">
      <c r="A48" s="148">
        <v>4</v>
      </c>
      <c r="B48" s="167"/>
      <c r="C48" s="167"/>
      <c r="D48" s="167"/>
      <c r="E48" s="167"/>
      <c r="F48" s="167"/>
      <c r="G48" s="167"/>
      <c r="H48" s="167"/>
      <c r="I48" s="167"/>
      <c r="J48" s="167"/>
      <c r="K48" s="167"/>
      <c r="L48" s="167"/>
      <c r="M48" s="167"/>
      <c r="N48" s="167"/>
      <c r="O48" s="167"/>
      <c r="P48" s="167"/>
      <c r="Q48" s="167"/>
      <c r="R48" s="167"/>
      <c r="S48" s="167"/>
      <c r="T48" s="167"/>
      <c r="U48" s="167"/>
      <c r="V48" s="167"/>
      <c r="W48" s="167"/>
      <c r="X48" s="167"/>
      <c r="Y48" s="167"/>
      <c r="Z48" s="167"/>
      <c r="AA48" s="167"/>
      <c r="AB48" s="167"/>
    </row>
    <row r="49" spans="1:28" ht="12.75" hidden="1" customHeight="1">
      <c r="A49" s="148">
        <v>5</v>
      </c>
      <c r="B49" s="167"/>
      <c r="C49" s="167"/>
      <c r="D49" s="167"/>
      <c r="E49" s="167"/>
      <c r="F49" s="167"/>
      <c r="G49" s="167"/>
      <c r="H49" s="167"/>
      <c r="I49" s="167"/>
      <c r="J49" s="167"/>
      <c r="K49" s="167"/>
      <c r="L49" s="167"/>
      <c r="M49" s="167"/>
      <c r="N49" s="167"/>
      <c r="O49" s="167"/>
      <c r="P49" s="167"/>
      <c r="Q49" s="167"/>
      <c r="R49" s="167"/>
      <c r="S49" s="167"/>
      <c r="T49" s="167"/>
      <c r="U49" s="167"/>
      <c r="V49" s="167"/>
      <c r="W49" s="167"/>
      <c r="X49" s="167"/>
      <c r="Y49" s="167"/>
      <c r="Z49" s="167"/>
      <c r="AA49" s="167"/>
      <c r="AB49" s="167"/>
    </row>
    <row r="50" spans="1:28" ht="12.75" hidden="1" customHeight="1">
      <c r="A50" s="148">
        <v>6</v>
      </c>
      <c r="B50" s="167"/>
      <c r="C50" s="167"/>
      <c r="D50" s="167"/>
      <c r="E50" s="167"/>
      <c r="F50" s="167"/>
      <c r="G50" s="167"/>
      <c r="H50" s="167"/>
      <c r="I50" s="167"/>
      <c r="J50" s="167"/>
      <c r="K50" s="167"/>
      <c r="L50" s="167"/>
      <c r="M50" s="167"/>
      <c r="N50" s="167"/>
      <c r="O50" s="167"/>
      <c r="P50" s="167"/>
      <c r="Q50" s="167"/>
      <c r="R50" s="167"/>
      <c r="S50" s="167"/>
      <c r="T50" s="167"/>
      <c r="U50" s="167"/>
      <c r="V50" s="167"/>
      <c r="W50" s="167"/>
      <c r="X50" s="167"/>
      <c r="Y50" s="167"/>
      <c r="Z50" s="167"/>
      <c r="AA50" s="167"/>
      <c r="AB50" s="167"/>
    </row>
    <row r="51" spans="1:28" ht="12.75" hidden="1" customHeight="1">
      <c r="A51" s="148">
        <v>7</v>
      </c>
      <c r="B51" s="167"/>
      <c r="C51" s="167"/>
      <c r="D51" s="167"/>
      <c r="E51" s="167"/>
      <c r="F51" s="167"/>
      <c r="G51" s="167"/>
      <c r="H51" s="167"/>
      <c r="I51" s="167"/>
      <c r="J51" s="167"/>
      <c r="K51" s="167"/>
      <c r="L51" s="167"/>
      <c r="M51" s="167"/>
      <c r="N51" s="167"/>
      <c r="O51" s="167"/>
      <c r="P51" s="167"/>
      <c r="Q51" s="167"/>
      <c r="R51" s="167"/>
      <c r="S51" s="167"/>
      <c r="T51" s="167"/>
      <c r="U51" s="167"/>
      <c r="V51" s="167"/>
      <c r="W51" s="167"/>
      <c r="X51" s="167"/>
      <c r="Y51" s="167"/>
      <c r="Z51" s="167"/>
      <c r="AA51" s="167"/>
      <c r="AB51" s="167"/>
    </row>
    <row r="52" spans="1:28" ht="12.75" hidden="1" customHeight="1">
      <c r="A52" s="148">
        <v>8</v>
      </c>
      <c r="B52" s="167"/>
      <c r="C52" s="167"/>
      <c r="D52" s="167"/>
      <c r="E52" s="167"/>
      <c r="F52" s="167"/>
      <c r="G52" s="167"/>
      <c r="H52" s="167"/>
      <c r="I52" s="167"/>
      <c r="J52" s="167"/>
      <c r="K52" s="167"/>
      <c r="L52" s="167"/>
      <c r="M52" s="167"/>
      <c r="N52" s="167"/>
      <c r="O52" s="167"/>
      <c r="P52" s="167"/>
      <c r="Q52" s="167"/>
      <c r="R52" s="167"/>
      <c r="S52" s="167"/>
      <c r="T52" s="167"/>
      <c r="U52" s="167"/>
      <c r="V52" s="167"/>
      <c r="W52" s="167"/>
      <c r="X52" s="167"/>
      <c r="Y52" s="167"/>
      <c r="Z52" s="167"/>
      <c r="AA52" s="167"/>
      <c r="AB52" s="167"/>
    </row>
    <row r="53" spans="1:28" ht="12.75" hidden="1" customHeight="1">
      <c r="A53" s="148">
        <v>9</v>
      </c>
      <c r="B53" s="167"/>
      <c r="C53" s="167"/>
      <c r="D53" s="167"/>
      <c r="E53" s="167"/>
      <c r="F53" s="167"/>
      <c r="G53" s="167"/>
      <c r="H53" s="167"/>
      <c r="I53" s="167"/>
      <c r="J53" s="167"/>
      <c r="K53" s="167"/>
      <c r="L53" s="167"/>
      <c r="M53" s="167"/>
      <c r="N53" s="167"/>
      <c r="O53" s="167"/>
      <c r="P53" s="167"/>
      <c r="Q53" s="167"/>
      <c r="R53" s="167"/>
      <c r="S53" s="167"/>
      <c r="T53" s="167"/>
      <c r="U53" s="167"/>
      <c r="V53" s="167"/>
      <c r="W53" s="167"/>
      <c r="X53" s="167"/>
      <c r="Y53" s="167"/>
      <c r="Z53" s="167"/>
      <c r="AA53" s="167"/>
      <c r="AB53" s="167"/>
    </row>
    <row r="54" spans="1:28" ht="12.75" hidden="1" customHeight="1">
      <c r="A54" s="148">
        <v>10</v>
      </c>
      <c r="B54" s="167"/>
      <c r="C54" s="167"/>
      <c r="D54" s="167"/>
      <c r="E54" s="167"/>
      <c r="F54" s="167"/>
      <c r="G54" s="167"/>
      <c r="H54" s="167"/>
      <c r="I54" s="167"/>
      <c r="J54" s="167"/>
      <c r="K54" s="167"/>
      <c r="L54" s="167"/>
      <c r="M54" s="167"/>
      <c r="N54" s="167"/>
      <c r="O54" s="167"/>
      <c r="P54" s="167"/>
      <c r="Q54" s="167"/>
      <c r="R54" s="167"/>
      <c r="S54" s="167"/>
      <c r="T54" s="167"/>
      <c r="U54" s="167"/>
      <c r="V54" s="167"/>
      <c r="W54" s="167"/>
      <c r="X54" s="167"/>
      <c r="Y54" s="167"/>
      <c r="Z54" s="167"/>
      <c r="AA54" s="167"/>
      <c r="AB54" s="167"/>
    </row>
    <row r="55" spans="1:28" ht="12.75" hidden="1" customHeight="1">
      <c r="A55" s="148">
        <v>11</v>
      </c>
      <c r="B55" s="167"/>
      <c r="C55" s="167"/>
      <c r="D55" s="167"/>
      <c r="E55" s="167"/>
      <c r="F55" s="167"/>
      <c r="G55" s="167"/>
      <c r="H55" s="167"/>
      <c r="I55" s="167"/>
      <c r="J55" s="167"/>
      <c r="K55" s="167"/>
      <c r="L55" s="167"/>
      <c r="M55" s="167"/>
      <c r="N55" s="167"/>
      <c r="O55" s="167"/>
      <c r="P55" s="167"/>
      <c r="Q55" s="167"/>
      <c r="R55" s="167"/>
      <c r="S55" s="167"/>
      <c r="T55" s="167"/>
      <c r="U55" s="167"/>
      <c r="V55" s="167"/>
      <c r="W55" s="167"/>
      <c r="X55" s="167"/>
      <c r="Y55" s="167"/>
      <c r="Z55" s="167"/>
      <c r="AA55" s="167"/>
      <c r="AB55" s="167"/>
    </row>
    <row r="56" spans="1:28" ht="12.75" hidden="1" customHeight="1">
      <c r="A56" s="148">
        <v>12</v>
      </c>
      <c r="B56" s="167"/>
      <c r="C56" s="167"/>
      <c r="D56" s="167"/>
      <c r="E56" s="167"/>
      <c r="F56" s="167"/>
      <c r="G56" s="167"/>
      <c r="H56" s="167"/>
      <c r="I56" s="167"/>
      <c r="J56" s="167"/>
      <c r="K56" s="167"/>
      <c r="L56" s="167"/>
      <c r="M56" s="167"/>
      <c r="N56" s="167"/>
      <c r="O56" s="167"/>
      <c r="P56" s="167"/>
      <c r="Q56" s="167"/>
      <c r="R56" s="167"/>
      <c r="S56" s="167"/>
      <c r="T56" s="167"/>
      <c r="U56" s="167"/>
      <c r="V56" s="167"/>
      <c r="W56" s="167"/>
      <c r="X56" s="167"/>
      <c r="Y56" s="167"/>
      <c r="Z56" s="167"/>
      <c r="AA56" s="167"/>
      <c r="AB56" s="167"/>
    </row>
    <row r="57" spans="1:28" ht="12.75" hidden="1" customHeight="1">
      <c r="A57" s="148">
        <v>13</v>
      </c>
      <c r="B57" s="167"/>
      <c r="C57" s="167"/>
      <c r="D57" s="167"/>
      <c r="E57" s="167"/>
      <c r="F57" s="167"/>
      <c r="G57" s="167"/>
      <c r="H57" s="167"/>
      <c r="I57" s="167"/>
      <c r="J57" s="167"/>
      <c r="K57" s="167"/>
      <c r="L57" s="167"/>
      <c r="M57" s="167"/>
      <c r="N57" s="167"/>
      <c r="O57" s="167"/>
      <c r="P57" s="167"/>
      <c r="Q57" s="167"/>
      <c r="R57" s="167"/>
      <c r="S57" s="167"/>
      <c r="T57" s="167"/>
      <c r="U57" s="167"/>
      <c r="V57" s="167"/>
      <c r="W57" s="167"/>
      <c r="X57" s="167"/>
      <c r="Y57" s="167"/>
      <c r="Z57" s="167"/>
      <c r="AA57" s="167"/>
      <c r="AB57" s="167"/>
    </row>
    <row r="58" spans="1:28" ht="12.75" hidden="1" customHeight="1">
      <c r="A58" s="148">
        <v>14</v>
      </c>
      <c r="B58" s="167"/>
      <c r="C58" s="167"/>
      <c r="D58" s="167"/>
      <c r="E58" s="167"/>
      <c r="F58" s="167"/>
      <c r="G58" s="167"/>
      <c r="H58" s="167"/>
      <c r="I58" s="167"/>
      <c r="J58" s="167"/>
      <c r="K58" s="167"/>
      <c r="L58" s="167"/>
      <c r="M58" s="167"/>
      <c r="N58" s="167"/>
      <c r="O58" s="167"/>
      <c r="P58" s="167"/>
      <c r="Q58" s="167"/>
      <c r="R58" s="167"/>
      <c r="S58" s="167"/>
      <c r="T58" s="167"/>
      <c r="U58" s="167"/>
      <c r="V58" s="167"/>
      <c r="W58" s="167"/>
      <c r="X58" s="167"/>
      <c r="Y58" s="167"/>
      <c r="Z58" s="167"/>
      <c r="AA58" s="167"/>
      <c r="AB58" s="167"/>
    </row>
    <row r="59" spans="1:28" ht="12.75" hidden="1" customHeight="1">
      <c r="A59" s="148">
        <v>15</v>
      </c>
      <c r="B59" s="167"/>
      <c r="C59" s="167"/>
      <c r="D59" s="167"/>
      <c r="E59" s="167"/>
      <c r="F59" s="167"/>
      <c r="G59" s="167"/>
      <c r="H59" s="167"/>
      <c r="I59" s="167"/>
      <c r="J59" s="167"/>
      <c r="K59" s="167"/>
      <c r="L59" s="167"/>
      <c r="M59" s="167"/>
      <c r="N59" s="167"/>
      <c r="O59" s="167"/>
      <c r="P59" s="167"/>
      <c r="Q59" s="167"/>
      <c r="R59" s="167"/>
      <c r="S59" s="167"/>
      <c r="T59" s="167"/>
      <c r="U59" s="167"/>
      <c r="V59" s="167"/>
      <c r="W59" s="167"/>
      <c r="X59" s="167"/>
      <c r="Y59" s="167"/>
      <c r="Z59" s="167"/>
      <c r="AA59" s="167"/>
      <c r="AB59" s="167"/>
    </row>
    <row r="60" spans="1:28" ht="12.75" hidden="1" customHeight="1">
      <c r="A60" s="148">
        <v>16</v>
      </c>
      <c r="B60" s="167"/>
      <c r="C60" s="167"/>
      <c r="D60" s="167"/>
      <c r="E60" s="167"/>
      <c r="F60" s="167"/>
      <c r="G60" s="167"/>
      <c r="H60" s="167"/>
      <c r="I60" s="167"/>
      <c r="J60" s="167"/>
      <c r="K60" s="167"/>
      <c r="L60" s="167"/>
      <c r="M60" s="167"/>
      <c r="N60" s="167"/>
      <c r="O60" s="167"/>
      <c r="P60" s="167"/>
      <c r="Q60" s="167"/>
      <c r="R60" s="167"/>
      <c r="S60" s="167"/>
      <c r="T60" s="167"/>
      <c r="U60" s="167"/>
      <c r="V60" s="167"/>
      <c r="W60" s="167"/>
      <c r="X60" s="167"/>
      <c r="Y60" s="167"/>
      <c r="Z60" s="167"/>
      <c r="AA60" s="167"/>
      <c r="AB60" s="167"/>
    </row>
    <row r="61" spans="1:28" hidden="1">
      <c r="A61" s="148">
        <v>17</v>
      </c>
      <c r="B61" s="167"/>
      <c r="C61" s="167"/>
      <c r="D61" s="167"/>
      <c r="E61" s="167"/>
      <c r="F61" s="167"/>
      <c r="G61" s="167"/>
      <c r="H61" s="167"/>
      <c r="I61" s="167"/>
      <c r="J61" s="167"/>
      <c r="K61" s="167"/>
      <c r="L61" s="167"/>
      <c r="M61" s="167"/>
      <c r="N61" s="167"/>
      <c r="O61" s="167"/>
      <c r="P61" s="167"/>
      <c r="Q61" s="167"/>
      <c r="R61" s="167"/>
      <c r="S61" s="167"/>
      <c r="T61" s="167"/>
      <c r="U61" s="167"/>
      <c r="V61" s="167"/>
      <c r="W61" s="167"/>
      <c r="X61" s="167"/>
      <c r="Y61" s="167"/>
      <c r="Z61" s="167"/>
      <c r="AA61" s="167"/>
      <c r="AB61" s="167"/>
    </row>
    <row r="62" spans="1:28" hidden="1">
      <c r="A62" s="148">
        <v>18</v>
      </c>
      <c r="B62" s="167"/>
      <c r="C62" s="167"/>
      <c r="D62" s="167"/>
      <c r="E62" s="167"/>
      <c r="F62" s="167"/>
      <c r="G62" s="167"/>
      <c r="H62" s="167"/>
      <c r="I62" s="167"/>
      <c r="J62" s="167"/>
      <c r="K62" s="167"/>
      <c r="L62" s="167"/>
      <c r="M62" s="167"/>
      <c r="N62" s="167"/>
      <c r="O62" s="167"/>
      <c r="P62" s="167"/>
      <c r="Q62" s="167"/>
      <c r="R62" s="167"/>
      <c r="S62" s="167"/>
      <c r="T62" s="167"/>
      <c r="U62" s="167"/>
      <c r="V62" s="167"/>
      <c r="W62" s="167"/>
      <c r="X62" s="167"/>
      <c r="Y62" s="167"/>
      <c r="Z62" s="167"/>
      <c r="AA62" s="167"/>
      <c r="AB62" s="167"/>
    </row>
    <row r="63" spans="1:28" hidden="1">
      <c r="A63" s="148">
        <v>19</v>
      </c>
      <c r="B63" s="167"/>
      <c r="C63" s="167"/>
      <c r="D63" s="167"/>
      <c r="E63" s="167"/>
      <c r="F63" s="167"/>
      <c r="G63" s="167"/>
      <c r="H63" s="167"/>
      <c r="I63" s="167"/>
      <c r="J63" s="167"/>
      <c r="K63" s="167"/>
      <c r="L63" s="167"/>
      <c r="M63" s="167"/>
      <c r="N63" s="167"/>
      <c r="O63" s="167"/>
      <c r="P63" s="167"/>
      <c r="Q63" s="167"/>
      <c r="R63" s="167"/>
      <c r="S63" s="167"/>
      <c r="T63" s="167"/>
      <c r="U63" s="167"/>
      <c r="V63" s="167"/>
      <c r="W63" s="167"/>
      <c r="X63" s="167"/>
      <c r="Y63" s="167"/>
      <c r="Z63" s="167"/>
      <c r="AA63" s="167"/>
      <c r="AB63" s="167"/>
    </row>
    <row r="64" spans="1:28" hidden="1">
      <c r="A64" s="148">
        <v>20</v>
      </c>
      <c r="B64" s="167"/>
      <c r="C64" s="167"/>
      <c r="D64" s="167"/>
      <c r="E64" s="167"/>
      <c r="F64" s="167"/>
      <c r="G64" s="167"/>
      <c r="H64" s="167"/>
      <c r="I64" s="167"/>
      <c r="J64" s="167"/>
      <c r="K64" s="167"/>
      <c r="L64" s="167"/>
      <c r="M64" s="167"/>
      <c r="N64" s="167"/>
      <c r="O64" s="167"/>
      <c r="P64" s="167"/>
      <c r="Q64" s="167"/>
      <c r="R64" s="167"/>
      <c r="S64" s="167"/>
      <c r="T64" s="167"/>
      <c r="U64" s="167"/>
      <c r="V64" s="167"/>
      <c r="W64" s="167"/>
      <c r="X64" s="167"/>
      <c r="Y64" s="167"/>
      <c r="Z64" s="167"/>
      <c r="AA64" s="167"/>
      <c r="AB64" s="167"/>
    </row>
    <row r="65" spans="1:28" hidden="1">
      <c r="A65" s="148">
        <v>21</v>
      </c>
      <c r="B65" s="167"/>
      <c r="C65" s="167"/>
      <c r="D65" s="167"/>
      <c r="E65" s="167"/>
      <c r="F65" s="167"/>
      <c r="G65" s="167"/>
      <c r="H65" s="167"/>
      <c r="I65" s="167"/>
      <c r="J65" s="167"/>
      <c r="K65" s="167"/>
      <c r="L65" s="167"/>
      <c r="M65" s="167"/>
      <c r="N65" s="167"/>
      <c r="O65" s="167"/>
      <c r="P65" s="167"/>
      <c r="Q65" s="167"/>
      <c r="R65" s="167"/>
      <c r="S65" s="167"/>
      <c r="T65" s="167"/>
      <c r="U65" s="167"/>
      <c r="V65" s="167"/>
      <c r="W65" s="167"/>
      <c r="X65" s="167"/>
      <c r="Y65" s="167"/>
      <c r="Z65" s="167"/>
      <c r="AA65" s="167"/>
      <c r="AB65" s="167"/>
    </row>
    <row r="66" spans="1:28" hidden="1">
      <c r="A66" s="148">
        <v>22</v>
      </c>
      <c r="B66" s="167"/>
      <c r="C66" s="167"/>
      <c r="D66" s="167"/>
      <c r="E66" s="167"/>
      <c r="F66" s="167"/>
      <c r="G66" s="167"/>
      <c r="H66" s="167"/>
      <c r="I66" s="167"/>
      <c r="J66" s="167"/>
      <c r="K66" s="167"/>
      <c r="L66" s="167"/>
      <c r="M66" s="167"/>
      <c r="N66" s="167"/>
      <c r="O66" s="167"/>
      <c r="P66" s="167"/>
      <c r="Q66" s="167"/>
      <c r="R66" s="167"/>
      <c r="S66" s="167"/>
      <c r="T66" s="167"/>
      <c r="U66" s="167"/>
      <c r="V66" s="167"/>
      <c r="W66" s="167"/>
      <c r="X66" s="167"/>
      <c r="Y66" s="167"/>
      <c r="Z66" s="167"/>
      <c r="AA66" s="167"/>
      <c r="AB66" s="167"/>
    </row>
    <row r="67" spans="1:28" hidden="1">
      <c r="A67" s="148">
        <v>23</v>
      </c>
      <c r="B67" s="167"/>
      <c r="C67" s="167"/>
      <c r="D67" s="167"/>
      <c r="E67" s="167"/>
      <c r="F67" s="167"/>
      <c r="G67" s="167"/>
      <c r="H67" s="167"/>
      <c r="I67" s="167"/>
      <c r="J67" s="167"/>
      <c r="K67" s="167"/>
      <c r="L67" s="167"/>
      <c r="M67" s="167"/>
      <c r="N67" s="167"/>
      <c r="O67" s="167"/>
      <c r="P67" s="167"/>
      <c r="Q67" s="167"/>
      <c r="R67" s="167"/>
      <c r="S67" s="167"/>
      <c r="T67" s="167"/>
      <c r="U67" s="167"/>
      <c r="V67" s="167"/>
      <c r="W67" s="167"/>
      <c r="X67" s="167"/>
      <c r="Y67" s="167"/>
      <c r="Z67" s="167"/>
      <c r="AA67" s="167"/>
      <c r="AB67" s="167"/>
    </row>
    <row r="68" spans="1:28" hidden="1">
      <c r="A68" s="148">
        <v>24</v>
      </c>
      <c r="B68" s="167"/>
      <c r="C68" s="167"/>
      <c r="D68" s="167"/>
      <c r="E68" s="167"/>
      <c r="F68" s="167"/>
      <c r="G68" s="167"/>
      <c r="H68" s="167"/>
      <c r="I68" s="167"/>
      <c r="J68" s="167"/>
      <c r="K68" s="167"/>
      <c r="L68" s="167"/>
      <c r="M68" s="167"/>
      <c r="N68" s="167"/>
      <c r="O68" s="167"/>
      <c r="P68" s="167"/>
      <c r="Q68" s="167"/>
      <c r="R68" s="167"/>
      <c r="S68" s="167"/>
      <c r="T68" s="167"/>
      <c r="U68" s="167"/>
      <c r="V68" s="167"/>
      <c r="W68" s="167"/>
      <c r="X68" s="167"/>
      <c r="Y68" s="167"/>
      <c r="Z68" s="167"/>
      <c r="AA68" s="167"/>
      <c r="AB68" s="167"/>
    </row>
    <row r="69" spans="1:28" hidden="1">
      <c r="A69" s="148">
        <v>25</v>
      </c>
      <c r="B69" s="167"/>
      <c r="C69" s="167"/>
      <c r="D69" s="167"/>
      <c r="E69" s="167"/>
      <c r="F69" s="167"/>
      <c r="G69" s="167"/>
      <c r="H69" s="167"/>
      <c r="I69" s="167"/>
      <c r="J69" s="167"/>
      <c r="K69" s="167"/>
      <c r="L69" s="167"/>
      <c r="M69" s="167"/>
      <c r="N69" s="167"/>
      <c r="O69" s="167"/>
      <c r="P69" s="167"/>
      <c r="Q69" s="167"/>
      <c r="R69" s="167"/>
      <c r="S69" s="167"/>
      <c r="T69" s="167"/>
      <c r="U69" s="167"/>
      <c r="V69" s="167"/>
      <c r="W69" s="167"/>
      <c r="X69" s="167"/>
      <c r="Y69" s="167"/>
      <c r="Z69" s="167"/>
      <c r="AA69" s="167"/>
      <c r="AB69" s="167"/>
    </row>
    <row r="70" spans="1:28" hidden="1">
      <c r="A70" s="148">
        <v>26</v>
      </c>
      <c r="B70" s="167"/>
      <c r="C70" s="167"/>
      <c r="D70" s="167"/>
      <c r="E70" s="167"/>
      <c r="F70" s="167"/>
      <c r="G70" s="167"/>
      <c r="H70" s="167"/>
      <c r="I70" s="167"/>
      <c r="J70" s="167"/>
      <c r="K70" s="167"/>
      <c r="L70" s="167"/>
      <c r="M70" s="167"/>
      <c r="N70" s="167"/>
      <c r="O70" s="167"/>
      <c r="P70" s="167"/>
      <c r="Q70" s="167"/>
      <c r="R70" s="167"/>
      <c r="S70" s="167"/>
      <c r="T70" s="167"/>
      <c r="U70" s="167"/>
      <c r="V70" s="167"/>
      <c r="W70" s="167"/>
      <c r="X70" s="167"/>
      <c r="Y70" s="167"/>
      <c r="Z70" s="167"/>
      <c r="AA70" s="167"/>
      <c r="AB70" s="167"/>
    </row>
    <row r="71" spans="1:28" hidden="1">
      <c r="A71" s="148">
        <v>27</v>
      </c>
      <c r="B71" s="167"/>
      <c r="C71" s="167"/>
      <c r="D71" s="167"/>
      <c r="E71" s="167"/>
      <c r="F71" s="167"/>
      <c r="G71" s="167"/>
      <c r="H71" s="167"/>
      <c r="I71" s="167"/>
      <c r="J71" s="167"/>
      <c r="K71" s="167"/>
      <c r="L71" s="167"/>
      <c r="M71" s="167"/>
      <c r="N71" s="167"/>
      <c r="O71" s="167"/>
      <c r="P71" s="167"/>
      <c r="Q71" s="167"/>
      <c r="R71" s="167"/>
      <c r="S71" s="167"/>
      <c r="T71" s="167"/>
      <c r="U71" s="167"/>
      <c r="V71" s="167"/>
      <c r="W71" s="167"/>
      <c r="X71" s="167"/>
      <c r="Y71" s="167"/>
      <c r="Z71" s="167"/>
      <c r="AA71" s="167"/>
      <c r="AB71" s="167"/>
    </row>
    <row r="72" spans="1:28" hidden="1">
      <c r="A72" s="148">
        <v>28</v>
      </c>
      <c r="B72" s="167"/>
      <c r="C72" s="167"/>
      <c r="D72" s="167"/>
      <c r="E72" s="167"/>
      <c r="F72" s="167"/>
      <c r="G72" s="167"/>
      <c r="H72" s="167"/>
      <c r="I72" s="167"/>
      <c r="J72" s="167"/>
      <c r="K72" s="167"/>
      <c r="L72" s="167"/>
      <c r="M72" s="167"/>
      <c r="N72" s="167"/>
      <c r="O72" s="167"/>
      <c r="P72" s="167"/>
      <c r="Q72" s="167"/>
      <c r="R72" s="167"/>
      <c r="S72" s="167"/>
      <c r="T72" s="167"/>
      <c r="U72" s="167"/>
      <c r="V72" s="167"/>
      <c r="W72" s="167"/>
      <c r="X72" s="167"/>
      <c r="Y72" s="167"/>
      <c r="Z72" s="167"/>
      <c r="AA72" s="167"/>
      <c r="AB72" s="167"/>
    </row>
    <row r="73" spans="1:28" hidden="1">
      <c r="A73" s="148">
        <v>29</v>
      </c>
      <c r="B73" s="167"/>
      <c r="C73" s="167"/>
      <c r="D73" s="167"/>
      <c r="E73" s="167"/>
      <c r="F73" s="167"/>
      <c r="G73" s="167"/>
      <c r="H73" s="167"/>
      <c r="I73" s="167"/>
      <c r="J73" s="167"/>
      <c r="K73" s="167"/>
      <c r="L73" s="167"/>
      <c r="M73" s="167"/>
      <c r="N73" s="167"/>
      <c r="O73" s="167"/>
      <c r="P73" s="167"/>
      <c r="Q73" s="167"/>
      <c r="R73" s="167"/>
      <c r="S73" s="167"/>
      <c r="T73" s="167"/>
      <c r="U73" s="167"/>
      <c r="V73" s="167"/>
      <c r="W73" s="167"/>
      <c r="X73" s="167"/>
      <c r="Y73" s="167"/>
      <c r="Z73" s="167"/>
      <c r="AA73" s="167"/>
      <c r="AB73" s="167"/>
    </row>
    <row r="74" spans="1:28" hidden="1">
      <c r="A74" s="148">
        <v>30</v>
      </c>
      <c r="B74" s="167"/>
      <c r="C74" s="167"/>
      <c r="D74" s="167"/>
      <c r="E74" s="167"/>
      <c r="F74" s="167"/>
      <c r="G74" s="167"/>
      <c r="H74" s="167"/>
      <c r="I74" s="167"/>
      <c r="J74" s="167"/>
      <c r="K74" s="167"/>
      <c r="L74" s="167"/>
      <c r="M74" s="167"/>
      <c r="N74" s="167"/>
      <c r="O74" s="167"/>
      <c r="P74" s="167"/>
      <c r="Q74" s="167"/>
      <c r="R74" s="167"/>
      <c r="S74" s="167"/>
      <c r="T74" s="167"/>
      <c r="U74" s="167"/>
      <c r="V74" s="167"/>
      <c r="W74" s="167"/>
      <c r="X74" s="167"/>
      <c r="Y74" s="167"/>
      <c r="Z74" s="167"/>
      <c r="AA74" s="167"/>
      <c r="AB74" s="167"/>
    </row>
    <row r="75" spans="1:28" hidden="1">
      <c r="A75" s="148">
        <v>31</v>
      </c>
      <c r="B75" s="167"/>
      <c r="C75" s="167"/>
      <c r="D75" s="167"/>
      <c r="E75" s="167"/>
      <c r="F75" s="167"/>
      <c r="G75" s="167"/>
      <c r="H75" s="167"/>
      <c r="I75" s="167"/>
      <c r="J75" s="167"/>
      <c r="K75" s="167"/>
      <c r="L75" s="167"/>
      <c r="M75" s="167"/>
      <c r="N75" s="167"/>
      <c r="O75" s="167"/>
      <c r="P75" s="167"/>
      <c r="Q75" s="167"/>
      <c r="R75" s="167"/>
      <c r="S75" s="167"/>
      <c r="T75" s="167"/>
      <c r="U75" s="167"/>
      <c r="V75" s="167"/>
      <c r="W75" s="167"/>
      <c r="X75" s="167"/>
      <c r="Y75" s="167"/>
      <c r="Z75" s="167"/>
      <c r="AA75" s="167"/>
      <c r="AB75" s="167"/>
    </row>
    <row r="76" spans="1:28" hidden="1">
      <c r="A76" s="148">
        <v>32</v>
      </c>
      <c r="B76" s="167"/>
      <c r="C76" s="167"/>
      <c r="D76" s="167"/>
      <c r="E76" s="167"/>
      <c r="F76" s="167"/>
      <c r="G76" s="167"/>
      <c r="H76" s="167"/>
      <c r="I76" s="167"/>
      <c r="J76" s="167"/>
      <c r="K76" s="167"/>
      <c r="L76" s="167"/>
      <c r="M76" s="167"/>
      <c r="N76" s="167"/>
      <c r="O76" s="167"/>
      <c r="P76" s="167"/>
      <c r="Q76" s="167"/>
      <c r="R76" s="167"/>
      <c r="S76" s="167"/>
      <c r="T76" s="167"/>
      <c r="U76" s="167"/>
      <c r="V76" s="167"/>
      <c r="W76" s="167"/>
      <c r="X76" s="167"/>
      <c r="Y76" s="167"/>
      <c r="Z76" s="167"/>
      <c r="AA76" s="167"/>
      <c r="AB76" s="167"/>
    </row>
    <row r="77" spans="1:28" hidden="1">
      <c r="A77" s="148">
        <v>33</v>
      </c>
      <c r="B77" s="167"/>
      <c r="C77" s="167"/>
      <c r="D77" s="167"/>
      <c r="E77" s="167"/>
      <c r="F77" s="167"/>
      <c r="G77" s="167"/>
      <c r="H77" s="167"/>
      <c r="I77" s="167"/>
      <c r="J77" s="167"/>
      <c r="K77" s="167"/>
      <c r="L77" s="167"/>
      <c r="M77" s="167"/>
      <c r="N77" s="167"/>
      <c r="O77" s="167"/>
      <c r="P77" s="167"/>
      <c r="Q77" s="167"/>
      <c r="R77" s="167"/>
      <c r="S77" s="167"/>
      <c r="T77" s="167"/>
      <c r="U77" s="167"/>
      <c r="V77" s="167"/>
      <c r="W77" s="167"/>
      <c r="X77" s="167"/>
      <c r="Y77" s="167"/>
      <c r="Z77" s="167"/>
      <c r="AA77" s="167"/>
      <c r="AB77" s="167"/>
    </row>
    <row r="78" spans="1:28" hidden="1">
      <c r="A78" s="148">
        <v>34</v>
      </c>
      <c r="B78" s="167"/>
      <c r="C78" s="167"/>
      <c r="D78" s="167"/>
      <c r="E78" s="167"/>
      <c r="F78" s="167"/>
      <c r="G78" s="167"/>
      <c r="H78" s="167"/>
      <c r="I78" s="167"/>
      <c r="J78" s="167"/>
      <c r="K78" s="167"/>
      <c r="L78" s="167"/>
      <c r="M78" s="167"/>
      <c r="N78" s="167"/>
      <c r="O78" s="167"/>
      <c r="P78" s="167"/>
      <c r="Q78" s="167"/>
      <c r="R78" s="167"/>
      <c r="S78" s="167"/>
      <c r="T78" s="167"/>
      <c r="U78" s="167"/>
      <c r="V78" s="167"/>
      <c r="W78" s="167"/>
      <c r="X78" s="167"/>
      <c r="Y78" s="167"/>
      <c r="Z78" s="167"/>
      <c r="AA78" s="167"/>
      <c r="AB78" s="167"/>
    </row>
    <row r="79" spans="1:28" hidden="1">
      <c r="A79" s="148">
        <v>35</v>
      </c>
      <c r="B79" s="167"/>
      <c r="C79" s="167"/>
      <c r="D79" s="167"/>
      <c r="E79" s="167"/>
      <c r="F79" s="167"/>
      <c r="G79" s="167"/>
      <c r="H79" s="167"/>
      <c r="I79" s="167"/>
      <c r="J79" s="167"/>
      <c r="K79" s="167"/>
      <c r="L79" s="167"/>
      <c r="M79" s="167"/>
      <c r="N79" s="167"/>
      <c r="O79" s="167"/>
      <c r="P79" s="167"/>
      <c r="Q79" s="167"/>
      <c r="R79" s="167"/>
      <c r="S79" s="167"/>
      <c r="T79" s="167"/>
      <c r="U79" s="167"/>
      <c r="V79" s="167"/>
      <c r="W79" s="167"/>
      <c r="X79" s="167"/>
      <c r="Y79" s="167"/>
      <c r="Z79" s="167"/>
      <c r="AA79" s="167"/>
      <c r="AB79" s="167"/>
    </row>
    <row r="80" spans="1:28" hidden="1">
      <c r="A80" s="148">
        <v>36</v>
      </c>
      <c r="B80" s="167"/>
      <c r="C80" s="167"/>
      <c r="D80" s="167"/>
      <c r="E80" s="167"/>
      <c r="F80" s="167"/>
      <c r="G80" s="167"/>
      <c r="H80" s="167"/>
      <c r="I80" s="167"/>
      <c r="J80" s="167"/>
      <c r="K80" s="167"/>
      <c r="L80" s="167"/>
      <c r="M80" s="167"/>
      <c r="N80" s="167"/>
      <c r="O80" s="167"/>
      <c r="P80" s="167"/>
      <c r="Q80" s="167"/>
      <c r="R80" s="167"/>
      <c r="S80" s="167"/>
      <c r="T80" s="167"/>
      <c r="U80" s="167"/>
      <c r="V80" s="167"/>
      <c r="W80" s="167"/>
      <c r="X80" s="167"/>
      <c r="Y80" s="167"/>
      <c r="Z80" s="167"/>
      <c r="AA80" s="167"/>
      <c r="AB80" s="167"/>
    </row>
    <row r="81" spans="1:28" hidden="1">
      <c r="A81" s="148">
        <v>37</v>
      </c>
      <c r="B81" s="167"/>
      <c r="C81" s="167"/>
      <c r="D81" s="167"/>
      <c r="E81" s="167"/>
      <c r="F81" s="167"/>
      <c r="G81" s="167"/>
      <c r="H81" s="167"/>
      <c r="I81" s="167"/>
      <c r="J81" s="167"/>
      <c r="K81" s="167"/>
      <c r="L81" s="167"/>
      <c r="M81" s="167"/>
      <c r="N81" s="167"/>
      <c r="O81" s="167"/>
      <c r="P81" s="167"/>
      <c r="Q81" s="167"/>
      <c r="R81" s="167"/>
      <c r="S81" s="167"/>
      <c r="T81" s="167"/>
      <c r="U81" s="167"/>
      <c r="V81" s="167"/>
      <c r="W81" s="167"/>
      <c r="X81" s="167"/>
      <c r="Y81" s="167"/>
      <c r="Z81" s="167"/>
      <c r="AA81" s="167"/>
      <c r="AB81" s="167"/>
    </row>
    <row r="82" spans="1:28" hidden="1">
      <c r="A82" s="148">
        <v>38</v>
      </c>
      <c r="B82" s="167"/>
      <c r="C82" s="167"/>
      <c r="D82" s="167"/>
      <c r="E82" s="167"/>
      <c r="F82" s="167"/>
      <c r="G82" s="167"/>
      <c r="H82" s="167"/>
      <c r="I82" s="167"/>
      <c r="J82" s="167"/>
      <c r="K82" s="167"/>
      <c r="L82" s="167"/>
      <c r="M82" s="167"/>
      <c r="N82" s="167"/>
      <c r="O82" s="167"/>
      <c r="P82" s="167"/>
      <c r="Q82" s="167"/>
      <c r="R82" s="167"/>
      <c r="S82" s="167"/>
      <c r="T82" s="167"/>
      <c r="U82" s="167"/>
      <c r="V82" s="167"/>
      <c r="W82" s="167"/>
      <c r="X82" s="167"/>
      <c r="Y82" s="167"/>
      <c r="Z82" s="167"/>
      <c r="AA82" s="167"/>
      <c r="AB82" s="167"/>
    </row>
    <row r="83" spans="1:28" hidden="1">
      <c r="A83" s="148">
        <v>39</v>
      </c>
    </row>
    <row r="84" spans="1:28" hidden="1">
      <c r="A84" s="148">
        <v>40</v>
      </c>
    </row>
  </sheetData>
  <sheetProtection algorithmName="SHA-512" hashValue="aXAoB8qJjRGdN+iSCQDblFxXLu76gJHQkeayiatRV7k4I+Zq5RtxB6G5f2zvCEG5MWRfpZZub5i+M3JHkvXJug==" saltValue="vrdAd0Z+BQMthQO/bBB44g==" spinCount="100000" sheet="1"/>
  <protectedRanges>
    <protectedRange sqref="H8:H10 D14" name="Range1"/>
    <protectedRange sqref="E24:F24 I38" name="Range5"/>
    <protectedRange sqref="E27:F27" name="Range7"/>
    <protectedRange sqref="E29:F29" name="Range8"/>
    <protectedRange sqref="G24 G38" name="Range5_4"/>
  </protectedRanges>
  <mergeCells count="27">
    <mergeCell ref="C36:D36"/>
    <mergeCell ref="E36:F36"/>
    <mergeCell ref="C37:D37"/>
    <mergeCell ref="E37:F37"/>
    <mergeCell ref="C33:D33"/>
    <mergeCell ref="E33:F33"/>
    <mergeCell ref="C34:D34"/>
    <mergeCell ref="E34:F34"/>
    <mergeCell ref="C35:D35"/>
    <mergeCell ref="E35:F35"/>
    <mergeCell ref="B30:C30"/>
    <mergeCell ref="C19:D19"/>
    <mergeCell ref="E19:F19"/>
    <mergeCell ref="C20:D20"/>
    <mergeCell ref="E20:F20"/>
    <mergeCell ref="C21:D21"/>
    <mergeCell ref="E21:F21"/>
    <mergeCell ref="C22:D22"/>
    <mergeCell ref="E22:F22"/>
    <mergeCell ref="C23:D23"/>
    <mergeCell ref="E23:F23"/>
    <mergeCell ref="B26:C26"/>
    <mergeCell ref="B16:C16"/>
    <mergeCell ref="B4:I4"/>
    <mergeCell ref="B7:D7"/>
    <mergeCell ref="K9:P10"/>
    <mergeCell ref="B13:H13"/>
  </mergeCells>
  <dataValidations disablePrompts="1" count="1">
    <dataValidation type="list" allowBlank="1" errorTitle="Incorrect input" error="Please select the year by pushing the drop-down arrow and clicking the correct year" prompt="Select the year" sqref="B20:B23 IX20:IX23 ST20:ST23 ACP20:ACP23 AML20:AML23 AWH20:AWH23 BGD20:BGD23 BPZ20:BPZ23 BZV20:BZV23 CJR20:CJR23 CTN20:CTN23 DDJ20:DDJ23 DNF20:DNF23 DXB20:DXB23 EGX20:EGX23 EQT20:EQT23 FAP20:FAP23 FKL20:FKL23 FUH20:FUH23 GED20:GED23 GNZ20:GNZ23 GXV20:GXV23 HHR20:HHR23 HRN20:HRN23 IBJ20:IBJ23 ILF20:ILF23 IVB20:IVB23 JEX20:JEX23 JOT20:JOT23 JYP20:JYP23 KIL20:KIL23 KSH20:KSH23 LCD20:LCD23 LLZ20:LLZ23 LVV20:LVV23 MFR20:MFR23 MPN20:MPN23 MZJ20:MZJ23 NJF20:NJF23 NTB20:NTB23 OCX20:OCX23 OMT20:OMT23 OWP20:OWP23 PGL20:PGL23 PQH20:PQH23 QAD20:QAD23 QJZ20:QJZ23 QTV20:QTV23 RDR20:RDR23 RNN20:RNN23 RXJ20:RXJ23 SHF20:SHF23 SRB20:SRB23 TAX20:TAX23 TKT20:TKT23 TUP20:TUP23 UEL20:UEL23 UOH20:UOH23 UYD20:UYD23 VHZ20:VHZ23 VRV20:VRV23 WBR20:WBR23 WLN20:WLN23 WVJ20:WVJ23 B65556:B65559 IX65556:IX65559 ST65556:ST65559 ACP65556:ACP65559 AML65556:AML65559 AWH65556:AWH65559 BGD65556:BGD65559 BPZ65556:BPZ65559 BZV65556:BZV65559 CJR65556:CJR65559 CTN65556:CTN65559 DDJ65556:DDJ65559 DNF65556:DNF65559 DXB65556:DXB65559 EGX65556:EGX65559 EQT65556:EQT65559 FAP65556:FAP65559 FKL65556:FKL65559 FUH65556:FUH65559 GED65556:GED65559 GNZ65556:GNZ65559 GXV65556:GXV65559 HHR65556:HHR65559 HRN65556:HRN65559 IBJ65556:IBJ65559 ILF65556:ILF65559 IVB65556:IVB65559 JEX65556:JEX65559 JOT65556:JOT65559 JYP65556:JYP65559 KIL65556:KIL65559 KSH65556:KSH65559 LCD65556:LCD65559 LLZ65556:LLZ65559 LVV65556:LVV65559 MFR65556:MFR65559 MPN65556:MPN65559 MZJ65556:MZJ65559 NJF65556:NJF65559 NTB65556:NTB65559 OCX65556:OCX65559 OMT65556:OMT65559 OWP65556:OWP65559 PGL65556:PGL65559 PQH65556:PQH65559 QAD65556:QAD65559 QJZ65556:QJZ65559 QTV65556:QTV65559 RDR65556:RDR65559 RNN65556:RNN65559 RXJ65556:RXJ65559 SHF65556:SHF65559 SRB65556:SRB65559 TAX65556:TAX65559 TKT65556:TKT65559 TUP65556:TUP65559 UEL65556:UEL65559 UOH65556:UOH65559 UYD65556:UYD65559 VHZ65556:VHZ65559 VRV65556:VRV65559 WBR65556:WBR65559 WLN65556:WLN65559 WVJ65556:WVJ65559 B131092:B131095 IX131092:IX131095 ST131092:ST131095 ACP131092:ACP131095 AML131092:AML131095 AWH131092:AWH131095 BGD131092:BGD131095 BPZ131092:BPZ131095 BZV131092:BZV131095 CJR131092:CJR131095 CTN131092:CTN131095 DDJ131092:DDJ131095 DNF131092:DNF131095 DXB131092:DXB131095 EGX131092:EGX131095 EQT131092:EQT131095 FAP131092:FAP131095 FKL131092:FKL131095 FUH131092:FUH131095 GED131092:GED131095 GNZ131092:GNZ131095 GXV131092:GXV131095 HHR131092:HHR131095 HRN131092:HRN131095 IBJ131092:IBJ131095 ILF131092:ILF131095 IVB131092:IVB131095 JEX131092:JEX131095 JOT131092:JOT131095 JYP131092:JYP131095 KIL131092:KIL131095 KSH131092:KSH131095 LCD131092:LCD131095 LLZ131092:LLZ131095 LVV131092:LVV131095 MFR131092:MFR131095 MPN131092:MPN131095 MZJ131092:MZJ131095 NJF131092:NJF131095 NTB131092:NTB131095 OCX131092:OCX131095 OMT131092:OMT131095 OWP131092:OWP131095 PGL131092:PGL131095 PQH131092:PQH131095 QAD131092:QAD131095 QJZ131092:QJZ131095 QTV131092:QTV131095 RDR131092:RDR131095 RNN131092:RNN131095 RXJ131092:RXJ131095 SHF131092:SHF131095 SRB131092:SRB131095 TAX131092:TAX131095 TKT131092:TKT131095 TUP131092:TUP131095 UEL131092:UEL131095 UOH131092:UOH131095 UYD131092:UYD131095 VHZ131092:VHZ131095 VRV131092:VRV131095 WBR131092:WBR131095 WLN131092:WLN131095 WVJ131092:WVJ131095 B196628:B196631 IX196628:IX196631 ST196628:ST196631 ACP196628:ACP196631 AML196628:AML196631 AWH196628:AWH196631 BGD196628:BGD196631 BPZ196628:BPZ196631 BZV196628:BZV196631 CJR196628:CJR196631 CTN196628:CTN196631 DDJ196628:DDJ196631 DNF196628:DNF196631 DXB196628:DXB196631 EGX196628:EGX196631 EQT196628:EQT196631 FAP196628:FAP196631 FKL196628:FKL196631 FUH196628:FUH196631 GED196628:GED196631 GNZ196628:GNZ196631 GXV196628:GXV196631 HHR196628:HHR196631 HRN196628:HRN196631 IBJ196628:IBJ196631 ILF196628:ILF196631 IVB196628:IVB196631 JEX196628:JEX196631 JOT196628:JOT196631 JYP196628:JYP196631 KIL196628:KIL196631 KSH196628:KSH196631 LCD196628:LCD196631 LLZ196628:LLZ196631 LVV196628:LVV196631 MFR196628:MFR196631 MPN196628:MPN196631 MZJ196628:MZJ196631 NJF196628:NJF196631 NTB196628:NTB196631 OCX196628:OCX196631 OMT196628:OMT196631 OWP196628:OWP196631 PGL196628:PGL196631 PQH196628:PQH196631 QAD196628:QAD196631 QJZ196628:QJZ196631 QTV196628:QTV196631 RDR196628:RDR196631 RNN196628:RNN196631 RXJ196628:RXJ196631 SHF196628:SHF196631 SRB196628:SRB196631 TAX196628:TAX196631 TKT196628:TKT196631 TUP196628:TUP196631 UEL196628:UEL196631 UOH196628:UOH196631 UYD196628:UYD196631 VHZ196628:VHZ196631 VRV196628:VRV196631 WBR196628:WBR196631 WLN196628:WLN196631 WVJ196628:WVJ196631 B262164:B262167 IX262164:IX262167 ST262164:ST262167 ACP262164:ACP262167 AML262164:AML262167 AWH262164:AWH262167 BGD262164:BGD262167 BPZ262164:BPZ262167 BZV262164:BZV262167 CJR262164:CJR262167 CTN262164:CTN262167 DDJ262164:DDJ262167 DNF262164:DNF262167 DXB262164:DXB262167 EGX262164:EGX262167 EQT262164:EQT262167 FAP262164:FAP262167 FKL262164:FKL262167 FUH262164:FUH262167 GED262164:GED262167 GNZ262164:GNZ262167 GXV262164:GXV262167 HHR262164:HHR262167 HRN262164:HRN262167 IBJ262164:IBJ262167 ILF262164:ILF262167 IVB262164:IVB262167 JEX262164:JEX262167 JOT262164:JOT262167 JYP262164:JYP262167 KIL262164:KIL262167 KSH262164:KSH262167 LCD262164:LCD262167 LLZ262164:LLZ262167 LVV262164:LVV262167 MFR262164:MFR262167 MPN262164:MPN262167 MZJ262164:MZJ262167 NJF262164:NJF262167 NTB262164:NTB262167 OCX262164:OCX262167 OMT262164:OMT262167 OWP262164:OWP262167 PGL262164:PGL262167 PQH262164:PQH262167 QAD262164:QAD262167 QJZ262164:QJZ262167 QTV262164:QTV262167 RDR262164:RDR262167 RNN262164:RNN262167 RXJ262164:RXJ262167 SHF262164:SHF262167 SRB262164:SRB262167 TAX262164:TAX262167 TKT262164:TKT262167 TUP262164:TUP262167 UEL262164:UEL262167 UOH262164:UOH262167 UYD262164:UYD262167 VHZ262164:VHZ262167 VRV262164:VRV262167 WBR262164:WBR262167 WLN262164:WLN262167 WVJ262164:WVJ262167 B327700:B327703 IX327700:IX327703 ST327700:ST327703 ACP327700:ACP327703 AML327700:AML327703 AWH327700:AWH327703 BGD327700:BGD327703 BPZ327700:BPZ327703 BZV327700:BZV327703 CJR327700:CJR327703 CTN327700:CTN327703 DDJ327700:DDJ327703 DNF327700:DNF327703 DXB327700:DXB327703 EGX327700:EGX327703 EQT327700:EQT327703 FAP327700:FAP327703 FKL327700:FKL327703 FUH327700:FUH327703 GED327700:GED327703 GNZ327700:GNZ327703 GXV327700:GXV327703 HHR327700:HHR327703 HRN327700:HRN327703 IBJ327700:IBJ327703 ILF327700:ILF327703 IVB327700:IVB327703 JEX327700:JEX327703 JOT327700:JOT327703 JYP327700:JYP327703 KIL327700:KIL327703 KSH327700:KSH327703 LCD327700:LCD327703 LLZ327700:LLZ327703 LVV327700:LVV327703 MFR327700:MFR327703 MPN327700:MPN327703 MZJ327700:MZJ327703 NJF327700:NJF327703 NTB327700:NTB327703 OCX327700:OCX327703 OMT327700:OMT327703 OWP327700:OWP327703 PGL327700:PGL327703 PQH327700:PQH327703 QAD327700:QAD327703 QJZ327700:QJZ327703 QTV327700:QTV327703 RDR327700:RDR327703 RNN327700:RNN327703 RXJ327700:RXJ327703 SHF327700:SHF327703 SRB327700:SRB327703 TAX327700:TAX327703 TKT327700:TKT327703 TUP327700:TUP327703 UEL327700:UEL327703 UOH327700:UOH327703 UYD327700:UYD327703 VHZ327700:VHZ327703 VRV327700:VRV327703 WBR327700:WBR327703 WLN327700:WLN327703 WVJ327700:WVJ327703 B393236:B393239 IX393236:IX393239 ST393236:ST393239 ACP393236:ACP393239 AML393236:AML393239 AWH393236:AWH393239 BGD393236:BGD393239 BPZ393236:BPZ393239 BZV393236:BZV393239 CJR393236:CJR393239 CTN393236:CTN393239 DDJ393236:DDJ393239 DNF393236:DNF393239 DXB393236:DXB393239 EGX393236:EGX393239 EQT393236:EQT393239 FAP393236:FAP393239 FKL393236:FKL393239 FUH393236:FUH393239 GED393236:GED393239 GNZ393236:GNZ393239 GXV393236:GXV393239 HHR393236:HHR393239 HRN393236:HRN393239 IBJ393236:IBJ393239 ILF393236:ILF393239 IVB393236:IVB393239 JEX393236:JEX393239 JOT393236:JOT393239 JYP393236:JYP393239 KIL393236:KIL393239 KSH393236:KSH393239 LCD393236:LCD393239 LLZ393236:LLZ393239 LVV393236:LVV393239 MFR393236:MFR393239 MPN393236:MPN393239 MZJ393236:MZJ393239 NJF393236:NJF393239 NTB393236:NTB393239 OCX393236:OCX393239 OMT393236:OMT393239 OWP393236:OWP393239 PGL393236:PGL393239 PQH393236:PQH393239 QAD393236:QAD393239 QJZ393236:QJZ393239 QTV393236:QTV393239 RDR393236:RDR393239 RNN393236:RNN393239 RXJ393236:RXJ393239 SHF393236:SHF393239 SRB393236:SRB393239 TAX393236:TAX393239 TKT393236:TKT393239 TUP393236:TUP393239 UEL393236:UEL393239 UOH393236:UOH393239 UYD393236:UYD393239 VHZ393236:VHZ393239 VRV393236:VRV393239 WBR393236:WBR393239 WLN393236:WLN393239 WVJ393236:WVJ393239 B458772:B458775 IX458772:IX458775 ST458772:ST458775 ACP458772:ACP458775 AML458772:AML458775 AWH458772:AWH458775 BGD458772:BGD458775 BPZ458772:BPZ458775 BZV458772:BZV458775 CJR458772:CJR458775 CTN458772:CTN458775 DDJ458772:DDJ458775 DNF458772:DNF458775 DXB458772:DXB458775 EGX458772:EGX458775 EQT458772:EQT458775 FAP458772:FAP458775 FKL458772:FKL458775 FUH458772:FUH458775 GED458772:GED458775 GNZ458772:GNZ458775 GXV458772:GXV458775 HHR458772:HHR458775 HRN458772:HRN458775 IBJ458772:IBJ458775 ILF458772:ILF458775 IVB458772:IVB458775 JEX458772:JEX458775 JOT458772:JOT458775 JYP458772:JYP458775 KIL458772:KIL458775 KSH458772:KSH458775 LCD458772:LCD458775 LLZ458772:LLZ458775 LVV458772:LVV458775 MFR458772:MFR458775 MPN458772:MPN458775 MZJ458772:MZJ458775 NJF458772:NJF458775 NTB458772:NTB458775 OCX458772:OCX458775 OMT458772:OMT458775 OWP458772:OWP458775 PGL458772:PGL458775 PQH458772:PQH458775 QAD458772:QAD458775 QJZ458772:QJZ458775 QTV458772:QTV458775 RDR458772:RDR458775 RNN458772:RNN458775 RXJ458772:RXJ458775 SHF458772:SHF458775 SRB458772:SRB458775 TAX458772:TAX458775 TKT458772:TKT458775 TUP458772:TUP458775 UEL458772:UEL458775 UOH458772:UOH458775 UYD458772:UYD458775 VHZ458772:VHZ458775 VRV458772:VRV458775 WBR458772:WBR458775 WLN458772:WLN458775 WVJ458772:WVJ458775 B524308:B524311 IX524308:IX524311 ST524308:ST524311 ACP524308:ACP524311 AML524308:AML524311 AWH524308:AWH524311 BGD524308:BGD524311 BPZ524308:BPZ524311 BZV524308:BZV524311 CJR524308:CJR524311 CTN524308:CTN524311 DDJ524308:DDJ524311 DNF524308:DNF524311 DXB524308:DXB524311 EGX524308:EGX524311 EQT524308:EQT524311 FAP524308:FAP524311 FKL524308:FKL524311 FUH524308:FUH524311 GED524308:GED524311 GNZ524308:GNZ524311 GXV524308:GXV524311 HHR524308:HHR524311 HRN524308:HRN524311 IBJ524308:IBJ524311 ILF524308:ILF524311 IVB524308:IVB524311 JEX524308:JEX524311 JOT524308:JOT524311 JYP524308:JYP524311 KIL524308:KIL524311 KSH524308:KSH524311 LCD524308:LCD524311 LLZ524308:LLZ524311 LVV524308:LVV524311 MFR524308:MFR524311 MPN524308:MPN524311 MZJ524308:MZJ524311 NJF524308:NJF524311 NTB524308:NTB524311 OCX524308:OCX524311 OMT524308:OMT524311 OWP524308:OWP524311 PGL524308:PGL524311 PQH524308:PQH524311 QAD524308:QAD524311 QJZ524308:QJZ524311 QTV524308:QTV524311 RDR524308:RDR524311 RNN524308:RNN524311 RXJ524308:RXJ524311 SHF524308:SHF524311 SRB524308:SRB524311 TAX524308:TAX524311 TKT524308:TKT524311 TUP524308:TUP524311 UEL524308:UEL524311 UOH524308:UOH524311 UYD524308:UYD524311 VHZ524308:VHZ524311 VRV524308:VRV524311 WBR524308:WBR524311 WLN524308:WLN524311 WVJ524308:WVJ524311 B589844:B589847 IX589844:IX589847 ST589844:ST589847 ACP589844:ACP589847 AML589844:AML589847 AWH589844:AWH589847 BGD589844:BGD589847 BPZ589844:BPZ589847 BZV589844:BZV589847 CJR589844:CJR589847 CTN589844:CTN589847 DDJ589844:DDJ589847 DNF589844:DNF589847 DXB589844:DXB589847 EGX589844:EGX589847 EQT589844:EQT589847 FAP589844:FAP589847 FKL589844:FKL589847 FUH589844:FUH589847 GED589844:GED589847 GNZ589844:GNZ589847 GXV589844:GXV589847 HHR589844:HHR589847 HRN589844:HRN589847 IBJ589844:IBJ589847 ILF589844:ILF589847 IVB589844:IVB589847 JEX589844:JEX589847 JOT589844:JOT589847 JYP589844:JYP589847 KIL589844:KIL589847 KSH589844:KSH589847 LCD589844:LCD589847 LLZ589844:LLZ589847 LVV589844:LVV589847 MFR589844:MFR589847 MPN589844:MPN589847 MZJ589844:MZJ589847 NJF589844:NJF589847 NTB589844:NTB589847 OCX589844:OCX589847 OMT589844:OMT589847 OWP589844:OWP589847 PGL589844:PGL589847 PQH589844:PQH589847 QAD589844:QAD589847 QJZ589844:QJZ589847 QTV589844:QTV589847 RDR589844:RDR589847 RNN589844:RNN589847 RXJ589844:RXJ589847 SHF589844:SHF589847 SRB589844:SRB589847 TAX589844:TAX589847 TKT589844:TKT589847 TUP589844:TUP589847 UEL589844:UEL589847 UOH589844:UOH589847 UYD589844:UYD589847 VHZ589844:VHZ589847 VRV589844:VRV589847 WBR589844:WBR589847 WLN589844:WLN589847 WVJ589844:WVJ589847 B655380:B655383 IX655380:IX655383 ST655380:ST655383 ACP655380:ACP655383 AML655380:AML655383 AWH655380:AWH655383 BGD655380:BGD655383 BPZ655380:BPZ655383 BZV655380:BZV655383 CJR655380:CJR655383 CTN655380:CTN655383 DDJ655380:DDJ655383 DNF655380:DNF655383 DXB655380:DXB655383 EGX655380:EGX655383 EQT655380:EQT655383 FAP655380:FAP655383 FKL655380:FKL655383 FUH655380:FUH655383 GED655380:GED655383 GNZ655380:GNZ655383 GXV655380:GXV655383 HHR655380:HHR655383 HRN655380:HRN655383 IBJ655380:IBJ655383 ILF655380:ILF655383 IVB655380:IVB655383 JEX655380:JEX655383 JOT655380:JOT655383 JYP655380:JYP655383 KIL655380:KIL655383 KSH655380:KSH655383 LCD655380:LCD655383 LLZ655380:LLZ655383 LVV655380:LVV655383 MFR655380:MFR655383 MPN655380:MPN655383 MZJ655380:MZJ655383 NJF655380:NJF655383 NTB655380:NTB655383 OCX655380:OCX655383 OMT655380:OMT655383 OWP655380:OWP655383 PGL655380:PGL655383 PQH655380:PQH655383 QAD655380:QAD655383 QJZ655380:QJZ655383 QTV655380:QTV655383 RDR655380:RDR655383 RNN655380:RNN655383 RXJ655380:RXJ655383 SHF655380:SHF655383 SRB655380:SRB655383 TAX655380:TAX655383 TKT655380:TKT655383 TUP655380:TUP655383 UEL655380:UEL655383 UOH655380:UOH655383 UYD655380:UYD655383 VHZ655380:VHZ655383 VRV655380:VRV655383 WBR655380:WBR655383 WLN655380:WLN655383 WVJ655380:WVJ655383 B720916:B720919 IX720916:IX720919 ST720916:ST720919 ACP720916:ACP720919 AML720916:AML720919 AWH720916:AWH720919 BGD720916:BGD720919 BPZ720916:BPZ720919 BZV720916:BZV720919 CJR720916:CJR720919 CTN720916:CTN720919 DDJ720916:DDJ720919 DNF720916:DNF720919 DXB720916:DXB720919 EGX720916:EGX720919 EQT720916:EQT720919 FAP720916:FAP720919 FKL720916:FKL720919 FUH720916:FUH720919 GED720916:GED720919 GNZ720916:GNZ720919 GXV720916:GXV720919 HHR720916:HHR720919 HRN720916:HRN720919 IBJ720916:IBJ720919 ILF720916:ILF720919 IVB720916:IVB720919 JEX720916:JEX720919 JOT720916:JOT720919 JYP720916:JYP720919 KIL720916:KIL720919 KSH720916:KSH720919 LCD720916:LCD720919 LLZ720916:LLZ720919 LVV720916:LVV720919 MFR720916:MFR720919 MPN720916:MPN720919 MZJ720916:MZJ720919 NJF720916:NJF720919 NTB720916:NTB720919 OCX720916:OCX720919 OMT720916:OMT720919 OWP720916:OWP720919 PGL720916:PGL720919 PQH720916:PQH720919 QAD720916:QAD720919 QJZ720916:QJZ720919 QTV720916:QTV720919 RDR720916:RDR720919 RNN720916:RNN720919 RXJ720916:RXJ720919 SHF720916:SHF720919 SRB720916:SRB720919 TAX720916:TAX720919 TKT720916:TKT720919 TUP720916:TUP720919 UEL720916:UEL720919 UOH720916:UOH720919 UYD720916:UYD720919 VHZ720916:VHZ720919 VRV720916:VRV720919 WBR720916:WBR720919 WLN720916:WLN720919 WVJ720916:WVJ720919 B786452:B786455 IX786452:IX786455 ST786452:ST786455 ACP786452:ACP786455 AML786452:AML786455 AWH786452:AWH786455 BGD786452:BGD786455 BPZ786452:BPZ786455 BZV786452:BZV786455 CJR786452:CJR786455 CTN786452:CTN786455 DDJ786452:DDJ786455 DNF786452:DNF786455 DXB786452:DXB786455 EGX786452:EGX786455 EQT786452:EQT786455 FAP786452:FAP786455 FKL786452:FKL786455 FUH786452:FUH786455 GED786452:GED786455 GNZ786452:GNZ786455 GXV786452:GXV786455 HHR786452:HHR786455 HRN786452:HRN786455 IBJ786452:IBJ786455 ILF786452:ILF786455 IVB786452:IVB786455 JEX786452:JEX786455 JOT786452:JOT786455 JYP786452:JYP786455 KIL786452:KIL786455 KSH786452:KSH786455 LCD786452:LCD786455 LLZ786452:LLZ786455 LVV786452:LVV786455 MFR786452:MFR786455 MPN786452:MPN786455 MZJ786452:MZJ786455 NJF786452:NJF786455 NTB786452:NTB786455 OCX786452:OCX786455 OMT786452:OMT786455 OWP786452:OWP786455 PGL786452:PGL786455 PQH786452:PQH786455 QAD786452:QAD786455 QJZ786452:QJZ786455 QTV786452:QTV786455 RDR786452:RDR786455 RNN786452:RNN786455 RXJ786452:RXJ786455 SHF786452:SHF786455 SRB786452:SRB786455 TAX786452:TAX786455 TKT786452:TKT786455 TUP786452:TUP786455 UEL786452:UEL786455 UOH786452:UOH786455 UYD786452:UYD786455 VHZ786452:VHZ786455 VRV786452:VRV786455 WBR786452:WBR786455 WLN786452:WLN786455 WVJ786452:WVJ786455 B851988:B851991 IX851988:IX851991 ST851988:ST851991 ACP851988:ACP851991 AML851988:AML851991 AWH851988:AWH851991 BGD851988:BGD851991 BPZ851988:BPZ851991 BZV851988:BZV851991 CJR851988:CJR851991 CTN851988:CTN851991 DDJ851988:DDJ851991 DNF851988:DNF851991 DXB851988:DXB851991 EGX851988:EGX851991 EQT851988:EQT851991 FAP851988:FAP851991 FKL851988:FKL851991 FUH851988:FUH851991 GED851988:GED851991 GNZ851988:GNZ851991 GXV851988:GXV851991 HHR851988:HHR851991 HRN851988:HRN851991 IBJ851988:IBJ851991 ILF851988:ILF851991 IVB851988:IVB851991 JEX851988:JEX851991 JOT851988:JOT851991 JYP851988:JYP851991 KIL851988:KIL851991 KSH851988:KSH851991 LCD851988:LCD851991 LLZ851988:LLZ851991 LVV851988:LVV851991 MFR851988:MFR851991 MPN851988:MPN851991 MZJ851988:MZJ851991 NJF851988:NJF851991 NTB851988:NTB851991 OCX851988:OCX851991 OMT851988:OMT851991 OWP851988:OWP851991 PGL851988:PGL851991 PQH851988:PQH851991 QAD851988:QAD851991 QJZ851988:QJZ851991 QTV851988:QTV851991 RDR851988:RDR851991 RNN851988:RNN851991 RXJ851988:RXJ851991 SHF851988:SHF851991 SRB851988:SRB851991 TAX851988:TAX851991 TKT851988:TKT851991 TUP851988:TUP851991 UEL851988:UEL851991 UOH851988:UOH851991 UYD851988:UYD851991 VHZ851988:VHZ851991 VRV851988:VRV851991 WBR851988:WBR851991 WLN851988:WLN851991 WVJ851988:WVJ851991 B917524:B917527 IX917524:IX917527 ST917524:ST917527 ACP917524:ACP917527 AML917524:AML917527 AWH917524:AWH917527 BGD917524:BGD917527 BPZ917524:BPZ917527 BZV917524:BZV917527 CJR917524:CJR917527 CTN917524:CTN917527 DDJ917524:DDJ917527 DNF917524:DNF917527 DXB917524:DXB917527 EGX917524:EGX917527 EQT917524:EQT917527 FAP917524:FAP917527 FKL917524:FKL917527 FUH917524:FUH917527 GED917524:GED917527 GNZ917524:GNZ917527 GXV917524:GXV917527 HHR917524:HHR917527 HRN917524:HRN917527 IBJ917524:IBJ917527 ILF917524:ILF917527 IVB917524:IVB917527 JEX917524:JEX917527 JOT917524:JOT917527 JYP917524:JYP917527 KIL917524:KIL917527 KSH917524:KSH917527 LCD917524:LCD917527 LLZ917524:LLZ917527 LVV917524:LVV917527 MFR917524:MFR917527 MPN917524:MPN917527 MZJ917524:MZJ917527 NJF917524:NJF917527 NTB917524:NTB917527 OCX917524:OCX917527 OMT917524:OMT917527 OWP917524:OWP917527 PGL917524:PGL917527 PQH917524:PQH917527 QAD917524:QAD917527 QJZ917524:QJZ917527 QTV917524:QTV917527 RDR917524:RDR917527 RNN917524:RNN917527 RXJ917524:RXJ917527 SHF917524:SHF917527 SRB917524:SRB917527 TAX917524:TAX917527 TKT917524:TKT917527 TUP917524:TUP917527 UEL917524:UEL917527 UOH917524:UOH917527 UYD917524:UYD917527 VHZ917524:VHZ917527 VRV917524:VRV917527 WBR917524:WBR917527 WLN917524:WLN917527 WVJ917524:WVJ917527 B983060:B983063 IX983060:IX983063 ST983060:ST983063 ACP983060:ACP983063 AML983060:AML983063 AWH983060:AWH983063 BGD983060:BGD983063 BPZ983060:BPZ983063 BZV983060:BZV983063 CJR983060:CJR983063 CTN983060:CTN983063 DDJ983060:DDJ983063 DNF983060:DNF983063 DXB983060:DXB983063 EGX983060:EGX983063 EQT983060:EQT983063 FAP983060:FAP983063 FKL983060:FKL983063 FUH983060:FUH983063 GED983060:GED983063 GNZ983060:GNZ983063 GXV983060:GXV983063 HHR983060:HHR983063 HRN983060:HRN983063 IBJ983060:IBJ983063 ILF983060:ILF983063 IVB983060:IVB983063 JEX983060:JEX983063 JOT983060:JOT983063 JYP983060:JYP983063 KIL983060:KIL983063 KSH983060:KSH983063 LCD983060:LCD983063 LLZ983060:LLZ983063 LVV983060:LVV983063 MFR983060:MFR983063 MPN983060:MPN983063 MZJ983060:MZJ983063 NJF983060:NJF983063 NTB983060:NTB983063 OCX983060:OCX983063 OMT983060:OMT983063 OWP983060:OWP983063 PGL983060:PGL983063 PQH983060:PQH983063 QAD983060:QAD983063 QJZ983060:QJZ983063 QTV983060:QTV983063 RDR983060:RDR983063 RNN983060:RNN983063 RXJ983060:RXJ983063 SHF983060:SHF983063 SRB983060:SRB983063 TAX983060:TAX983063 TKT983060:TKT983063 TUP983060:TUP983063 UEL983060:UEL983063 UOH983060:UOH983063 UYD983060:UYD983063 VHZ983060:VHZ983063 VRV983060:VRV983063 WBR983060:WBR983063 WLN983060:WLN983063 WVJ983060:WVJ983063 B34:B37 IX34:IX37 ST34:ST37 ACP34:ACP37 AML34:AML37 AWH34:AWH37 BGD34:BGD37 BPZ34:BPZ37 BZV34:BZV37 CJR34:CJR37 CTN34:CTN37 DDJ34:DDJ37 DNF34:DNF37 DXB34:DXB37 EGX34:EGX37 EQT34:EQT37 FAP34:FAP37 FKL34:FKL37 FUH34:FUH37 GED34:GED37 GNZ34:GNZ37 GXV34:GXV37 HHR34:HHR37 HRN34:HRN37 IBJ34:IBJ37 ILF34:ILF37 IVB34:IVB37 JEX34:JEX37 JOT34:JOT37 JYP34:JYP37 KIL34:KIL37 KSH34:KSH37 LCD34:LCD37 LLZ34:LLZ37 LVV34:LVV37 MFR34:MFR37 MPN34:MPN37 MZJ34:MZJ37 NJF34:NJF37 NTB34:NTB37 OCX34:OCX37 OMT34:OMT37 OWP34:OWP37 PGL34:PGL37 PQH34:PQH37 QAD34:QAD37 QJZ34:QJZ37 QTV34:QTV37 RDR34:RDR37 RNN34:RNN37 RXJ34:RXJ37 SHF34:SHF37 SRB34:SRB37 TAX34:TAX37 TKT34:TKT37 TUP34:TUP37 UEL34:UEL37 UOH34:UOH37 UYD34:UYD37 VHZ34:VHZ37 VRV34:VRV37 WBR34:WBR37 WLN34:WLN37 WVJ34:WVJ37 B65570:B65573 IX65570:IX65573 ST65570:ST65573 ACP65570:ACP65573 AML65570:AML65573 AWH65570:AWH65573 BGD65570:BGD65573 BPZ65570:BPZ65573 BZV65570:BZV65573 CJR65570:CJR65573 CTN65570:CTN65573 DDJ65570:DDJ65573 DNF65570:DNF65573 DXB65570:DXB65573 EGX65570:EGX65573 EQT65570:EQT65573 FAP65570:FAP65573 FKL65570:FKL65573 FUH65570:FUH65573 GED65570:GED65573 GNZ65570:GNZ65573 GXV65570:GXV65573 HHR65570:HHR65573 HRN65570:HRN65573 IBJ65570:IBJ65573 ILF65570:ILF65573 IVB65570:IVB65573 JEX65570:JEX65573 JOT65570:JOT65573 JYP65570:JYP65573 KIL65570:KIL65573 KSH65570:KSH65573 LCD65570:LCD65573 LLZ65570:LLZ65573 LVV65570:LVV65573 MFR65570:MFR65573 MPN65570:MPN65573 MZJ65570:MZJ65573 NJF65570:NJF65573 NTB65570:NTB65573 OCX65570:OCX65573 OMT65570:OMT65573 OWP65570:OWP65573 PGL65570:PGL65573 PQH65570:PQH65573 QAD65570:QAD65573 QJZ65570:QJZ65573 QTV65570:QTV65573 RDR65570:RDR65573 RNN65570:RNN65573 RXJ65570:RXJ65573 SHF65570:SHF65573 SRB65570:SRB65573 TAX65570:TAX65573 TKT65570:TKT65573 TUP65570:TUP65573 UEL65570:UEL65573 UOH65570:UOH65573 UYD65570:UYD65573 VHZ65570:VHZ65573 VRV65570:VRV65573 WBR65570:WBR65573 WLN65570:WLN65573 WVJ65570:WVJ65573 B131106:B131109 IX131106:IX131109 ST131106:ST131109 ACP131106:ACP131109 AML131106:AML131109 AWH131106:AWH131109 BGD131106:BGD131109 BPZ131106:BPZ131109 BZV131106:BZV131109 CJR131106:CJR131109 CTN131106:CTN131109 DDJ131106:DDJ131109 DNF131106:DNF131109 DXB131106:DXB131109 EGX131106:EGX131109 EQT131106:EQT131109 FAP131106:FAP131109 FKL131106:FKL131109 FUH131106:FUH131109 GED131106:GED131109 GNZ131106:GNZ131109 GXV131106:GXV131109 HHR131106:HHR131109 HRN131106:HRN131109 IBJ131106:IBJ131109 ILF131106:ILF131109 IVB131106:IVB131109 JEX131106:JEX131109 JOT131106:JOT131109 JYP131106:JYP131109 KIL131106:KIL131109 KSH131106:KSH131109 LCD131106:LCD131109 LLZ131106:LLZ131109 LVV131106:LVV131109 MFR131106:MFR131109 MPN131106:MPN131109 MZJ131106:MZJ131109 NJF131106:NJF131109 NTB131106:NTB131109 OCX131106:OCX131109 OMT131106:OMT131109 OWP131106:OWP131109 PGL131106:PGL131109 PQH131106:PQH131109 QAD131106:QAD131109 QJZ131106:QJZ131109 QTV131106:QTV131109 RDR131106:RDR131109 RNN131106:RNN131109 RXJ131106:RXJ131109 SHF131106:SHF131109 SRB131106:SRB131109 TAX131106:TAX131109 TKT131106:TKT131109 TUP131106:TUP131109 UEL131106:UEL131109 UOH131106:UOH131109 UYD131106:UYD131109 VHZ131106:VHZ131109 VRV131106:VRV131109 WBR131106:WBR131109 WLN131106:WLN131109 WVJ131106:WVJ131109 B196642:B196645 IX196642:IX196645 ST196642:ST196645 ACP196642:ACP196645 AML196642:AML196645 AWH196642:AWH196645 BGD196642:BGD196645 BPZ196642:BPZ196645 BZV196642:BZV196645 CJR196642:CJR196645 CTN196642:CTN196645 DDJ196642:DDJ196645 DNF196642:DNF196645 DXB196642:DXB196645 EGX196642:EGX196645 EQT196642:EQT196645 FAP196642:FAP196645 FKL196642:FKL196645 FUH196642:FUH196645 GED196642:GED196645 GNZ196642:GNZ196645 GXV196642:GXV196645 HHR196642:HHR196645 HRN196642:HRN196645 IBJ196642:IBJ196645 ILF196642:ILF196645 IVB196642:IVB196645 JEX196642:JEX196645 JOT196642:JOT196645 JYP196642:JYP196645 KIL196642:KIL196645 KSH196642:KSH196645 LCD196642:LCD196645 LLZ196642:LLZ196645 LVV196642:LVV196645 MFR196642:MFR196645 MPN196642:MPN196645 MZJ196642:MZJ196645 NJF196642:NJF196645 NTB196642:NTB196645 OCX196642:OCX196645 OMT196642:OMT196645 OWP196642:OWP196645 PGL196642:PGL196645 PQH196642:PQH196645 QAD196642:QAD196645 QJZ196642:QJZ196645 QTV196642:QTV196645 RDR196642:RDR196645 RNN196642:RNN196645 RXJ196642:RXJ196645 SHF196642:SHF196645 SRB196642:SRB196645 TAX196642:TAX196645 TKT196642:TKT196645 TUP196642:TUP196645 UEL196642:UEL196645 UOH196642:UOH196645 UYD196642:UYD196645 VHZ196642:VHZ196645 VRV196642:VRV196645 WBR196642:WBR196645 WLN196642:WLN196645 WVJ196642:WVJ196645 B262178:B262181 IX262178:IX262181 ST262178:ST262181 ACP262178:ACP262181 AML262178:AML262181 AWH262178:AWH262181 BGD262178:BGD262181 BPZ262178:BPZ262181 BZV262178:BZV262181 CJR262178:CJR262181 CTN262178:CTN262181 DDJ262178:DDJ262181 DNF262178:DNF262181 DXB262178:DXB262181 EGX262178:EGX262181 EQT262178:EQT262181 FAP262178:FAP262181 FKL262178:FKL262181 FUH262178:FUH262181 GED262178:GED262181 GNZ262178:GNZ262181 GXV262178:GXV262181 HHR262178:HHR262181 HRN262178:HRN262181 IBJ262178:IBJ262181 ILF262178:ILF262181 IVB262178:IVB262181 JEX262178:JEX262181 JOT262178:JOT262181 JYP262178:JYP262181 KIL262178:KIL262181 KSH262178:KSH262181 LCD262178:LCD262181 LLZ262178:LLZ262181 LVV262178:LVV262181 MFR262178:MFR262181 MPN262178:MPN262181 MZJ262178:MZJ262181 NJF262178:NJF262181 NTB262178:NTB262181 OCX262178:OCX262181 OMT262178:OMT262181 OWP262178:OWP262181 PGL262178:PGL262181 PQH262178:PQH262181 QAD262178:QAD262181 QJZ262178:QJZ262181 QTV262178:QTV262181 RDR262178:RDR262181 RNN262178:RNN262181 RXJ262178:RXJ262181 SHF262178:SHF262181 SRB262178:SRB262181 TAX262178:TAX262181 TKT262178:TKT262181 TUP262178:TUP262181 UEL262178:UEL262181 UOH262178:UOH262181 UYD262178:UYD262181 VHZ262178:VHZ262181 VRV262178:VRV262181 WBR262178:WBR262181 WLN262178:WLN262181 WVJ262178:WVJ262181 B327714:B327717 IX327714:IX327717 ST327714:ST327717 ACP327714:ACP327717 AML327714:AML327717 AWH327714:AWH327717 BGD327714:BGD327717 BPZ327714:BPZ327717 BZV327714:BZV327717 CJR327714:CJR327717 CTN327714:CTN327717 DDJ327714:DDJ327717 DNF327714:DNF327717 DXB327714:DXB327717 EGX327714:EGX327717 EQT327714:EQT327717 FAP327714:FAP327717 FKL327714:FKL327717 FUH327714:FUH327717 GED327714:GED327717 GNZ327714:GNZ327717 GXV327714:GXV327717 HHR327714:HHR327717 HRN327714:HRN327717 IBJ327714:IBJ327717 ILF327714:ILF327717 IVB327714:IVB327717 JEX327714:JEX327717 JOT327714:JOT327717 JYP327714:JYP327717 KIL327714:KIL327717 KSH327714:KSH327717 LCD327714:LCD327717 LLZ327714:LLZ327717 LVV327714:LVV327717 MFR327714:MFR327717 MPN327714:MPN327717 MZJ327714:MZJ327717 NJF327714:NJF327717 NTB327714:NTB327717 OCX327714:OCX327717 OMT327714:OMT327717 OWP327714:OWP327717 PGL327714:PGL327717 PQH327714:PQH327717 QAD327714:QAD327717 QJZ327714:QJZ327717 QTV327714:QTV327717 RDR327714:RDR327717 RNN327714:RNN327717 RXJ327714:RXJ327717 SHF327714:SHF327717 SRB327714:SRB327717 TAX327714:TAX327717 TKT327714:TKT327717 TUP327714:TUP327717 UEL327714:UEL327717 UOH327714:UOH327717 UYD327714:UYD327717 VHZ327714:VHZ327717 VRV327714:VRV327717 WBR327714:WBR327717 WLN327714:WLN327717 WVJ327714:WVJ327717 B393250:B393253 IX393250:IX393253 ST393250:ST393253 ACP393250:ACP393253 AML393250:AML393253 AWH393250:AWH393253 BGD393250:BGD393253 BPZ393250:BPZ393253 BZV393250:BZV393253 CJR393250:CJR393253 CTN393250:CTN393253 DDJ393250:DDJ393253 DNF393250:DNF393253 DXB393250:DXB393253 EGX393250:EGX393253 EQT393250:EQT393253 FAP393250:FAP393253 FKL393250:FKL393253 FUH393250:FUH393253 GED393250:GED393253 GNZ393250:GNZ393253 GXV393250:GXV393253 HHR393250:HHR393253 HRN393250:HRN393253 IBJ393250:IBJ393253 ILF393250:ILF393253 IVB393250:IVB393253 JEX393250:JEX393253 JOT393250:JOT393253 JYP393250:JYP393253 KIL393250:KIL393253 KSH393250:KSH393253 LCD393250:LCD393253 LLZ393250:LLZ393253 LVV393250:LVV393253 MFR393250:MFR393253 MPN393250:MPN393253 MZJ393250:MZJ393253 NJF393250:NJF393253 NTB393250:NTB393253 OCX393250:OCX393253 OMT393250:OMT393253 OWP393250:OWP393253 PGL393250:PGL393253 PQH393250:PQH393253 QAD393250:QAD393253 QJZ393250:QJZ393253 QTV393250:QTV393253 RDR393250:RDR393253 RNN393250:RNN393253 RXJ393250:RXJ393253 SHF393250:SHF393253 SRB393250:SRB393253 TAX393250:TAX393253 TKT393250:TKT393253 TUP393250:TUP393253 UEL393250:UEL393253 UOH393250:UOH393253 UYD393250:UYD393253 VHZ393250:VHZ393253 VRV393250:VRV393253 WBR393250:WBR393253 WLN393250:WLN393253 WVJ393250:WVJ393253 B458786:B458789 IX458786:IX458789 ST458786:ST458789 ACP458786:ACP458789 AML458786:AML458789 AWH458786:AWH458789 BGD458786:BGD458789 BPZ458786:BPZ458789 BZV458786:BZV458789 CJR458786:CJR458789 CTN458786:CTN458789 DDJ458786:DDJ458789 DNF458786:DNF458789 DXB458786:DXB458789 EGX458786:EGX458789 EQT458786:EQT458789 FAP458786:FAP458789 FKL458786:FKL458789 FUH458786:FUH458789 GED458786:GED458789 GNZ458786:GNZ458789 GXV458786:GXV458789 HHR458786:HHR458789 HRN458786:HRN458789 IBJ458786:IBJ458789 ILF458786:ILF458789 IVB458786:IVB458789 JEX458786:JEX458789 JOT458786:JOT458789 JYP458786:JYP458789 KIL458786:KIL458789 KSH458786:KSH458789 LCD458786:LCD458789 LLZ458786:LLZ458789 LVV458786:LVV458789 MFR458786:MFR458789 MPN458786:MPN458789 MZJ458786:MZJ458789 NJF458786:NJF458789 NTB458786:NTB458789 OCX458786:OCX458789 OMT458786:OMT458789 OWP458786:OWP458789 PGL458786:PGL458789 PQH458786:PQH458789 QAD458786:QAD458789 QJZ458786:QJZ458789 QTV458786:QTV458789 RDR458786:RDR458789 RNN458786:RNN458789 RXJ458786:RXJ458789 SHF458786:SHF458789 SRB458786:SRB458789 TAX458786:TAX458789 TKT458786:TKT458789 TUP458786:TUP458789 UEL458786:UEL458789 UOH458786:UOH458789 UYD458786:UYD458789 VHZ458786:VHZ458789 VRV458786:VRV458789 WBR458786:WBR458789 WLN458786:WLN458789 WVJ458786:WVJ458789 B524322:B524325 IX524322:IX524325 ST524322:ST524325 ACP524322:ACP524325 AML524322:AML524325 AWH524322:AWH524325 BGD524322:BGD524325 BPZ524322:BPZ524325 BZV524322:BZV524325 CJR524322:CJR524325 CTN524322:CTN524325 DDJ524322:DDJ524325 DNF524322:DNF524325 DXB524322:DXB524325 EGX524322:EGX524325 EQT524322:EQT524325 FAP524322:FAP524325 FKL524322:FKL524325 FUH524322:FUH524325 GED524322:GED524325 GNZ524322:GNZ524325 GXV524322:GXV524325 HHR524322:HHR524325 HRN524322:HRN524325 IBJ524322:IBJ524325 ILF524322:ILF524325 IVB524322:IVB524325 JEX524322:JEX524325 JOT524322:JOT524325 JYP524322:JYP524325 KIL524322:KIL524325 KSH524322:KSH524325 LCD524322:LCD524325 LLZ524322:LLZ524325 LVV524322:LVV524325 MFR524322:MFR524325 MPN524322:MPN524325 MZJ524322:MZJ524325 NJF524322:NJF524325 NTB524322:NTB524325 OCX524322:OCX524325 OMT524322:OMT524325 OWP524322:OWP524325 PGL524322:PGL524325 PQH524322:PQH524325 QAD524322:QAD524325 QJZ524322:QJZ524325 QTV524322:QTV524325 RDR524322:RDR524325 RNN524322:RNN524325 RXJ524322:RXJ524325 SHF524322:SHF524325 SRB524322:SRB524325 TAX524322:TAX524325 TKT524322:TKT524325 TUP524322:TUP524325 UEL524322:UEL524325 UOH524322:UOH524325 UYD524322:UYD524325 VHZ524322:VHZ524325 VRV524322:VRV524325 WBR524322:WBR524325 WLN524322:WLN524325 WVJ524322:WVJ524325 B589858:B589861 IX589858:IX589861 ST589858:ST589861 ACP589858:ACP589861 AML589858:AML589861 AWH589858:AWH589861 BGD589858:BGD589861 BPZ589858:BPZ589861 BZV589858:BZV589861 CJR589858:CJR589861 CTN589858:CTN589861 DDJ589858:DDJ589861 DNF589858:DNF589861 DXB589858:DXB589861 EGX589858:EGX589861 EQT589858:EQT589861 FAP589858:FAP589861 FKL589858:FKL589861 FUH589858:FUH589861 GED589858:GED589861 GNZ589858:GNZ589861 GXV589858:GXV589861 HHR589858:HHR589861 HRN589858:HRN589861 IBJ589858:IBJ589861 ILF589858:ILF589861 IVB589858:IVB589861 JEX589858:JEX589861 JOT589858:JOT589861 JYP589858:JYP589861 KIL589858:KIL589861 KSH589858:KSH589861 LCD589858:LCD589861 LLZ589858:LLZ589861 LVV589858:LVV589861 MFR589858:MFR589861 MPN589858:MPN589861 MZJ589858:MZJ589861 NJF589858:NJF589861 NTB589858:NTB589861 OCX589858:OCX589861 OMT589858:OMT589861 OWP589858:OWP589861 PGL589858:PGL589861 PQH589858:PQH589861 QAD589858:QAD589861 QJZ589858:QJZ589861 QTV589858:QTV589861 RDR589858:RDR589861 RNN589858:RNN589861 RXJ589858:RXJ589861 SHF589858:SHF589861 SRB589858:SRB589861 TAX589858:TAX589861 TKT589858:TKT589861 TUP589858:TUP589861 UEL589858:UEL589861 UOH589858:UOH589861 UYD589858:UYD589861 VHZ589858:VHZ589861 VRV589858:VRV589861 WBR589858:WBR589861 WLN589858:WLN589861 WVJ589858:WVJ589861 B655394:B655397 IX655394:IX655397 ST655394:ST655397 ACP655394:ACP655397 AML655394:AML655397 AWH655394:AWH655397 BGD655394:BGD655397 BPZ655394:BPZ655397 BZV655394:BZV655397 CJR655394:CJR655397 CTN655394:CTN655397 DDJ655394:DDJ655397 DNF655394:DNF655397 DXB655394:DXB655397 EGX655394:EGX655397 EQT655394:EQT655397 FAP655394:FAP655397 FKL655394:FKL655397 FUH655394:FUH655397 GED655394:GED655397 GNZ655394:GNZ655397 GXV655394:GXV655397 HHR655394:HHR655397 HRN655394:HRN655397 IBJ655394:IBJ655397 ILF655394:ILF655397 IVB655394:IVB655397 JEX655394:JEX655397 JOT655394:JOT655397 JYP655394:JYP655397 KIL655394:KIL655397 KSH655394:KSH655397 LCD655394:LCD655397 LLZ655394:LLZ655397 LVV655394:LVV655397 MFR655394:MFR655397 MPN655394:MPN655397 MZJ655394:MZJ655397 NJF655394:NJF655397 NTB655394:NTB655397 OCX655394:OCX655397 OMT655394:OMT655397 OWP655394:OWP655397 PGL655394:PGL655397 PQH655394:PQH655397 QAD655394:QAD655397 QJZ655394:QJZ655397 QTV655394:QTV655397 RDR655394:RDR655397 RNN655394:RNN655397 RXJ655394:RXJ655397 SHF655394:SHF655397 SRB655394:SRB655397 TAX655394:TAX655397 TKT655394:TKT655397 TUP655394:TUP655397 UEL655394:UEL655397 UOH655394:UOH655397 UYD655394:UYD655397 VHZ655394:VHZ655397 VRV655394:VRV655397 WBR655394:WBR655397 WLN655394:WLN655397 WVJ655394:WVJ655397 B720930:B720933 IX720930:IX720933 ST720930:ST720933 ACP720930:ACP720933 AML720930:AML720933 AWH720930:AWH720933 BGD720930:BGD720933 BPZ720930:BPZ720933 BZV720930:BZV720933 CJR720930:CJR720933 CTN720930:CTN720933 DDJ720930:DDJ720933 DNF720930:DNF720933 DXB720930:DXB720933 EGX720930:EGX720933 EQT720930:EQT720933 FAP720930:FAP720933 FKL720930:FKL720933 FUH720930:FUH720933 GED720930:GED720933 GNZ720930:GNZ720933 GXV720930:GXV720933 HHR720930:HHR720933 HRN720930:HRN720933 IBJ720930:IBJ720933 ILF720930:ILF720933 IVB720930:IVB720933 JEX720930:JEX720933 JOT720930:JOT720933 JYP720930:JYP720933 KIL720930:KIL720933 KSH720930:KSH720933 LCD720930:LCD720933 LLZ720930:LLZ720933 LVV720930:LVV720933 MFR720930:MFR720933 MPN720930:MPN720933 MZJ720930:MZJ720933 NJF720930:NJF720933 NTB720930:NTB720933 OCX720930:OCX720933 OMT720930:OMT720933 OWP720930:OWP720933 PGL720930:PGL720933 PQH720930:PQH720933 QAD720930:QAD720933 QJZ720930:QJZ720933 QTV720930:QTV720933 RDR720930:RDR720933 RNN720930:RNN720933 RXJ720930:RXJ720933 SHF720930:SHF720933 SRB720930:SRB720933 TAX720930:TAX720933 TKT720930:TKT720933 TUP720930:TUP720933 UEL720930:UEL720933 UOH720930:UOH720933 UYD720930:UYD720933 VHZ720930:VHZ720933 VRV720930:VRV720933 WBR720930:WBR720933 WLN720930:WLN720933 WVJ720930:WVJ720933 B786466:B786469 IX786466:IX786469 ST786466:ST786469 ACP786466:ACP786469 AML786466:AML786469 AWH786466:AWH786469 BGD786466:BGD786469 BPZ786466:BPZ786469 BZV786466:BZV786469 CJR786466:CJR786469 CTN786466:CTN786469 DDJ786466:DDJ786469 DNF786466:DNF786469 DXB786466:DXB786469 EGX786466:EGX786469 EQT786466:EQT786469 FAP786466:FAP786469 FKL786466:FKL786469 FUH786466:FUH786469 GED786466:GED786469 GNZ786466:GNZ786469 GXV786466:GXV786469 HHR786466:HHR786469 HRN786466:HRN786469 IBJ786466:IBJ786469 ILF786466:ILF786469 IVB786466:IVB786469 JEX786466:JEX786469 JOT786466:JOT786469 JYP786466:JYP786469 KIL786466:KIL786469 KSH786466:KSH786469 LCD786466:LCD786469 LLZ786466:LLZ786469 LVV786466:LVV786469 MFR786466:MFR786469 MPN786466:MPN786469 MZJ786466:MZJ786469 NJF786466:NJF786469 NTB786466:NTB786469 OCX786466:OCX786469 OMT786466:OMT786469 OWP786466:OWP786469 PGL786466:PGL786469 PQH786466:PQH786469 QAD786466:QAD786469 QJZ786466:QJZ786469 QTV786466:QTV786469 RDR786466:RDR786469 RNN786466:RNN786469 RXJ786466:RXJ786469 SHF786466:SHF786469 SRB786466:SRB786469 TAX786466:TAX786469 TKT786466:TKT786469 TUP786466:TUP786469 UEL786466:UEL786469 UOH786466:UOH786469 UYD786466:UYD786469 VHZ786466:VHZ786469 VRV786466:VRV786469 WBR786466:WBR786469 WLN786466:WLN786469 WVJ786466:WVJ786469 B852002:B852005 IX852002:IX852005 ST852002:ST852005 ACP852002:ACP852005 AML852002:AML852005 AWH852002:AWH852005 BGD852002:BGD852005 BPZ852002:BPZ852005 BZV852002:BZV852005 CJR852002:CJR852005 CTN852002:CTN852005 DDJ852002:DDJ852005 DNF852002:DNF852005 DXB852002:DXB852005 EGX852002:EGX852005 EQT852002:EQT852005 FAP852002:FAP852005 FKL852002:FKL852005 FUH852002:FUH852005 GED852002:GED852005 GNZ852002:GNZ852005 GXV852002:GXV852005 HHR852002:HHR852005 HRN852002:HRN852005 IBJ852002:IBJ852005 ILF852002:ILF852005 IVB852002:IVB852005 JEX852002:JEX852005 JOT852002:JOT852005 JYP852002:JYP852005 KIL852002:KIL852005 KSH852002:KSH852005 LCD852002:LCD852005 LLZ852002:LLZ852005 LVV852002:LVV852005 MFR852002:MFR852005 MPN852002:MPN852005 MZJ852002:MZJ852005 NJF852002:NJF852005 NTB852002:NTB852005 OCX852002:OCX852005 OMT852002:OMT852005 OWP852002:OWP852005 PGL852002:PGL852005 PQH852002:PQH852005 QAD852002:QAD852005 QJZ852002:QJZ852005 QTV852002:QTV852005 RDR852002:RDR852005 RNN852002:RNN852005 RXJ852002:RXJ852005 SHF852002:SHF852005 SRB852002:SRB852005 TAX852002:TAX852005 TKT852002:TKT852005 TUP852002:TUP852005 UEL852002:UEL852005 UOH852002:UOH852005 UYD852002:UYD852005 VHZ852002:VHZ852005 VRV852002:VRV852005 WBR852002:WBR852005 WLN852002:WLN852005 WVJ852002:WVJ852005 B917538:B917541 IX917538:IX917541 ST917538:ST917541 ACP917538:ACP917541 AML917538:AML917541 AWH917538:AWH917541 BGD917538:BGD917541 BPZ917538:BPZ917541 BZV917538:BZV917541 CJR917538:CJR917541 CTN917538:CTN917541 DDJ917538:DDJ917541 DNF917538:DNF917541 DXB917538:DXB917541 EGX917538:EGX917541 EQT917538:EQT917541 FAP917538:FAP917541 FKL917538:FKL917541 FUH917538:FUH917541 GED917538:GED917541 GNZ917538:GNZ917541 GXV917538:GXV917541 HHR917538:HHR917541 HRN917538:HRN917541 IBJ917538:IBJ917541 ILF917538:ILF917541 IVB917538:IVB917541 JEX917538:JEX917541 JOT917538:JOT917541 JYP917538:JYP917541 KIL917538:KIL917541 KSH917538:KSH917541 LCD917538:LCD917541 LLZ917538:LLZ917541 LVV917538:LVV917541 MFR917538:MFR917541 MPN917538:MPN917541 MZJ917538:MZJ917541 NJF917538:NJF917541 NTB917538:NTB917541 OCX917538:OCX917541 OMT917538:OMT917541 OWP917538:OWP917541 PGL917538:PGL917541 PQH917538:PQH917541 QAD917538:QAD917541 QJZ917538:QJZ917541 QTV917538:QTV917541 RDR917538:RDR917541 RNN917538:RNN917541 RXJ917538:RXJ917541 SHF917538:SHF917541 SRB917538:SRB917541 TAX917538:TAX917541 TKT917538:TKT917541 TUP917538:TUP917541 UEL917538:UEL917541 UOH917538:UOH917541 UYD917538:UYD917541 VHZ917538:VHZ917541 VRV917538:VRV917541 WBR917538:WBR917541 WLN917538:WLN917541 WVJ917538:WVJ917541 B983074:B983077 IX983074:IX983077 ST983074:ST983077 ACP983074:ACP983077 AML983074:AML983077 AWH983074:AWH983077 BGD983074:BGD983077 BPZ983074:BPZ983077 BZV983074:BZV983077 CJR983074:CJR983077 CTN983074:CTN983077 DDJ983074:DDJ983077 DNF983074:DNF983077 DXB983074:DXB983077 EGX983074:EGX983077 EQT983074:EQT983077 FAP983074:FAP983077 FKL983074:FKL983077 FUH983074:FUH983077 GED983074:GED983077 GNZ983074:GNZ983077 GXV983074:GXV983077 HHR983074:HHR983077 HRN983074:HRN983077 IBJ983074:IBJ983077 ILF983074:ILF983077 IVB983074:IVB983077 JEX983074:JEX983077 JOT983074:JOT983077 JYP983074:JYP983077 KIL983074:KIL983077 KSH983074:KSH983077 LCD983074:LCD983077 LLZ983074:LLZ983077 LVV983074:LVV983077 MFR983074:MFR983077 MPN983074:MPN983077 MZJ983074:MZJ983077 NJF983074:NJF983077 NTB983074:NTB983077 OCX983074:OCX983077 OMT983074:OMT983077 OWP983074:OWP983077 PGL983074:PGL983077 PQH983074:PQH983077 QAD983074:QAD983077 QJZ983074:QJZ983077 QTV983074:QTV983077 RDR983074:RDR983077 RNN983074:RNN983077 RXJ983074:RXJ983077 SHF983074:SHF983077 SRB983074:SRB983077 TAX983074:TAX983077 TKT983074:TKT983077 TUP983074:TUP983077 UEL983074:UEL983077 UOH983074:UOH983077 UYD983074:UYD983077 VHZ983074:VHZ983077 VRV983074:VRV983077 WBR983074:WBR983077 WLN983074:WLN983077 WVJ983074:WVJ983077" xr:uid="{394B046C-BDD1-4CB7-BE6E-77D4DE20D7E0}">
      <formula1>$A$44:$A$84</formula1>
    </dataValidation>
  </dataValidations>
  <printOptions horizontalCentered="1"/>
  <pageMargins left="0.74803149606299213" right="0.74803149606299213" top="0.98425196850393704" bottom="0.98425196850393704" header="0.51181102362204722" footer="0.51181102362204722"/>
  <pageSetup paperSize="9" scale="90" orientation="portrait" r:id="rId1"/>
  <headerFooter scaleWithDoc="0" alignWithMargins="0">
    <oddHeader>&amp;L&amp;"-,Regular"&amp;8&amp;F&amp;R&amp;"-,Regular"&amp;8&amp;A
__________________________________________________________________________</oddHeader>
    <oddFooter>&amp;L&amp;"-,Regular"&amp;8______________________________________________________________________________
NZ Transport Agency’s Economic evaluation manual 
Effective Jul 2013</oddFoot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E045A1-3647-4945-9312-C38BF7B68690}">
  <sheetPr>
    <pageSetUpPr fitToPage="1"/>
  </sheetPr>
  <dimension ref="A1:Z82"/>
  <sheetViews>
    <sheetView topLeftCell="A7" zoomScaleNormal="100" workbookViewId="0">
      <selection activeCell="J11" sqref="J11:K11"/>
    </sheetView>
  </sheetViews>
  <sheetFormatPr defaultColWidth="7.75" defaultRowHeight="13.5"/>
  <cols>
    <col min="1" max="1" width="3.5" style="178" customWidth="1"/>
    <col min="2" max="5" width="7" style="168" customWidth="1"/>
    <col min="6" max="10" width="8" style="168" customWidth="1"/>
    <col min="11" max="11" width="9.33203125" style="168" customWidth="1"/>
    <col min="12" max="12" width="3.5" style="178" customWidth="1"/>
    <col min="13" max="13" width="3.6640625" style="168" customWidth="1"/>
    <col min="14" max="15" width="8.25" style="168" hidden="1" customWidth="1"/>
    <col min="16" max="17" width="7.75" style="171" customWidth="1"/>
    <col min="18" max="18" width="7.75" style="168"/>
    <col min="19" max="19" width="13.5" style="168" customWidth="1"/>
    <col min="20" max="256" width="7.75" style="168"/>
    <col min="257" max="257" width="3.5" style="168" customWidth="1"/>
    <col min="258" max="261" width="7" style="168" customWidth="1"/>
    <col min="262" max="266" width="8" style="168" customWidth="1"/>
    <col min="267" max="267" width="9.33203125" style="168" customWidth="1"/>
    <col min="268" max="268" width="3.5" style="168" customWidth="1"/>
    <col min="269" max="269" width="3.6640625" style="168" customWidth="1"/>
    <col min="270" max="271" width="0" style="168" hidden="1" customWidth="1"/>
    <col min="272" max="274" width="7.75" style="168"/>
    <col min="275" max="275" width="13.5" style="168" customWidth="1"/>
    <col min="276" max="512" width="7.75" style="168"/>
    <col min="513" max="513" width="3.5" style="168" customWidth="1"/>
    <col min="514" max="517" width="7" style="168" customWidth="1"/>
    <col min="518" max="522" width="8" style="168" customWidth="1"/>
    <col min="523" max="523" width="9.33203125" style="168" customWidth="1"/>
    <col min="524" max="524" width="3.5" style="168" customWidth="1"/>
    <col min="525" max="525" width="3.6640625" style="168" customWidth="1"/>
    <col min="526" max="527" width="0" style="168" hidden="1" customWidth="1"/>
    <col min="528" max="530" width="7.75" style="168"/>
    <col min="531" max="531" width="13.5" style="168" customWidth="1"/>
    <col min="532" max="768" width="7.75" style="168"/>
    <col min="769" max="769" width="3.5" style="168" customWidth="1"/>
    <col min="770" max="773" width="7" style="168" customWidth="1"/>
    <col min="774" max="778" width="8" style="168" customWidth="1"/>
    <col min="779" max="779" width="9.33203125" style="168" customWidth="1"/>
    <col min="780" max="780" width="3.5" style="168" customWidth="1"/>
    <col min="781" max="781" width="3.6640625" style="168" customWidth="1"/>
    <col min="782" max="783" width="0" style="168" hidden="1" customWidth="1"/>
    <col min="784" max="786" width="7.75" style="168"/>
    <col min="787" max="787" width="13.5" style="168" customWidth="1"/>
    <col min="788" max="1024" width="7.75" style="168"/>
    <col min="1025" max="1025" width="3.5" style="168" customWidth="1"/>
    <col min="1026" max="1029" width="7" style="168" customWidth="1"/>
    <col min="1030" max="1034" width="8" style="168" customWidth="1"/>
    <col min="1035" max="1035" width="9.33203125" style="168" customWidth="1"/>
    <col min="1036" max="1036" width="3.5" style="168" customWidth="1"/>
    <col min="1037" max="1037" width="3.6640625" style="168" customWidth="1"/>
    <col min="1038" max="1039" width="0" style="168" hidden="1" customWidth="1"/>
    <col min="1040" max="1042" width="7.75" style="168"/>
    <col min="1043" max="1043" width="13.5" style="168" customWidth="1"/>
    <col min="1044" max="1280" width="7.75" style="168"/>
    <col min="1281" max="1281" width="3.5" style="168" customWidth="1"/>
    <col min="1282" max="1285" width="7" style="168" customWidth="1"/>
    <col min="1286" max="1290" width="8" style="168" customWidth="1"/>
    <col min="1291" max="1291" width="9.33203125" style="168" customWidth="1"/>
    <col min="1292" max="1292" width="3.5" style="168" customWidth="1"/>
    <col min="1293" max="1293" width="3.6640625" style="168" customWidth="1"/>
    <col min="1294" max="1295" width="0" style="168" hidden="1" customWidth="1"/>
    <col min="1296" max="1298" width="7.75" style="168"/>
    <col min="1299" max="1299" width="13.5" style="168" customWidth="1"/>
    <col min="1300" max="1536" width="7.75" style="168"/>
    <col min="1537" max="1537" width="3.5" style="168" customWidth="1"/>
    <col min="1538" max="1541" width="7" style="168" customWidth="1"/>
    <col min="1542" max="1546" width="8" style="168" customWidth="1"/>
    <col min="1547" max="1547" width="9.33203125" style="168" customWidth="1"/>
    <col min="1548" max="1548" width="3.5" style="168" customWidth="1"/>
    <col min="1549" max="1549" width="3.6640625" style="168" customWidth="1"/>
    <col min="1550" max="1551" width="0" style="168" hidden="1" customWidth="1"/>
    <col min="1552" max="1554" width="7.75" style="168"/>
    <col min="1555" max="1555" width="13.5" style="168" customWidth="1"/>
    <col min="1556" max="1792" width="7.75" style="168"/>
    <col min="1793" max="1793" width="3.5" style="168" customWidth="1"/>
    <col min="1794" max="1797" width="7" style="168" customWidth="1"/>
    <col min="1798" max="1802" width="8" style="168" customWidth="1"/>
    <col min="1803" max="1803" width="9.33203125" style="168" customWidth="1"/>
    <col min="1804" max="1804" width="3.5" style="168" customWidth="1"/>
    <col min="1805" max="1805" width="3.6640625" style="168" customWidth="1"/>
    <col min="1806" max="1807" width="0" style="168" hidden="1" customWidth="1"/>
    <col min="1808" max="1810" width="7.75" style="168"/>
    <col min="1811" max="1811" width="13.5" style="168" customWidth="1"/>
    <col min="1812" max="2048" width="7.75" style="168"/>
    <col min="2049" max="2049" width="3.5" style="168" customWidth="1"/>
    <col min="2050" max="2053" width="7" style="168" customWidth="1"/>
    <col min="2054" max="2058" width="8" style="168" customWidth="1"/>
    <col min="2059" max="2059" width="9.33203125" style="168" customWidth="1"/>
    <col min="2060" max="2060" width="3.5" style="168" customWidth="1"/>
    <col min="2061" max="2061" width="3.6640625" style="168" customWidth="1"/>
    <col min="2062" max="2063" width="0" style="168" hidden="1" customWidth="1"/>
    <col min="2064" max="2066" width="7.75" style="168"/>
    <col min="2067" max="2067" width="13.5" style="168" customWidth="1"/>
    <col min="2068" max="2304" width="7.75" style="168"/>
    <col min="2305" max="2305" width="3.5" style="168" customWidth="1"/>
    <col min="2306" max="2309" width="7" style="168" customWidth="1"/>
    <col min="2310" max="2314" width="8" style="168" customWidth="1"/>
    <col min="2315" max="2315" width="9.33203125" style="168" customWidth="1"/>
    <col min="2316" max="2316" width="3.5" style="168" customWidth="1"/>
    <col min="2317" max="2317" width="3.6640625" style="168" customWidth="1"/>
    <col min="2318" max="2319" width="0" style="168" hidden="1" customWidth="1"/>
    <col min="2320" max="2322" width="7.75" style="168"/>
    <col min="2323" max="2323" width="13.5" style="168" customWidth="1"/>
    <col min="2324" max="2560" width="7.75" style="168"/>
    <col min="2561" max="2561" width="3.5" style="168" customWidth="1"/>
    <col min="2562" max="2565" width="7" style="168" customWidth="1"/>
    <col min="2566" max="2570" width="8" style="168" customWidth="1"/>
    <col min="2571" max="2571" width="9.33203125" style="168" customWidth="1"/>
    <col min="2572" max="2572" width="3.5" style="168" customWidth="1"/>
    <col min="2573" max="2573" width="3.6640625" style="168" customWidth="1"/>
    <col min="2574" max="2575" width="0" style="168" hidden="1" customWidth="1"/>
    <col min="2576" max="2578" width="7.75" style="168"/>
    <col min="2579" max="2579" width="13.5" style="168" customWidth="1"/>
    <col min="2580" max="2816" width="7.75" style="168"/>
    <col min="2817" max="2817" width="3.5" style="168" customWidth="1"/>
    <col min="2818" max="2821" width="7" style="168" customWidth="1"/>
    <col min="2822" max="2826" width="8" style="168" customWidth="1"/>
    <col min="2827" max="2827" width="9.33203125" style="168" customWidth="1"/>
    <col min="2828" max="2828" width="3.5" style="168" customWidth="1"/>
    <col min="2829" max="2829" width="3.6640625" style="168" customWidth="1"/>
    <col min="2830" max="2831" width="0" style="168" hidden="1" customWidth="1"/>
    <col min="2832" max="2834" width="7.75" style="168"/>
    <col min="2835" max="2835" width="13.5" style="168" customWidth="1"/>
    <col min="2836" max="3072" width="7.75" style="168"/>
    <col min="3073" max="3073" width="3.5" style="168" customWidth="1"/>
    <col min="3074" max="3077" width="7" style="168" customWidth="1"/>
    <col min="3078" max="3082" width="8" style="168" customWidth="1"/>
    <col min="3083" max="3083" width="9.33203125" style="168" customWidth="1"/>
    <col min="3084" max="3084" width="3.5" style="168" customWidth="1"/>
    <col min="3085" max="3085" width="3.6640625" style="168" customWidth="1"/>
    <col min="3086" max="3087" width="0" style="168" hidden="1" customWidth="1"/>
    <col min="3088" max="3090" width="7.75" style="168"/>
    <col min="3091" max="3091" width="13.5" style="168" customWidth="1"/>
    <col min="3092" max="3328" width="7.75" style="168"/>
    <col min="3329" max="3329" width="3.5" style="168" customWidth="1"/>
    <col min="3330" max="3333" width="7" style="168" customWidth="1"/>
    <col min="3334" max="3338" width="8" style="168" customWidth="1"/>
    <col min="3339" max="3339" width="9.33203125" style="168" customWidth="1"/>
    <col min="3340" max="3340" width="3.5" style="168" customWidth="1"/>
    <col min="3341" max="3341" width="3.6640625" style="168" customWidth="1"/>
    <col min="3342" max="3343" width="0" style="168" hidden="1" customWidth="1"/>
    <col min="3344" max="3346" width="7.75" style="168"/>
    <col min="3347" max="3347" width="13.5" style="168" customWidth="1"/>
    <col min="3348" max="3584" width="7.75" style="168"/>
    <col min="3585" max="3585" width="3.5" style="168" customWidth="1"/>
    <col min="3586" max="3589" width="7" style="168" customWidth="1"/>
    <col min="3590" max="3594" width="8" style="168" customWidth="1"/>
    <col min="3595" max="3595" width="9.33203125" style="168" customWidth="1"/>
    <col min="3596" max="3596" width="3.5" style="168" customWidth="1"/>
    <col min="3597" max="3597" width="3.6640625" style="168" customWidth="1"/>
    <col min="3598" max="3599" width="0" style="168" hidden="1" customWidth="1"/>
    <col min="3600" max="3602" width="7.75" style="168"/>
    <col min="3603" max="3603" width="13.5" style="168" customWidth="1"/>
    <col min="3604" max="3840" width="7.75" style="168"/>
    <col min="3841" max="3841" width="3.5" style="168" customWidth="1"/>
    <col min="3842" max="3845" width="7" style="168" customWidth="1"/>
    <col min="3846" max="3850" width="8" style="168" customWidth="1"/>
    <col min="3851" max="3851" width="9.33203125" style="168" customWidth="1"/>
    <col min="3852" max="3852" width="3.5" style="168" customWidth="1"/>
    <col min="3853" max="3853" width="3.6640625" style="168" customWidth="1"/>
    <col min="3854" max="3855" width="0" style="168" hidden="1" customWidth="1"/>
    <col min="3856" max="3858" width="7.75" style="168"/>
    <col min="3859" max="3859" width="13.5" style="168" customWidth="1"/>
    <col min="3860" max="4096" width="7.75" style="168"/>
    <col min="4097" max="4097" width="3.5" style="168" customWidth="1"/>
    <col min="4098" max="4101" width="7" style="168" customWidth="1"/>
    <col min="4102" max="4106" width="8" style="168" customWidth="1"/>
    <col min="4107" max="4107" width="9.33203125" style="168" customWidth="1"/>
    <col min="4108" max="4108" width="3.5" style="168" customWidth="1"/>
    <col min="4109" max="4109" width="3.6640625" style="168" customWidth="1"/>
    <col min="4110" max="4111" width="0" style="168" hidden="1" customWidth="1"/>
    <col min="4112" max="4114" width="7.75" style="168"/>
    <col min="4115" max="4115" width="13.5" style="168" customWidth="1"/>
    <col min="4116" max="4352" width="7.75" style="168"/>
    <col min="4353" max="4353" width="3.5" style="168" customWidth="1"/>
    <col min="4354" max="4357" width="7" style="168" customWidth="1"/>
    <col min="4358" max="4362" width="8" style="168" customWidth="1"/>
    <col min="4363" max="4363" width="9.33203125" style="168" customWidth="1"/>
    <col min="4364" max="4364" width="3.5" style="168" customWidth="1"/>
    <col min="4365" max="4365" width="3.6640625" style="168" customWidth="1"/>
    <col min="4366" max="4367" width="0" style="168" hidden="1" customWidth="1"/>
    <col min="4368" max="4370" width="7.75" style="168"/>
    <col min="4371" max="4371" width="13.5" style="168" customWidth="1"/>
    <col min="4372" max="4608" width="7.75" style="168"/>
    <col min="4609" max="4609" width="3.5" style="168" customWidth="1"/>
    <col min="4610" max="4613" width="7" style="168" customWidth="1"/>
    <col min="4614" max="4618" width="8" style="168" customWidth="1"/>
    <col min="4619" max="4619" width="9.33203125" style="168" customWidth="1"/>
    <col min="4620" max="4620" width="3.5" style="168" customWidth="1"/>
    <col min="4621" max="4621" width="3.6640625" style="168" customWidth="1"/>
    <col min="4622" max="4623" width="0" style="168" hidden="1" customWidth="1"/>
    <col min="4624" max="4626" width="7.75" style="168"/>
    <col min="4627" max="4627" width="13.5" style="168" customWidth="1"/>
    <col min="4628" max="4864" width="7.75" style="168"/>
    <col min="4865" max="4865" width="3.5" style="168" customWidth="1"/>
    <col min="4866" max="4869" width="7" style="168" customWidth="1"/>
    <col min="4870" max="4874" width="8" style="168" customWidth="1"/>
    <col min="4875" max="4875" width="9.33203125" style="168" customWidth="1"/>
    <col min="4876" max="4876" width="3.5" style="168" customWidth="1"/>
    <col min="4877" max="4877" width="3.6640625" style="168" customWidth="1"/>
    <col min="4878" max="4879" width="0" style="168" hidden="1" customWidth="1"/>
    <col min="4880" max="4882" width="7.75" style="168"/>
    <col min="4883" max="4883" width="13.5" style="168" customWidth="1"/>
    <col min="4884" max="5120" width="7.75" style="168"/>
    <col min="5121" max="5121" width="3.5" style="168" customWidth="1"/>
    <col min="5122" max="5125" width="7" style="168" customWidth="1"/>
    <col min="5126" max="5130" width="8" style="168" customWidth="1"/>
    <col min="5131" max="5131" width="9.33203125" style="168" customWidth="1"/>
    <col min="5132" max="5132" width="3.5" style="168" customWidth="1"/>
    <col min="5133" max="5133" width="3.6640625" style="168" customWidth="1"/>
    <col min="5134" max="5135" width="0" style="168" hidden="1" customWidth="1"/>
    <col min="5136" max="5138" width="7.75" style="168"/>
    <col min="5139" max="5139" width="13.5" style="168" customWidth="1"/>
    <col min="5140" max="5376" width="7.75" style="168"/>
    <col min="5377" max="5377" width="3.5" style="168" customWidth="1"/>
    <col min="5378" max="5381" width="7" style="168" customWidth="1"/>
    <col min="5382" max="5386" width="8" style="168" customWidth="1"/>
    <col min="5387" max="5387" width="9.33203125" style="168" customWidth="1"/>
    <col min="5388" max="5388" width="3.5" style="168" customWidth="1"/>
    <col min="5389" max="5389" width="3.6640625" style="168" customWidth="1"/>
    <col min="5390" max="5391" width="0" style="168" hidden="1" customWidth="1"/>
    <col min="5392" max="5394" width="7.75" style="168"/>
    <col min="5395" max="5395" width="13.5" style="168" customWidth="1"/>
    <col min="5396" max="5632" width="7.75" style="168"/>
    <col min="5633" max="5633" width="3.5" style="168" customWidth="1"/>
    <col min="5634" max="5637" width="7" style="168" customWidth="1"/>
    <col min="5638" max="5642" width="8" style="168" customWidth="1"/>
    <col min="5643" max="5643" width="9.33203125" style="168" customWidth="1"/>
    <col min="5644" max="5644" width="3.5" style="168" customWidth="1"/>
    <col min="5645" max="5645" width="3.6640625" style="168" customWidth="1"/>
    <col min="5646" max="5647" width="0" style="168" hidden="1" customWidth="1"/>
    <col min="5648" max="5650" width="7.75" style="168"/>
    <col min="5651" max="5651" width="13.5" style="168" customWidth="1"/>
    <col min="5652" max="5888" width="7.75" style="168"/>
    <col min="5889" max="5889" width="3.5" style="168" customWidth="1"/>
    <col min="5890" max="5893" width="7" style="168" customWidth="1"/>
    <col min="5894" max="5898" width="8" style="168" customWidth="1"/>
    <col min="5899" max="5899" width="9.33203125" style="168" customWidth="1"/>
    <col min="5900" max="5900" width="3.5" style="168" customWidth="1"/>
    <col min="5901" max="5901" width="3.6640625" style="168" customWidth="1"/>
    <col min="5902" max="5903" width="0" style="168" hidden="1" customWidth="1"/>
    <col min="5904" max="5906" width="7.75" style="168"/>
    <col min="5907" max="5907" width="13.5" style="168" customWidth="1"/>
    <col min="5908" max="6144" width="7.75" style="168"/>
    <col min="6145" max="6145" width="3.5" style="168" customWidth="1"/>
    <col min="6146" max="6149" width="7" style="168" customWidth="1"/>
    <col min="6150" max="6154" width="8" style="168" customWidth="1"/>
    <col min="6155" max="6155" width="9.33203125" style="168" customWidth="1"/>
    <col min="6156" max="6156" width="3.5" style="168" customWidth="1"/>
    <col min="6157" max="6157" width="3.6640625" style="168" customWidth="1"/>
    <col min="6158" max="6159" width="0" style="168" hidden="1" customWidth="1"/>
    <col min="6160" max="6162" width="7.75" style="168"/>
    <col min="6163" max="6163" width="13.5" style="168" customWidth="1"/>
    <col min="6164" max="6400" width="7.75" style="168"/>
    <col min="6401" max="6401" width="3.5" style="168" customWidth="1"/>
    <col min="6402" max="6405" width="7" style="168" customWidth="1"/>
    <col min="6406" max="6410" width="8" style="168" customWidth="1"/>
    <col min="6411" max="6411" width="9.33203125" style="168" customWidth="1"/>
    <col min="6412" max="6412" width="3.5" style="168" customWidth="1"/>
    <col min="6413" max="6413" width="3.6640625" style="168" customWidth="1"/>
    <col min="6414" max="6415" width="0" style="168" hidden="1" customWidth="1"/>
    <col min="6416" max="6418" width="7.75" style="168"/>
    <col min="6419" max="6419" width="13.5" style="168" customWidth="1"/>
    <col min="6420" max="6656" width="7.75" style="168"/>
    <col min="6657" max="6657" width="3.5" style="168" customWidth="1"/>
    <col min="6658" max="6661" width="7" style="168" customWidth="1"/>
    <col min="6662" max="6666" width="8" style="168" customWidth="1"/>
    <col min="6667" max="6667" width="9.33203125" style="168" customWidth="1"/>
    <col min="6668" max="6668" width="3.5" style="168" customWidth="1"/>
    <col min="6669" max="6669" width="3.6640625" style="168" customWidth="1"/>
    <col min="6670" max="6671" width="0" style="168" hidden="1" customWidth="1"/>
    <col min="6672" max="6674" width="7.75" style="168"/>
    <col min="6675" max="6675" width="13.5" style="168" customWidth="1"/>
    <col min="6676" max="6912" width="7.75" style="168"/>
    <col min="6913" max="6913" width="3.5" style="168" customWidth="1"/>
    <col min="6914" max="6917" width="7" style="168" customWidth="1"/>
    <col min="6918" max="6922" width="8" style="168" customWidth="1"/>
    <col min="6923" max="6923" width="9.33203125" style="168" customWidth="1"/>
    <col min="6924" max="6924" width="3.5" style="168" customWidth="1"/>
    <col min="6925" max="6925" width="3.6640625" style="168" customWidth="1"/>
    <col min="6926" max="6927" width="0" style="168" hidden="1" customWidth="1"/>
    <col min="6928" max="6930" width="7.75" style="168"/>
    <col min="6931" max="6931" width="13.5" style="168" customWidth="1"/>
    <col min="6932" max="7168" width="7.75" style="168"/>
    <col min="7169" max="7169" width="3.5" style="168" customWidth="1"/>
    <col min="7170" max="7173" width="7" style="168" customWidth="1"/>
    <col min="7174" max="7178" width="8" style="168" customWidth="1"/>
    <col min="7179" max="7179" width="9.33203125" style="168" customWidth="1"/>
    <col min="7180" max="7180" width="3.5" style="168" customWidth="1"/>
    <col min="7181" max="7181" width="3.6640625" style="168" customWidth="1"/>
    <col min="7182" max="7183" width="0" style="168" hidden="1" customWidth="1"/>
    <col min="7184" max="7186" width="7.75" style="168"/>
    <col min="7187" max="7187" width="13.5" style="168" customWidth="1"/>
    <col min="7188" max="7424" width="7.75" style="168"/>
    <col min="7425" max="7425" width="3.5" style="168" customWidth="1"/>
    <col min="7426" max="7429" width="7" style="168" customWidth="1"/>
    <col min="7430" max="7434" width="8" style="168" customWidth="1"/>
    <col min="7435" max="7435" width="9.33203125" style="168" customWidth="1"/>
    <col min="7436" max="7436" width="3.5" style="168" customWidth="1"/>
    <col min="7437" max="7437" width="3.6640625" style="168" customWidth="1"/>
    <col min="7438" max="7439" width="0" style="168" hidden="1" customWidth="1"/>
    <col min="7440" max="7442" width="7.75" style="168"/>
    <col min="7443" max="7443" width="13.5" style="168" customWidth="1"/>
    <col min="7444" max="7680" width="7.75" style="168"/>
    <col min="7681" max="7681" width="3.5" style="168" customWidth="1"/>
    <col min="7682" max="7685" width="7" style="168" customWidth="1"/>
    <col min="7686" max="7690" width="8" style="168" customWidth="1"/>
    <col min="7691" max="7691" width="9.33203125" style="168" customWidth="1"/>
    <col min="7692" max="7692" width="3.5" style="168" customWidth="1"/>
    <col min="7693" max="7693" width="3.6640625" style="168" customWidth="1"/>
    <col min="7694" max="7695" width="0" style="168" hidden="1" customWidth="1"/>
    <col min="7696" max="7698" width="7.75" style="168"/>
    <col min="7699" max="7699" width="13.5" style="168" customWidth="1"/>
    <col min="7700" max="7936" width="7.75" style="168"/>
    <col min="7937" max="7937" width="3.5" style="168" customWidth="1"/>
    <col min="7938" max="7941" width="7" style="168" customWidth="1"/>
    <col min="7942" max="7946" width="8" style="168" customWidth="1"/>
    <col min="7947" max="7947" width="9.33203125" style="168" customWidth="1"/>
    <col min="7948" max="7948" width="3.5" style="168" customWidth="1"/>
    <col min="7949" max="7949" width="3.6640625" style="168" customWidth="1"/>
    <col min="7950" max="7951" width="0" style="168" hidden="1" customWidth="1"/>
    <col min="7952" max="7954" width="7.75" style="168"/>
    <col min="7955" max="7955" width="13.5" style="168" customWidth="1"/>
    <col min="7956" max="8192" width="7.75" style="168"/>
    <col min="8193" max="8193" width="3.5" style="168" customWidth="1"/>
    <col min="8194" max="8197" width="7" style="168" customWidth="1"/>
    <col min="8198" max="8202" width="8" style="168" customWidth="1"/>
    <col min="8203" max="8203" width="9.33203125" style="168" customWidth="1"/>
    <col min="8204" max="8204" width="3.5" style="168" customWidth="1"/>
    <col min="8205" max="8205" width="3.6640625" style="168" customWidth="1"/>
    <col min="8206" max="8207" width="0" style="168" hidden="1" customWidth="1"/>
    <col min="8208" max="8210" width="7.75" style="168"/>
    <col min="8211" max="8211" width="13.5" style="168" customWidth="1"/>
    <col min="8212" max="8448" width="7.75" style="168"/>
    <col min="8449" max="8449" width="3.5" style="168" customWidth="1"/>
    <col min="8450" max="8453" width="7" style="168" customWidth="1"/>
    <col min="8454" max="8458" width="8" style="168" customWidth="1"/>
    <col min="8459" max="8459" width="9.33203125" style="168" customWidth="1"/>
    <col min="8460" max="8460" width="3.5" style="168" customWidth="1"/>
    <col min="8461" max="8461" width="3.6640625" style="168" customWidth="1"/>
    <col min="8462" max="8463" width="0" style="168" hidden="1" customWidth="1"/>
    <col min="8464" max="8466" width="7.75" style="168"/>
    <col min="8467" max="8467" width="13.5" style="168" customWidth="1"/>
    <col min="8468" max="8704" width="7.75" style="168"/>
    <col min="8705" max="8705" width="3.5" style="168" customWidth="1"/>
    <col min="8706" max="8709" width="7" style="168" customWidth="1"/>
    <col min="8710" max="8714" width="8" style="168" customWidth="1"/>
    <col min="8715" max="8715" width="9.33203125" style="168" customWidth="1"/>
    <col min="8716" max="8716" width="3.5" style="168" customWidth="1"/>
    <col min="8717" max="8717" width="3.6640625" style="168" customWidth="1"/>
    <col min="8718" max="8719" width="0" style="168" hidden="1" customWidth="1"/>
    <col min="8720" max="8722" width="7.75" style="168"/>
    <col min="8723" max="8723" width="13.5" style="168" customWidth="1"/>
    <col min="8724" max="8960" width="7.75" style="168"/>
    <col min="8961" max="8961" width="3.5" style="168" customWidth="1"/>
    <col min="8962" max="8965" width="7" style="168" customWidth="1"/>
    <col min="8966" max="8970" width="8" style="168" customWidth="1"/>
    <col min="8971" max="8971" width="9.33203125" style="168" customWidth="1"/>
    <col min="8972" max="8972" width="3.5" style="168" customWidth="1"/>
    <col min="8973" max="8973" width="3.6640625" style="168" customWidth="1"/>
    <col min="8974" max="8975" width="0" style="168" hidden="1" customWidth="1"/>
    <col min="8976" max="8978" width="7.75" style="168"/>
    <col min="8979" max="8979" width="13.5" style="168" customWidth="1"/>
    <col min="8980" max="9216" width="7.75" style="168"/>
    <col min="9217" max="9217" width="3.5" style="168" customWidth="1"/>
    <col min="9218" max="9221" width="7" style="168" customWidth="1"/>
    <col min="9222" max="9226" width="8" style="168" customWidth="1"/>
    <col min="9227" max="9227" width="9.33203125" style="168" customWidth="1"/>
    <col min="9228" max="9228" width="3.5" style="168" customWidth="1"/>
    <col min="9229" max="9229" width="3.6640625" style="168" customWidth="1"/>
    <col min="9230" max="9231" width="0" style="168" hidden="1" customWidth="1"/>
    <col min="9232" max="9234" width="7.75" style="168"/>
    <col min="9235" max="9235" width="13.5" style="168" customWidth="1"/>
    <col min="9236" max="9472" width="7.75" style="168"/>
    <col min="9473" max="9473" width="3.5" style="168" customWidth="1"/>
    <col min="9474" max="9477" width="7" style="168" customWidth="1"/>
    <col min="9478" max="9482" width="8" style="168" customWidth="1"/>
    <col min="9483" max="9483" width="9.33203125" style="168" customWidth="1"/>
    <col min="9484" max="9484" width="3.5" style="168" customWidth="1"/>
    <col min="9485" max="9485" width="3.6640625" style="168" customWidth="1"/>
    <col min="9486" max="9487" width="0" style="168" hidden="1" customWidth="1"/>
    <col min="9488" max="9490" width="7.75" style="168"/>
    <col min="9491" max="9491" width="13.5" style="168" customWidth="1"/>
    <col min="9492" max="9728" width="7.75" style="168"/>
    <col min="9729" max="9729" width="3.5" style="168" customWidth="1"/>
    <col min="9730" max="9733" width="7" style="168" customWidth="1"/>
    <col min="9734" max="9738" width="8" style="168" customWidth="1"/>
    <col min="9739" max="9739" width="9.33203125" style="168" customWidth="1"/>
    <col min="9740" max="9740" width="3.5" style="168" customWidth="1"/>
    <col min="9741" max="9741" width="3.6640625" style="168" customWidth="1"/>
    <col min="9742" max="9743" width="0" style="168" hidden="1" customWidth="1"/>
    <col min="9744" max="9746" width="7.75" style="168"/>
    <col min="9747" max="9747" width="13.5" style="168" customWidth="1"/>
    <col min="9748" max="9984" width="7.75" style="168"/>
    <col min="9985" max="9985" width="3.5" style="168" customWidth="1"/>
    <col min="9986" max="9989" width="7" style="168" customWidth="1"/>
    <col min="9990" max="9994" width="8" style="168" customWidth="1"/>
    <col min="9995" max="9995" width="9.33203125" style="168" customWidth="1"/>
    <col min="9996" max="9996" width="3.5" style="168" customWidth="1"/>
    <col min="9997" max="9997" width="3.6640625" style="168" customWidth="1"/>
    <col min="9998" max="9999" width="0" style="168" hidden="1" customWidth="1"/>
    <col min="10000" max="10002" width="7.75" style="168"/>
    <col min="10003" max="10003" width="13.5" style="168" customWidth="1"/>
    <col min="10004" max="10240" width="7.75" style="168"/>
    <col min="10241" max="10241" width="3.5" style="168" customWidth="1"/>
    <col min="10242" max="10245" width="7" style="168" customWidth="1"/>
    <col min="10246" max="10250" width="8" style="168" customWidth="1"/>
    <col min="10251" max="10251" width="9.33203125" style="168" customWidth="1"/>
    <col min="10252" max="10252" width="3.5" style="168" customWidth="1"/>
    <col min="10253" max="10253" width="3.6640625" style="168" customWidth="1"/>
    <col min="10254" max="10255" width="0" style="168" hidden="1" customWidth="1"/>
    <col min="10256" max="10258" width="7.75" style="168"/>
    <col min="10259" max="10259" width="13.5" style="168" customWidth="1"/>
    <col min="10260" max="10496" width="7.75" style="168"/>
    <col min="10497" max="10497" width="3.5" style="168" customWidth="1"/>
    <col min="10498" max="10501" width="7" style="168" customWidth="1"/>
    <col min="10502" max="10506" width="8" style="168" customWidth="1"/>
    <col min="10507" max="10507" width="9.33203125" style="168" customWidth="1"/>
    <col min="10508" max="10508" width="3.5" style="168" customWidth="1"/>
    <col min="10509" max="10509" width="3.6640625" style="168" customWidth="1"/>
    <col min="10510" max="10511" width="0" style="168" hidden="1" customWidth="1"/>
    <col min="10512" max="10514" width="7.75" style="168"/>
    <col min="10515" max="10515" width="13.5" style="168" customWidth="1"/>
    <col min="10516" max="10752" width="7.75" style="168"/>
    <col min="10753" max="10753" width="3.5" style="168" customWidth="1"/>
    <col min="10754" max="10757" width="7" style="168" customWidth="1"/>
    <col min="10758" max="10762" width="8" style="168" customWidth="1"/>
    <col min="10763" max="10763" width="9.33203125" style="168" customWidth="1"/>
    <col min="10764" max="10764" width="3.5" style="168" customWidth="1"/>
    <col min="10765" max="10765" width="3.6640625" style="168" customWidth="1"/>
    <col min="10766" max="10767" width="0" style="168" hidden="1" customWidth="1"/>
    <col min="10768" max="10770" width="7.75" style="168"/>
    <col min="10771" max="10771" width="13.5" style="168" customWidth="1"/>
    <col min="10772" max="11008" width="7.75" style="168"/>
    <col min="11009" max="11009" width="3.5" style="168" customWidth="1"/>
    <col min="11010" max="11013" width="7" style="168" customWidth="1"/>
    <col min="11014" max="11018" width="8" style="168" customWidth="1"/>
    <col min="11019" max="11019" width="9.33203125" style="168" customWidth="1"/>
    <col min="11020" max="11020" width="3.5" style="168" customWidth="1"/>
    <col min="11021" max="11021" width="3.6640625" style="168" customWidth="1"/>
    <col min="11022" max="11023" width="0" style="168" hidden="1" customWidth="1"/>
    <col min="11024" max="11026" width="7.75" style="168"/>
    <col min="11027" max="11027" width="13.5" style="168" customWidth="1"/>
    <col min="11028" max="11264" width="7.75" style="168"/>
    <col min="11265" max="11265" width="3.5" style="168" customWidth="1"/>
    <col min="11266" max="11269" width="7" style="168" customWidth="1"/>
    <col min="11270" max="11274" width="8" style="168" customWidth="1"/>
    <col min="11275" max="11275" width="9.33203125" style="168" customWidth="1"/>
    <col min="11276" max="11276" width="3.5" style="168" customWidth="1"/>
    <col min="11277" max="11277" width="3.6640625" style="168" customWidth="1"/>
    <col min="11278" max="11279" width="0" style="168" hidden="1" customWidth="1"/>
    <col min="11280" max="11282" width="7.75" style="168"/>
    <col min="11283" max="11283" width="13.5" style="168" customWidth="1"/>
    <col min="11284" max="11520" width="7.75" style="168"/>
    <col min="11521" max="11521" width="3.5" style="168" customWidth="1"/>
    <col min="11522" max="11525" width="7" style="168" customWidth="1"/>
    <col min="11526" max="11530" width="8" style="168" customWidth="1"/>
    <col min="11531" max="11531" width="9.33203125" style="168" customWidth="1"/>
    <col min="11532" max="11532" width="3.5" style="168" customWidth="1"/>
    <col min="11533" max="11533" width="3.6640625" style="168" customWidth="1"/>
    <col min="11534" max="11535" width="0" style="168" hidden="1" customWidth="1"/>
    <col min="11536" max="11538" width="7.75" style="168"/>
    <col min="11539" max="11539" width="13.5" style="168" customWidth="1"/>
    <col min="11540" max="11776" width="7.75" style="168"/>
    <col min="11777" max="11777" width="3.5" style="168" customWidth="1"/>
    <col min="11778" max="11781" width="7" style="168" customWidth="1"/>
    <col min="11782" max="11786" width="8" style="168" customWidth="1"/>
    <col min="11787" max="11787" width="9.33203125" style="168" customWidth="1"/>
    <col min="11788" max="11788" width="3.5" style="168" customWidth="1"/>
    <col min="11789" max="11789" width="3.6640625" style="168" customWidth="1"/>
    <col min="11790" max="11791" width="0" style="168" hidden="1" customWidth="1"/>
    <col min="11792" max="11794" width="7.75" style="168"/>
    <col min="11795" max="11795" width="13.5" style="168" customWidth="1"/>
    <col min="11796" max="12032" width="7.75" style="168"/>
    <col min="12033" max="12033" width="3.5" style="168" customWidth="1"/>
    <col min="12034" max="12037" width="7" style="168" customWidth="1"/>
    <col min="12038" max="12042" width="8" style="168" customWidth="1"/>
    <col min="12043" max="12043" width="9.33203125" style="168" customWidth="1"/>
    <col min="12044" max="12044" width="3.5" style="168" customWidth="1"/>
    <col min="12045" max="12045" width="3.6640625" style="168" customWidth="1"/>
    <col min="12046" max="12047" width="0" style="168" hidden="1" customWidth="1"/>
    <col min="12048" max="12050" width="7.75" style="168"/>
    <col min="12051" max="12051" width="13.5" style="168" customWidth="1"/>
    <col min="12052" max="12288" width="7.75" style="168"/>
    <col min="12289" max="12289" width="3.5" style="168" customWidth="1"/>
    <col min="12290" max="12293" width="7" style="168" customWidth="1"/>
    <col min="12294" max="12298" width="8" style="168" customWidth="1"/>
    <col min="12299" max="12299" width="9.33203125" style="168" customWidth="1"/>
    <col min="12300" max="12300" width="3.5" style="168" customWidth="1"/>
    <col min="12301" max="12301" width="3.6640625" style="168" customWidth="1"/>
    <col min="12302" max="12303" width="0" style="168" hidden="1" customWidth="1"/>
    <col min="12304" max="12306" width="7.75" style="168"/>
    <col min="12307" max="12307" width="13.5" style="168" customWidth="1"/>
    <col min="12308" max="12544" width="7.75" style="168"/>
    <col min="12545" max="12545" width="3.5" style="168" customWidth="1"/>
    <col min="12546" max="12549" width="7" style="168" customWidth="1"/>
    <col min="12550" max="12554" width="8" style="168" customWidth="1"/>
    <col min="12555" max="12555" width="9.33203125" style="168" customWidth="1"/>
    <col min="12556" max="12556" width="3.5" style="168" customWidth="1"/>
    <col min="12557" max="12557" width="3.6640625" style="168" customWidth="1"/>
    <col min="12558" max="12559" width="0" style="168" hidden="1" customWidth="1"/>
    <col min="12560" max="12562" width="7.75" style="168"/>
    <col min="12563" max="12563" width="13.5" style="168" customWidth="1"/>
    <col min="12564" max="12800" width="7.75" style="168"/>
    <col min="12801" max="12801" width="3.5" style="168" customWidth="1"/>
    <col min="12802" max="12805" width="7" style="168" customWidth="1"/>
    <col min="12806" max="12810" width="8" style="168" customWidth="1"/>
    <col min="12811" max="12811" width="9.33203125" style="168" customWidth="1"/>
    <col min="12812" max="12812" width="3.5" style="168" customWidth="1"/>
    <col min="12813" max="12813" width="3.6640625" style="168" customWidth="1"/>
    <col min="12814" max="12815" width="0" style="168" hidden="1" customWidth="1"/>
    <col min="12816" max="12818" width="7.75" style="168"/>
    <col min="12819" max="12819" width="13.5" style="168" customWidth="1"/>
    <col min="12820" max="13056" width="7.75" style="168"/>
    <col min="13057" max="13057" width="3.5" style="168" customWidth="1"/>
    <col min="13058" max="13061" width="7" style="168" customWidth="1"/>
    <col min="13062" max="13066" width="8" style="168" customWidth="1"/>
    <col min="13067" max="13067" width="9.33203125" style="168" customWidth="1"/>
    <col min="13068" max="13068" width="3.5" style="168" customWidth="1"/>
    <col min="13069" max="13069" width="3.6640625" style="168" customWidth="1"/>
    <col min="13070" max="13071" width="0" style="168" hidden="1" customWidth="1"/>
    <col min="13072" max="13074" width="7.75" style="168"/>
    <col min="13075" max="13075" width="13.5" style="168" customWidth="1"/>
    <col min="13076" max="13312" width="7.75" style="168"/>
    <col min="13313" max="13313" width="3.5" style="168" customWidth="1"/>
    <col min="13314" max="13317" width="7" style="168" customWidth="1"/>
    <col min="13318" max="13322" width="8" style="168" customWidth="1"/>
    <col min="13323" max="13323" width="9.33203125" style="168" customWidth="1"/>
    <col min="13324" max="13324" width="3.5" style="168" customWidth="1"/>
    <col min="13325" max="13325" width="3.6640625" style="168" customWidth="1"/>
    <col min="13326" max="13327" width="0" style="168" hidden="1" customWidth="1"/>
    <col min="13328" max="13330" width="7.75" style="168"/>
    <col min="13331" max="13331" width="13.5" style="168" customWidth="1"/>
    <col min="13332" max="13568" width="7.75" style="168"/>
    <col min="13569" max="13569" width="3.5" style="168" customWidth="1"/>
    <col min="13570" max="13573" width="7" style="168" customWidth="1"/>
    <col min="13574" max="13578" width="8" style="168" customWidth="1"/>
    <col min="13579" max="13579" width="9.33203125" style="168" customWidth="1"/>
    <col min="13580" max="13580" width="3.5" style="168" customWidth="1"/>
    <col min="13581" max="13581" width="3.6640625" style="168" customWidth="1"/>
    <col min="13582" max="13583" width="0" style="168" hidden="1" customWidth="1"/>
    <col min="13584" max="13586" width="7.75" style="168"/>
    <col min="13587" max="13587" width="13.5" style="168" customWidth="1"/>
    <col min="13588" max="13824" width="7.75" style="168"/>
    <col min="13825" max="13825" width="3.5" style="168" customWidth="1"/>
    <col min="13826" max="13829" width="7" style="168" customWidth="1"/>
    <col min="13830" max="13834" width="8" style="168" customWidth="1"/>
    <col min="13835" max="13835" width="9.33203125" style="168" customWidth="1"/>
    <col min="13836" max="13836" width="3.5" style="168" customWidth="1"/>
    <col min="13837" max="13837" width="3.6640625" style="168" customWidth="1"/>
    <col min="13838" max="13839" width="0" style="168" hidden="1" customWidth="1"/>
    <col min="13840" max="13842" width="7.75" style="168"/>
    <col min="13843" max="13843" width="13.5" style="168" customWidth="1"/>
    <col min="13844" max="14080" width="7.75" style="168"/>
    <col min="14081" max="14081" width="3.5" style="168" customWidth="1"/>
    <col min="14082" max="14085" width="7" style="168" customWidth="1"/>
    <col min="14086" max="14090" width="8" style="168" customWidth="1"/>
    <col min="14091" max="14091" width="9.33203125" style="168" customWidth="1"/>
    <col min="14092" max="14092" width="3.5" style="168" customWidth="1"/>
    <col min="14093" max="14093" width="3.6640625" style="168" customWidth="1"/>
    <col min="14094" max="14095" width="0" style="168" hidden="1" customWidth="1"/>
    <col min="14096" max="14098" width="7.75" style="168"/>
    <col min="14099" max="14099" width="13.5" style="168" customWidth="1"/>
    <col min="14100" max="14336" width="7.75" style="168"/>
    <col min="14337" max="14337" width="3.5" style="168" customWidth="1"/>
    <col min="14338" max="14341" width="7" style="168" customWidth="1"/>
    <col min="14342" max="14346" width="8" style="168" customWidth="1"/>
    <col min="14347" max="14347" width="9.33203125" style="168" customWidth="1"/>
    <col min="14348" max="14348" width="3.5" style="168" customWidth="1"/>
    <col min="14349" max="14349" width="3.6640625" style="168" customWidth="1"/>
    <col min="14350" max="14351" width="0" style="168" hidden="1" customWidth="1"/>
    <col min="14352" max="14354" width="7.75" style="168"/>
    <col min="14355" max="14355" width="13.5" style="168" customWidth="1"/>
    <col min="14356" max="14592" width="7.75" style="168"/>
    <col min="14593" max="14593" width="3.5" style="168" customWidth="1"/>
    <col min="14594" max="14597" width="7" style="168" customWidth="1"/>
    <col min="14598" max="14602" width="8" style="168" customWidth="1"/>
    <col min="14603" max="14603" width="9.33203125" style="168" customWidth="1"/>
    <col min="14604" max="14604" width="3.5" style="168" customWidth="1"/>
    <col min="14605" max="14605" width="3.6640625" style="168" customWidth="1"/>
    <col min="14606" max="14607" width="0" style="168" hidden="1" customWidth="1"/>
    <col min="14608" max="14610" width="7.75" style="168"/>
    <col min="14611" max="14611" width="13.5" style="168" customWidth="1"/>
    <col min="14612" max="14848" width="7.75" style="168"/>
    <col min="14849" max="14849" width="3.5" style="168" customWidth="1"/>
    <col min="14850" max="14853" width="7" style="168" customWidth="1"/>
    <col min="14854" max="14858" width="8" style="168" customWidth="1"/>
    <col min="14859" max="14859" width="9.33203125" style="168" customWidth="1"/>
    <col min="14860" max="14860" width="3.5" style="168" customWidth="1"/>
    <col min="14861" max="14861" width="3.6640625" style="168" customWidth="1"/>
    <col min="14862" max="14863" width="0" style="168" hidden="1" customWidth="1"/>
    <col min="14864" max="14866" width="7.75" style="168"/>
    <col min="14867" max="14867" width="13.5" style="168" customWidth="1"/>
    <col min="14868" max="15104" width="7.75" style="168"/>
    <col min="15105" max="15105" width="3.5" style="168" customWidth="1"/>
    <col min="15106" max="15109" width="7" style="168" customWidth="1"/>
    <col min="15110" max="15114" width="8" style="168" customWidth="1"/>
    <col min="15115" max="15115" width="9.33203125" style="168" customWidth="1"/>
    <col min="15116" max="15116" width="3.5" style="168" customWidth="1"/>
    <col min="15117" max="15117" width="3.6640625" style="168" customWidth="1"/>
    <col min="15118" max="15119" width="0" style="168" hidden="1" customWidth="1"/>
    <col min="15120" max="15122" width="7.75" style="168"/>
    <col min="15123" max="15123" width="13.5" style="168" customWidth="1"/>
    <col min="15124" max="15360" width="7.75" style="168"/>
    <col min="15361" max="15361" width="3.5" style="168" customWidth="1"/>
    <col min="15362" max="15365" width="7" style="168" customWidth="1"/>
    <col min="15366" max="15370" width="8" style="168" customWidth="1"/>
    <col min="15371" max="15371" width="9.33203125" style="168" customWidth="1"/>
    <col min="15372" max="15372" width="3.5" style="168" customWidth="1"/>
    <col min="15373" max="15373" width="3.6640625" style="168" customWidth="1"/>
    <col min="15374" max="15375" width="0" style="168" hidden="1" customWidth="1"/>
    <col min="15376" max="15378" width="7.75" style="168"/>
    <col min="15379" max="15379" width="13.5" style="168" customWidth="1"/>
    <col min="15380" max="15616" width="7.75" style="168"/>
    <col min="15617" max="15617" width="3.5" style="168" customWidth="1"/>
    <col min="15618" max="15621" width="7" style="168" customWidth="1"/>
    <col min="15622" max="15626" width="8" style="168" customWidth="1"/>
    <col min="15627" max="15627" width="9.33203125" style="168" customWidth="1"/>
    <col min="15628" max="15628" width="3.5" style="168" customWidth="1"/>
    <col min="15629" max="15629" width="3.6640625" style="168" customWidth="1"/>
    <col min="15630" max="15631" width="0" style="168" hidden="1" customWidth="1"/>
    <col min="15632" max="15634" width="7.75" style="168"/>
    <col min="15635" max="15635" width="13.5" style="168" customWidth="1"/>
    <col min="15636" max="15872" width="7.75" style="168"/>
    <col min="15873" max="15873" width="3.5" style="168" customWidth="1"/>
    <col min="15874" max="15877" width="7" style="168" customWidth="1"/>
    <col min="15878" max="15882" width="8" style="168" customWidth="1"/>
    <col min="15883" max="15883" width="9.33203125" style="168" customWidth="1"/>
    <col min="15884" max="15884" width="3.5" style="168" customWidth="1"/>
    <col min="15885" max="15885" width="3.6640625" style="168" customWidth="1"/>
    <col min="15886" max="15887" width="0" style="168" hidden="1" customWidth="1"/>
    <col min="15888" max="15890" width="7.75" style="168"/>
    <col min="15891" max="15891" width="13.5" style="168" customWidth="1"/>
    <col min="15892" max="16128" width="7.75" style="168"/>
    <col min="16129" max="16129" width="3.5" style="168" customWidth="1"/>
    <col min="16130" max="16133" width="7" style="168" customWidth="1"/>
    <col min="16134" max="16138" width="8" style="168" customWidth="1"/>
    <col min="16139" max="16139" width="9.33203125" style="168" customWidth="1"/>
    <col min="16140" max="16140" width="3.5" style="168" customWidth="1"/>
    <col min="16141" max="16141" width="3.6640625" style="168" customWidth="1"/>
    <col min="16142" max="16143" width="0" style="168" hidden="1" customWidth="1"/>
    <col min="16144" max="16146" width="7.75" style="168"/>
    <col min="16147" max="16147" width="13.5" style="168" customWidth="1"/>
    <col min="16148" max="16384" width="7.75" style="168"/>
  </cols>
  <sheetData>
    <row r="1" spans="1:26" s="147" customFormat="1" ht="16.5" customHeight="1">
      <c r="B1" s="190"/>
      <c r="L1" s="178"/>
      <c r="M1" s="148" t="s">
        <v>345</v>
      </c>
      <c r="P1" s="191"/>
      <c r="Q1" s="191"/>
    </row>
    <row r="2" spans="1:26" s="152" customFormat="1" ht="19.5" customHeight="1">
      <c r="A2" s="149" t="s">
        <v>453</v>
      </c>
      <c r="B2" s="148"/>
      <c r="C2" s="148"/>
      <c r="D2" s="148"/>
      <c r="E2" s="148"/>
      <c r="F2" s="148"/>
      <c r="G2" s="148"/>
      <c r="H2" s="148"/>
      <c r="I2" s="148"/>
      <c r="J2" s="150" t="str">
        <f>'SP12-1'!K2</f>
        <v>Spreadsheet released 14-Apr-2023</v>
      </c>
      <c r="K2" s="148"/>
      <c r="L2" s="169"/>
      <c r="M2" s="151" t="s">
        <v>346</v>
      </c>
      <c r="N2" s="148"/>
      <c r="O2" s="148"/>
      <c r="P2" s="148"/>
      <c r="Q2" s="148"/>
      <c r="R2" s="148"/>
      <c r="S2" s="148"/>
      <c r="T2" s="148"/>
      <c r="U2" s="148"/>
      <c r="V2" s="148"/>
      <c r="W2" s="148"/>
      <c r="X2" s="148"/>
      <c r="Y2" s="148"/>
      <c r="Z2" s="148"/>
    </row>
    <row r="3" spans="1:26" s="147" customFormat="1" ht="11.25" customHeight="1">
      <c r="A3" s="153" t="s">
        <v>524</v>
      </c>
      <c r="B3" s="148"/>
      <c r="C3" s="148"/>
      <c r="D3" s="148"/>
      <c r="E3" s="148"/>
      <c r="F3" s="148"/>
      <c r="G3" s="148"/>
      <c r="H3" s="148"/>
      <c r="I3" s="148"/>
      <c r="J3" s="148"/>
      <c r="K3" s="148"/>
      <c r="L3" s="169"/>
      <c r="M3" s="167"/>
      <c r="N3" s="148"/>
      <c r="O3" s="148"/>
      <c r="P3" s="148"/>
      <c r="Q3" s="148"/>
      <c r="R3" s="148"/>
      <c r="S3" s="148"/>
      <c r="T3" s="148"/>
      <c r="U3" s="148"/>
      <c r="V3" s="148"/>
      <c r="W3" s="148"/>
      <c r="X3" s="148"/>
      <c r="Y3" s="148"/>
      <c r="Z3" s="148"/>
    </row>
    <row r="4" spans="1:26" s="152" customFormat="1" ht="54" customHeight="1">
      <c r="A4" s="149"/>
      <c r="B4" s="396" t="s">
        <v>525</v>
      </c>
      <c r="C4" s="396"/>
      <c r="D4" s="396"/>
      <c r="E4" s="396"/>
      <c r="F4" s="396"/>
      <c r="G4" s="396"/>
      <c r="H4" s="396"/>
      <c r="I4" s="396"/>
      <c r="J4" s="396"/>
      <c r="K4" s="396"/>
      <c r="L4" s="396"/>
      <c r="M4" s="167"/>
      <c r="N4" s="148"/>
      <c r="O4" s="148"/>
      <c r="P4" s="148"/>
      <c r="Q4" s="148"/>
      <c r="R4" s="148"/>
      <c r="S4" s="148"/>
      <c r="T4" s="148"/>
      <c r="U4" s="148"/>
      <c r="V4" s="148"/>
      <c r="W4" s="148"/>
      <c r="X4" s="148"/>
      <c r="Y4" s="148"/>
      <c r="Z4" s="148"/>
    </row>
    <row r="5" spans="1:26" s="147" customFormat="1" ht="15.75" customHeight="1">
      <c r="A5" s="154"/>
      <c r="B5" s="154"/>
      <c r="C5" s="148"/>
      <c r="D5" s="148"/>
      <c r="E5" s="148"/>
      <c r="F5" s="148"/>
      <c r="G5" s="148"/>
      <c r="H5" s="148"/>
      <c r="I5" s="148"/>
      <c r="J5" s="148"/>
      <c r="K5" s="148"/>
      <c r="L5" s="169"/>
      <c r="M5" s="167"/>
      <c r="N5" s="148"/>
      <c r="O5" s="148"/>
      <c r="P5" s="148"/>
      <c r="Q5" s="148"/>
      <c r="R5" s="148"/>
      <c r="S5" s="148"/>
      <c r="T5" s="148"/>
      <c r="U5" s="148"/>
      <c r="V5" s="148"/>
      <c r="W5" s="148"/>
      <c r="X5" s="148"/>
      <c r="Y5" s="148"/>
      <c r="Z5" s="148"/>
    </row>
    <row r="6" spans="1:26" s="148" customFormat="1" ht="3.75" customHeight="1">
      <c r="A6" s="272"/>
      <c r="B6" s="272"/>
      <c r="C6" s="261"/>
      <c r="D6" s="261"/>
      <c r="E6" s="261"/>
      <c r="F6" s="261"/>
      <c r="G6" s="261"/>
      <c r="H6" s="261"/>
      <c r="I6" s="261"/>
      <c r="J6" s="261"/>
      <c r="K6" s="261"/>
      <c r="L6" s="250"/>
      <c r="M6" s="167"/>
    </row>
    <row r="7" spans="1:26">
      <c r="A7" s="272"/>
      <c r="B7" s="295" t="s">
        <v>526</v>
      </c>
      <c r="C7" s="296"/>
      <c r="D7" s="297"/>
      <c r="E7" s="297"/>
      <c r="F7" s="297"/>
      <c r="G7" s="297"/>
      <c r="H7" s="297"/>
      <c r="I7" s="297"/>
      <c r="J7" s="297"/>
      <c r="K7" s="297"/>
      <c r="L7" s="272"/>
      <c r="M7" s="167"/>
      <c r="N7" s="166"/>
      <c r="O7" s="166"/>
      <c r="P7" s="167"/>
      <c r="Q7" s="167"/>
      <c r="R7" s="167"/>
      <c r="S7" s="167"/>
      <c r="T7" s="167"/>
      <c r="U7" s="167"/>
      <c r="V7" s="167"/>
      <c r="W7" s="167"/>
      <c r="X7" s="167"/>
      <c r="Y7" s="167"/>
      <c r="Z7" s="167"/>
    </row>
    <row r="8" spans="1:26" ht="15.75" customHeight="1">
      <c r="A8" s="272"/>
      <c r="B8" s="445" t="s">
        <v>527</v>
      </c>
      <c r="C8" s="446"/>
      <c r="D8" s="447"/>
      <c r="E8" s="447"/>
      <c r="F8" s="447"/>
      <c r="G8" s="447"/>
      <c r="H8" s="447"/>
      <c r="I8" s="447"/>
      <c r="J8" s="448" t="s">
        <v>528</v>
      </c>
      <c r="K8" s="441"/>
      <c r="L8" s="272"/>
      <c r="M8" s="167"/>
      <c r="N8" s="166"/>
      <c r="O8" s="166"/>
      <c r="P8" s="167"/>
      <c r="Q8" s="167"/>
      <c r="R8" s="167"/>
      <c r="S8" s="167"/>
      <c r="T8" s="167"/>
      <c r="U8" s="167"/>
      <c r="V8" s="167"/>
      <c r="W8" s="167"/>
      <c r="X8" s="167"/>
      <c r="Y8" s="167"/>
      <c r="Z8" s="167"/>
    </row>
    <row r="9" spans="1:26">
      <c r="A9" s="272"/>
      <c r="B9" s="449" t="s">
        <v>529</v>
      </c>
      <c r="C9" s="449"/>
      <c r="D9" s="449"/>
      <c r="E9" s="449"/>
      <c r="F9" s="449"/>
      <c r="G9" s="449"/>
      <c r="H9" s="449"/>
      <c r="I9" s="449"/>
      <c r="J9" s="450"/>
      <c r="K9" s="450"/>
      <c r="L9" s="272"/>
      <c r="M9" s="167"/>
      <c r="N9" s="166">
        <f>IF(J9="yes",1,0)</f>
        <v>0</v>
      </c>
      <c r="O9" s="166" t="s">
        <v>478</v>
      </c>
      <c r="P9" s="167"/>
      <c r="Q9" s="167"/>
      <c r="R9" s="167"/>
      <c r="S9" s="167"/>
      <c r="T9" s="167"/>
      <c r="U9" s="167"/>
      <c r="V9" s="167"/>
      <c r="W9" s="167"/>
      <c r="X9" s="167"/>
      <c r="Y9" s="167"/>
      <c r="Z9" s="167"/>
    </row>
    <row r="10" spans="1:26">
      <c r="A10" s="272"/>
      <c r="B10" s="451" t="s">
        <v>530</v>
      </c>
      <c r="C10" s="451"/>
      <c r="D10" s="451"/>
      <c r="E10" s="451"/>
      <c r="F10" s="451"/>
      <c r="G10" s="451"/>
      <c r="H10" s="451"/>
      <c r="I10" s="451"/>
      <c r="J10" s="452"/>
      <c r="K10" s="452"/>
      <c r="L10" s="272"/>
      <c r="M10" s="167"/>
      <c r="N10" s="166">
        <f t="shared" ref="N10:N15" si="0">IF(J10="yes",1,0)</f>
        <v>0</v>
      </c>
      <c r="O10" s="166" t="s">
        <v>482</v>
      </c>
      <c r="P10" s="167"/>
      <c r="Q10" s="167"/>
      <c r="R10" s="167"/>
      <c r="S10" s="167"/>
      <c r="T10" s="167"/>
      <c r="U10" s="167"/>
      <c r="V10" s="167"/>
      <c r="W10" s="167"/>
      <c r="X10" s="167"/>
      <c r="Y10" s="167"/>
      <c r="Z10" s="167"/>
    </row>
    <row r="11" spans="1:26">
      <c r="A11" s="272"/>
      <c r="B11" s="453" t="s">
        <v>531</v>
      </c>
      <c r="C11" s="453"/>
      <c r="D11" s="453"/>
      <c r="E11" s="453"/>
      <c r="F11" s="453"/>
      <c r="G11" s="453"/>
      <c r="H11" s="453"/>
      <c r="I11" s="453"/>
      <c r="J11" s="454"/>
      <c r="K11" s="454"/>
      <c r="L11" s="272"/>
      <c r="M11" s="167"/>
      <c r="N11" s="166">
        <f t="shared" si="0"/>
        <v>0</v>
      </c>
      <c r="O11" s="166"/>
      <c r="P11" s="167"/>
      <c r="Q11" s="167"/>
      <c r="R11" s="167"/>
      <c r="S11" s="167"/>
      <c r="T11" s="167"/>
      <c r="U11" s="167"/>
      <c r="V11" s="167"/>
      <c r="W11" s="167"/>
      <c r="X11" s="167"/>
      <c r="Y11" s="167"/>
      <c r="Z11" s="167"/>
    </row>
    <row r="12" spans="1:26">
      <c r="A12" s="272"/>
      <c r="B12" s="453" t="s">
        <v>532</v>
      </c>
      <c r="C12" s="453"/>
      <c r="D12" s="453"/>
      <c r="E12" s="453"/>
      <c r="F12" s="453"/>
      <c r="G12" s="453"/>
      <c r="H12" s="453"/>
      <c r="I12" s="453"/>
      <c r="J12" s="454"/>
      <c r="K12" s="454"/>
      <c r="L12" s="272"/>
      <c r="M12" s="167"/>
      <c r="N12" s="166">
        <f t="shared" si="0"/>
        <v>0</v>
      </c>
      <c r="O12" s="166"/>
      <c r="P12" s="167"/>
      <c r="Q12" s="167"/>
      <c r="R12" s="167"/>
      <c r="S12" s="167"/>
      <c r="T12" s="167"/>
      <c r="U12" s="167"/>
      <c r="V12" s="167"/>
      <c r="W12" s="167"/>
      <c r="X12" s="167"/>
      <c r="Y12" s="167"/>
      <c r="Z12" s="167"/>
    </row>
    <row r="13" spans="1:26">
      <c r="A13" s="272"/>
      <c r="B13" s="453" t="s">
        <v>533</v>
      </c>
      <c r="C13" s="453"/>
      <c r="D13" s="453"/>
      <c r="E13" s="453"/>
      <c r="F13" s="453"/>
      <c r="G13" s="453"/>
      <c r="H13" s="453"/>
      <c r="I13" s="453"/>
      <c r="J13" s="454"/>
      <c r="K13" s="454"/>
      <c r="L13" s="272"/>
      <c r="M13" s="167"/>
      <c r="N13" s="166">
        <f t="shared" si="0"/>
        <v>0</v>
      </c>
      <c r="O13" s="166"/>
      <c r="P13" s="167"/>
      <c r="Q13" s="167"/>
      <c r="R13" s="167"/>
      <c r="S13" s="167"/>
      <c r="T13" s="167"/>
      <c r="U13" s="167"/>
      <c r="V13" s="167"/>
      <c r="W13" s="167"/>
      <c r="X13" s="167"/>
      <c r="Y13" s="167"/>
      <c r="Z13" s="167"/>
    </row>
    <row r="14" spans="1:26">
      <c r="A14" s="272"/>
      <c r="B14" s="453" t="s">
        <v>534</v>
      </c>
      <c r="C14" s="453"/>
      <c r="D14" s="453"/>
      <c r="E14" s="453"/>
      <c r="F14" s="453"/>
      <c r="G14" s="453"/>
      <c r="H14" s="453"/>
      <c r="I14" s="453"/>
      <c r="J14" s="454"/>
      <c r="K14" s="454"/>
      <c r="L14" s="272"/>
      <c r="M14" s="167"/>
      <c r="N14" s="166">
        <f t="shared" si="0"/>
        <v>0</v>
      </c>
      <c r="O14" s="166">
        <f>IF(J14="yes",1,0)</f>
        <v>0</v>
      </c>
      <c r="P14" s="167"/>
      <c r="Q14" s="167"/>
      <c r="R14" s="167"/>
      <c r="S14" s="167"/>
      <c r="T14" s="167"/>
      <c r="U14" s="167"/>
      <c r="V14" s="167"/>
      <c r="W14" s="167"/>
      <c r="X14" s="167"/>
      <c r="Y14" s="167"/>
      <c r="Z14" s="167"/>
    </row>
    <row r="15" spans="1:26">
      <c r="A15" s="272"/>
      <c r="B15" s="453" t="s">
        <v>535</v>
      </c>
      <c r="C15" s="453"/>
      <c r="D15" s="453"/>
      <c r="E15" s="453"/>
      <c r="F15" s="453"/>
      <c r="G15" s="453"/>
      <c r="H15" s="453"/>
      <c r="I15" s="453"/>
      <c r="J15" s="454"/>
      <c r="K15" s="454"/>
      <c r="L15" s="272"/>
      <c r="M15" s="167"/>
      <c r="N15" s="166">
        <f t="shared" si="0"/>
        <v>0</v>
      </c>
      <c r="O15" s="166">
        <f>IF(J15="yes",1,0)</f>
        <v>0</v>
      </c>
      <c r="P15" s="167"/>
      <c r="Q15" s="167"/>
      <c r="R15" s="167"/>
      <c r="S15" s="167"/>
      <c r="T15" s="167"/>
      <c r="U15" s="167"/>
      <c r="V15" s="167"/>
      <c r="W15" s="167"/>
      <c r="X15" s="167"/>
      <c r="Y15" s="167"/>
      <c r="Z15" s="167"/>
    </row>
    <row r="16" spans="1:26">
      <c r="A16" s="272"/>
      <c r="B16" s="453" t="s">
        <v>536</v>
      </c>
      <c r="C16" s="453"/>
      <c r="D16" s="453"/>
      <c r="E16" s="453"/>
      <c r="F16" s="453"/>
      <c r="G16" s="453"/>
      <c r="H16" s="453"/>
      <c r="I16" s="453"/>
      <c r="J16" s="452">
        <f>SUM(N9:N15)</f>
        <v>0</v>
      </c>
      <c r="K16" s="452"/>
      <c r="L16" s="272"/>
      <c r="M16" s="167"/>
      <c r="N16" s="166">
        <f>SUM(N9:N15)</f>
        <v>0</v>
      </c>
      <c r="O16" s="166">
        <f>IF(SUM(O14:O15)&gt;0,2,1)</f>
        <v>1</v>
      </c>
      <c r="P16" s="167"/>
      <c r="Q16" s="167"/>
      <c r="R16" s="167"/>
      <c r="S16" s="167"/>
      <c r="T16" s="167"/>
      <c r="U16" s="167"/>
      <c r="V16" s="167"/>
      <c r="W16" s="167"/>
      <c r="X16" s="167"/>
      <c r="Y16" s="167"/>
      <c r="Z16" s="167"/>
    </row>
    <row r="17" spans="1:26" ht="9.75" customHeight="1" thickBot="1">
      <c r="A17" s="273"/>
      <c r="B17" s="290"/>
      <c r="C17" s="290"/>
      <c r="D17" s="290"/>
      <c r="E17" s="290"/>
      <c r="F17" s="290"/>
      <c r="G17" s="290"/>
      <c r="H17" s="290"/>
      <c r="I17" s="290"/>
      <c r="J17" s="290"/>
      <c r="K17" s="290"/>
      <c r="L17" s="273"/>
      <c r="M17" s="167"/>
      <c r="N17" s="167"/>
      <c r="O17" s="167"/>
      <c r="P17" s="167"/>
      <c r="Q17" s="167"/>
      <c r="R17" s="167"/>
      <c r="S17" s="167"/>
      <c r="T17" s="167"/>
      <c r="U17" s="167"/>
      <c r="V17" s="167"/>
      <c r="W17" s="167"/>
      <c r="X17" s="167"/>
      <c r="Y17" s="167"/>
      <c r="Z17" s="167"/>
    </row>
    <row r="18" spans="1:26" ht="5.25" customHeight="1" thickTop="1">
      <c r="A18" s="272"/>
      <c r="B18" s="272"/>
      <c r="C18" s="272"/>
      <c r="D18" s="283"/>
      <c r="E18" s="283"/>
      <c r="F18" s="283"/>
      <c r="G18" s="283"/>
      <c r="H18" s="283"/>
      <c r="I18" s="283"/>
      <c r="J18" s="283"/>
      <c r="K18" s="283"/>
      <c r="L18" s="272"/>
      <c r="M18" s="167"/>
      <c r="N18" s="167"/>
      <c r="O18" s="167"/>
      <c r="P18" s="167"/>
      <c r="Q18" s="167"/>
      <c r="R18" s="167"/>
      <c r="S18" s="167"/>
      <c r="T18" s="167"/>
      <c r="U18" s="167"/>
      <c r="V18" s="167"/>
      <c r="W18" s="167"/>
      <c r="X18" s="167"/>
      <c r="Y18" s="167"/>
      <c r="Z18" s="167"/>
    </row>
    <row r="19" spans="1:26" ht="15" customHeight="1">
      <c r="A19" s="272"/>
      <c r="B19" s="266" t="s">
        <v>537</v>
      </c>
      <c r="C19" s="284"/>
      <c r="D19" s="284"/>
      <c r="E19" s="284"/>
      <c r="F19" s="284"/>
      <c r="G19" s="284"/>
      <c r="H19" s="284"/>
      <c r="I19" s="294"/>
      <c r="J19" s="294"/>
      <c r="K19" s="294"/>
      <c r="L19" s="272"/>
      <c r="M19" s="167"/>
      <c r="N19" s="167"/>
      <c r="O19" s="167"/>
      <c r="P19" s="167"/>
      <c r="Q19" s="167"/>
      <c r="R19" s="167"/>
      <c r="S19" s="167"/>
      <c r="T19" s="167"/>
      <c r="U19" s="167"/>
      <c r="V19" s="167"/>
      <c r="W19" s="167"/>
      <c r="X19" s="167"/>
      <c r="Y19" s="167"/>
      <c r="Z19" s="167"/>
    </row>
    <row r="20" spans="1:26" ht="15.75" customHeight="1">
      <c r="A20" s="272"/>
      <c r="B20" s="455" t="s">
        <v>169</v>
      </c>
      <c r="C20" s="456"/>
      <c r="D20" s="457" t="s">
        <v>538</v>
      </c>
      <c r="E20" s="457"/>
      <c r="F20" s="458" t="s">
        <v>487</v>
      </c>
      <c r="G20" s="458"/>
      <c r="H20" s="458"/>
      <c r="I20" s="459" t="s">
        <v>539</v>
      </c>
      <c r="J20" s="459"/>
      <c r="K20" s="460"/>
      <c r="L20" s="272"/>
      <c r="M20" s="167"/>
      <c r="N20" s="167"/>
      <c r="O20" s="167"/>
      <c r="P20" s="167"/>
      <c r="Q20" s="167"/>
      <c r="R20" s="167"/>
      <c r="S20" s="167"/>
      <c r="T20" s="167"/>
      <c r="U20" s="167"/>
      <c r="V20" s="167"/>
      <c r="W20" s="167"/>
      <c r="X20" s="167"/>
      <c r="Y20" s="167"/>
      <c r="Z20" s="167"/>
    </row>
    <row r="21" spans="1:26" ht="15.75" customHeight="1">
      <c r="A21" s="272"/>
      <c r="B21" s="455"/>
      <c r="C21" s="456"/>
      <c r="D21" s="461" t="s">
        <v>540</v>
      </c>
      <c r="E21" s="461"/>
      <c r="F21" s="192" t="s">
        <v>541</v>
      </c>
      <c r="G21" s="192" t="s">
        <v>542</v>
      </c>
      <c r="H21" s="192" t="s">
        <v>543</v>
      </c>
      <c r="I21" s="193" t="s">
        <v>541</v>
      </c>
      <c r="J21" s="193" t="s">
        <v>542</v>
      </c>
      <c r="K21" s="194" t="s">
        <v>543</v>
      </c>
      <c r="L21" s="272"/>
      <c r="M21" s="167"/>
      <c r="N21" s="167"/>
      <c r="O21" s="167"/>
      <c r="P21" s="167"/>
      <c r="Q21" s="167"/>
      <c r="R21" s="167"/>
      <c r="S21" s="167"/>
      <c r="T21" s="167"/>
      <c r="U21" s="167"/>
      <c r="V21" s="167"/>
      <c r="W21" s="167"/>
      <c r="X21" s="167"/>
      <c r="Y21" s="167"/>
      <c r="Z21" s="167"/>
    </row>
    <row r="22" spans="1:26" ht="15.75" customHeight="1">
      <c r="A22" s="272"/>
      <c r="B22" s="455"/>
      <c r="C22" s="456"/>
      <c r="D22" s="448" t="s">
        <v>544</v>
      </c>
      <c r="E22" s="448"/>
      <c r="F22" s="195" t="s">
        <v>545</v>
      </c>
      <c r="G22" s="195" t="s">
        <v>546</v>
      </c>
      <c r="H22" s="195" t="s">
        <v>547</v>
      </c>
      <c r="I22" s="195" t="s">
        <v>545</v>
      </c>
      <c r="J22" s="195" t="s">
        <v>546</v>
      </c>
      <c r="K22" s="196" t="s">
        <v>547</v>
      </c>
      <c r="L22" s="272"/>
      <c r="M22" s="167"/>
      <c r="N22" s="167"/>
      <c r="O22" s="167"/>
      <c r="P22" s="167"/>
      <c r="Q22" s="167"/>
      <c r="R22" s="167"/>
      <c r="S22" s="167"/>
      <c r="T22" s="167"/>
      <c r="U22" s="167"/>
      <c r="V22" s="167"/>
      <c r="W22" s="167"/>
      <c r="X22" s="167"/>
      <c r="Y22" s="167"/>
      <c r="Z22" s="167"/>
    </row>
    <row r="23" spans="1:26">
      <c r="A23" s="272"/>
      <c r="B23" s="449" t="s">
        <v>335</v>
      </c>
      <c r="C23" s="449"/>
      <c r="D23" s="449" t="s">
        <v>548</v>
      </c>
      <c r="E23" s="449"/>
      <c r="F23" s="462">
        <v>0</v>
      </c>
      <c r="G23" s="291">
        <v>188.51</v>
      </c>
      <c r="H23" s="291" t="s">
        <v>549</v>
      </c>
      <c r="I23" s="462">
        <v>0</v>
      </c>
      <c r="J23" s="291">
        <v>165.51</v>
      </c>
      <c r="K23" s="291" t="s">
        <v>550</v>
      </c>
      <c r="L23" s="272"/>
      <c r="M23" s="167"/>
      <c r="N23" s="167"/>
      <c r="O23" s="167"/>
      <c r="P23" s="167"/>
      <c r="Q23" s="167"/>
      <c r="R23" s="167"/>
      <c r="S23" s="167"/>
      <c r="T23" s="167"/>
      <c r="U23" s="167"/>
      <c r="V23" s="167"/>
      <c r="W23" s="167"/>
      <c r="X23" s="167"/>
      <c r="Y23" s="167"/>
      <c r="Z23" s="167"/>
    </row>
    <row r="24" spans="1:26">
      <c r="A24" s="272"/>
      <c r="B24" s="453"/>
      <c r="C24" s="453"/>
      <c r="D24" s="453" t="s">
        <v>551</v>
      </c>
      <c r="E24" s="453"/>
      <c r="F24" s="462"/>
      <c r="G24" s="292">
        <v>214.47</v>
      </c>
      <c r="H24" s="292">
        <v>616.23</v>
      </c>
      <c r="I24" s="462"/>
      <c r="J24" s="292">
        <v>191.47</v>
      </c>
      <c r="K24" s="292">
        <v>556.89</v>
      </c>
      <c r="L24" s="272"/>
      <c r="M24" s="167"/>
      <c r="N24" s="167"/>
      <c r="O24" s="167"/>
      <c r="P24" s="167"/>
      <c r="Q24" s="167"/>
      <c r="R24" s="167"/>
      <c r="S24" s="167"/>
      <c r="T24" s="167"/>
      <c r="U24" s="167"/>
      <c r="V24" s="167"/>
      <c r="W24" s="167"/>
      <c r="X24" s="167"/>
      <c r="Y24" s="167"/>
      <c r="Z24" s="167"/>
    </row>
    <row r="25" spans="1:26">
      <c r="A25" s="272"/>
      <c r="B25" s="453" t="s">
        <v>339</v>
      </c>
      <c r="C25" s="453"/>
      <c r="D25" s="453" t="s">
        <v>548</v>
      </c>
      <c r="E25" s="453"/>
      <c r="F25" s="462"/>
      <c r="G25" s="292">
        <v>170.88</v>
      </c>
      <c r="H25" s="292" t="s">
        <v>550</v>
      </c>
      <c r="I25" s="462"/>
      <c r="J25" s="292">
        <v>147.88</v>
      </c>
      <c r="K25" s="292" t="s">
        <v>549</v>
      </c>
      <c r="L25" s="272"/>
      <c r="M25" s="167"/>
      <c r="N25" s="167"/>
      <c r="O25" s="167"/>
      <c r="P25" s="167"/>
      <c r="Q25" s="167"/>
      <c r="R25" s="167"/>
      <c r="S25" s="167"/>
      <c r="T25" s="167"/>
      <c r="U25" s="167"/>
      <c r="V25" s="167"/>
      <c r="W25" s="167"/>
      <c r="X25" s="167"/>
      <c r="Y25" s="167"/>
      <c r="Z25" s="167"/>
    </row>
    <row r="26" spans="1:26">
      <c r="A26" s="272"/>
      <c r="B26" s="453"/>
      <c r="C26" s="453"/>
      <c r="D26" s="453" t="s">
        <v>551</v>
      </c>
      <c r="E26" s="453"/>
      <c r="F26" s="462"/>
      <c r="G26" s="292">
        <v>191.97</v>
      </c>
      <c r="H26" s="292">
        <v>554.77</v>
      </c>
      <c r="I26" s="462"/>
      <c r="J26" s="292">
        <v>168.97</v>
      </c>
      <c r="K26" s="292">
        <v>495.43</v>
      </c>
      <c r="L26" s="272"/>
      <c r="M26" s="167"/>
      <c r="N26" s="167"/>
      <c r="O26" s="167"/>
      <c r="P26" s="167"/>
      <c r="Q26" s="167"/>
      <c r="R26" s="167"/>
      <c r="S26" s="167"/>
      <c r="T26" s="167"/>
      <c r="U26" s="167"/>
      <c r="V26" s="167"/>
      <c r="W26" s="167"/>
      <c r="X26" s="167"/>
      <c r="Y26" s="167"/>
      <c r="Z26" s="167"/>
    </row>
    <row r="27" spans="1:26" ht="12.75" customHeight="1">
      <c r="A27" s="272"/>
      <c r="B27" s="464" t="s">
        <v>552</v>
      </c>
      <c r="C27" s="464"/>
      <c r="D27" s="453" t="s">
        <v>548</v>
      </c>
      <c r="E27" s="453"/>
      <c r="F27" s="462"/>
      <c r="G27" s="292">
        <v>61.97</v>
      </c>
      <c r="H27" s="292" t="s">
        <v>550</v>
      </c>
      <c r="I27" s="462"/>
      <c r="J27" s="292">
        <v>61.97</v>
      </c>
      <c r="K27" s="292" t="s">
        <v>549</v>
      </c>
      <c r="L27" s="272"/>
      <c r="M27" s="167"/>
      <c r="N27" s="167"/>
      <c r="O27" s="167"/>
      <c r="P27" s="167"/>
      <c r="Q27" s="167"/>
      <c r="R27" s="167"/>
      <c r="S27" s="167"/>
      <c r="T27" s="167"/>
      <c r="U27" s="167"/>
      <c r="V27" s="167"/>
      <c r="W27" s="167"/>
      <c r="X27" s="167"/>
      <c r="Y27" s="167"/>
      <c r="Z27" s="167"/>
    </row>
    <row r="28" spans="1:26">
      <c r="A28" s="272"/>
      <c r="B28" s="464"/>
      <c r="C28" s="464"/>
      <c r="D28" s="453" t="s">
        <v>551</v>
      </c>
      <c r="E28" s="453"/>
      <c r="F28" s="463"/>
      <c r="G28" s="292">
        <v>58.21</v>
      </c>
      <c r="H28" s="292">
        <v>196.51</v>
      </c>
      <c r="I28" s="463"/>
      <c r="J28" s="292">
        <v>58.21</v>
      </c>
      <c r="K28" s="292">
        <v>196.51</v>
      </c>
      <c r="L28" s="272"/>
      <c r="M28" s="167"/>
      <c r="N28" s="167"/>
      <c r="O28" s="167"/>
      <c r="P28" s="167"/>
      <c r="Q28" s="167"/>
      <c r="R28" s="167"/>
      <c r="S28" s="167"/>
      <c r="T28" s="167"/>
      <c r="U28" s="167"/>
      <c r="V28" s="167"/>
      <c r="W28" s="167"/>
      <c r="X28" s="167"/>
      <c r="Y28" s="167"/>
      <c r="Z28" s="167"/>
    </row>
    <row r="29" spans="1:26">
      <c r="A29" s="272"/>
      <c r="B29" s="276" t="s">
        <v>460</v>
      </c>
      <c r="C29" s="276"/>
      <c r="D29" s="276"/>
      <c r="E29" s="276"/>
      <c r="F29" s="276"/>
      <c r="G29" s="276"/>
      <c r="H29" s="276"/>
      <c r="I29" s="276"/>
      <c r="J29" s="276"/>
      <c r="K29" s="276"/>
      <c r="L29" s="272"/>
      <c r="M29" s="167"/>
      <c r="N29" s="167"/>
      <c r="O29" s="167"/>
      <c r="P29" s="167"/>
      <c r="Q29" s="167"/>
      <c r="R29" s="167"/>
      <c r="S29" s="167"/>
      <c r="T29" s="167"/>
      <c r="U29" s="167"/>
      <c r="V29" s="167"/>
      <c r="W29" s="167"/>
      <c r="X29" s="167"/>
      <c r="Y29" s="167"/>
      <c r="Z29" s="167"/>
    </row>
    <row r="30" spans="1:26">
      <c r="A30" s="272"/>
      <c r="B30" s="276" t="s">
        <v>462</v>
      </c>
      <c r="C30" s="276"/>
      <c r="D30" s="276"/>
      <c r="E30" s="276"/>
      <c r="F30" s="276"/>
      <c r="G30" s="276"/>
      <c r="H30" s="276"/>
      <c r="I30" s="276"/>
      <c r="J30" s="276"/>
      <c r="K30" s="276"/>
      <c r="L30" s="272"/>
      <c r="M30" s="167"/>
      <c r="N30" s="167"/>
      <c r="O30" s="167"/>
      <c r="P30" s="167"/>
      <c r="Q30" s="167"/>
      <c r="R30" s="167"/>
      <c r="S30" s="167"/>
      <c r="T30" s="167"/>
      <c r="U30" s="167"/>
      <c r="V30" s="167"/>
      <c r="W30" s="167"/>
      <c r="X30" s="167"/>
      <c r="Y30" s="167"/>
      <c r="Z30" s="167"/>
    </row>
    <row r="31" spans="1:26" ht="6.75" customHeight="1" thickBot="1">
      <c r="A31" s="273"/>
      <c r="B31" s="290"/>
      <c r="C31" s="290"/>
      <c r="D31" s="290"/>
      <c r="E31" s="290"/>
      <c r="F31" s="290"/>
      <c r="G31" s="290"/>
      <c r="H31" s="290"/>
      <c r="I31" s="290"/>
      <c r="J31" s="290"/>
      <c r="K31" s="290"/>
      <c r="L31" s="273"/>
      <c r="M31" s="167"/>
      <c r="N31" s="167"/>
      <c r="O31" s="167"/>
      <c r="P31" s="167"/>
      <c r="Q31" s="167"/>
      <c r="R31" s="167"/>
      <c r="S31" s="167"/>
      <c r="T31" s="167"/>
      <c r="U31" s="167"/>
      <c r="V31" s="167"/>
      <c r="W31" s="167"/>
      <c r="X31" s="167"/>
      <c r="Y31" s="167"/>
      <c r="Z31" s="167"/>
    </row>
    <row r="32" spans="1:26" ht="5.25" customHeight="1" thickTop="1">
      <c r="A32" s="272"/>
      <c r="B32" s="272"/>
      <c r="C32" s="272"/>
      <c r="D32" s="283"/>
      <c r="E32" s="283"/>
      <c r="F32" s="283"/>
      <c r="G32" s="283"/>
      <c r="H32" s="283"/>
      <c r="I32" s="283"/>
      <c r="J32" s="283"/>
      <c r="K32" s="283"/>
      <c r="L32" s="272"/>
      <c r="M32" s="167"/>
      <c r="N32" s="167"/>
      <c r="O32" s="167"/>
      <c r="P32" s="167"/>
      <c r="Q32" s="167"/>
      <c r="R32" s="167"/>
      <c r="S32" s="167"/>
      <c r="T32" s="167"/>
      <c r="U32" s="167"/>
      <c r="V32" s="167"/>
      <c r="W32" s="167"/>
      <c r="X32" s="167"/>
      <c r="Y32" s="167"/>
      <c r="Z32" s="167"/>
    </row>
    <row r="33" spans="1:26">
      <c r="A33" s="272"/>
      <c r="B33" s="418" t="s">
        <v>553</v>
      </c>
      <c r="C33" s="418"/>
      <c r="D33" s="418"/>
      <c r="E33" s="418"/>
      <c r="F33" s="418"/>
      <c r="G33" s="418"/>
      <c r="H33" s="418"/>
      <c r="I33" s="418"/>
      <c r="J33" s="293"/>
      <c r="K33" s="276"/>
      <c r="L33" s="272"/>
      <c r="M33" s="167"/>
      <c r="N33" s="167"/>
      <c r="O33" s="167"/>
      <c r="P33" s="167"/>
      <c r="Q33" s="167"/>
      <c r="R33" s="167"/>
      <c r="S33" s="167"/>
      <c r="T33" s="167"/>
      <c r="U33" s="167"/>
      <c r="V33" s="167"/>
      <c r="W33" s="167"/>
      <c r="X33" s="167"/>
      <c r="Y33" s="167"/>
      <c r="Z33" s="167"/>
    </row>
    <row r="34" spans="1:26" ht="15.75" customHeight="1">
      <c r="A34" s="272"/>
      <c r="B34" s="465" t="s">
        <v>169</v>
      </c>
      <c r="C34" s="447"/>
      <c r="D34" s="447"/>
      <c r="E34" s="447"/>
      <c r="F34" s="447" t="s">
        <v>554</v>
      </c>
      <c r="G34" s="447"/>
      <c r="H34" s="447"/>
      <c r="I34" s="447" t="s">
        <v>555</v>
      </c>
      <c r="J34" s="447"/>
      <c r="K34" s="466"/>
      <c r="L34" s="272"/>
      <c r="M34" s="167"/>
      <c r="N34" s="167"/>
      <c r="O34" s="167"/>
      <c r="P34" s="167"/>
      <c r="Q34" s="167"/>
      <c r="R34" s="167"/>
      <c r="S34" s="167"/>
      <c r="T34" s="167"/>
      <c r="U34" s="167"/>
      <c r="V34" s="167"/>
      <c r="W34" s="167"/>
      <c r="X34" s="167"/>
      <c r="Y34" s="167"/>
      <c r="Z34" s="167"/>
    </row>
    <row r="35" spans="1:26">
      <c r="A35" s="272"/>
      <c r="B35" s="449" t="s">
        <v>335</v>
      </c>
      <c r="C35" s="449"/>
      <c r="D35" s="449"/>
      <c r="E35" s="449"/>
      <c r="F35" s="449">
        <v>85.35</v>
      </c>
      <c r="G35" s="449"/>
      <c r="H35" s="449"/>
      <c r="I35" s="449">
        <v>141.74</v>
      </c>
      <c r="J35" s="449"/>
      <c r="K35" s="449"/>
      <c r="L35" s="272"/>
      <c r="M35" s="167"/>
      <c r="N35" s="167"/>
      <c r="O35" s="167"/>
      <c r="P35" s="167"/>
      <c r="Q35" s="167"/>
      <c r="R35" s="167"/>
      <c r="S35" s="167"/>
      <c r="T35" s="167"/>
      <c r="U35" s="167"/>
      <c r="V35" s="167"/>
      <c r="W35" s="167"/>
      <c r="X35" s="167"/>
      <c r="Y35" s="167"/>
      <c r="Z35" s="167"/>
    </row>
    <row r="36" spans="1:26">
      <c r="A36" s="272"/>
      <c r="B36" s="453" t="s">
        <v>339</v>
      </c>
      <c r="C36" s="453"/>
      <c r="D36" s="453"/>
      <c r="E36" s="453"/>
      <c r="F36" s="453">
        <v>82.7</v>
      </c>
      <c r="G36" s="453"/>
      <c r="H36" s="453"/>
      <c r="I36" s="453">
        <v>121.17</v>
      </c>
      <c r="J36" s="453"/>
      <c r="K36" s="453"/>
      <c r="L36" s="272"/>
      <c r="M36" s="167"/>
      <c r="N36" s="167"/>
      <c r="O36" s="167"/>
      <c r="P36" s="167"/>
      <c r="Q36" s="167"/>
      <c r="R36" s="167"/>
      <c r="S36" s="167"/>
      <c r="T36" s="167"/>
      <c r="U36" s="167"/>
      <c r="V36" s="167"/>
      <c r="W36" s="167"/>
      <c r="X36" s="167"/>
      <c r="Y36" s="167"/>
      <c r="Z36" s="167"/>
    </row>
    <row r="37" spans="1:26">
      <c r="A37" s="272"/>
      <c r="B37" s="453" t="s">
        <v>556</v>
      </c>
      <c r="C37" s="453"/>
      <c r="D37" s="453"/>
      <c r="E37" s="453"/>
      <c r="F37" s="453">
        <v>74.83</v>
      </c>
      <c r="G37" s="453"/>
      <c r="H37" s="453"/>
      <c r="I37" s="453">
        <v>77.97</v>
      </c>
      <c r="J37" s="453"/>
      <c r="K37" s="453"/>
      <c r="L37" s="272"/>
      <c r="M37" s="167"/>
      <c r="N37" s="167"/>
      <c r="O37" s="167"/>
      <c r="P37" s="167"/>
      <c r="Q37" s="167"/>
      <c r="R37" s="167"/>
      <c r="S37" s="167"/>
      <c r="T37" s="167"/>
      <c r="U37" s="167"/>
      <c r="V37" s="167"/>
      <c r="W37" s="167"/>
      <c r="X37" s="167"/>
      <c r="Y37" s="167"/>
      <c r="Z37" s="167"/>
    </row>
    <row r="38" spans="1:26" ht="8.25" customHeight="1" thickBot="1">
      <c r="A38" s="273"/>
      <c r="B38" s="290"/>
      <c r="C38" s="290"/>
      <c r="D38" s="290"/>
      <c r="E38" s="290"/>
      <c r="F38" s="290"/>
      <c r="G38" s="290"/>
      <c r="H38" s="290"/>
      <c r="I38" s="290"/>
      <c r="J38" s="290"/>
      <c r="K38" s="290"/>
      <c r="L38" s="273"/>
      <c r="M38" s="167"/>
      <c r="N38" s="167"/>
      <c r="O38" s="167"/>
      <c r="P38" s="167"/>
      <c r="Q38" s="167"/>
      <c r="R38" s="167"/>
      <c r="S38" s="167"/>
      <c r="T38" s="167"/>
      <c r="U38" s="167"/>
      <c r="V38" s="167"/>
      <c r="W38" s="167"/>
      <c r="X38" s="167"/>
      <c r="Y38" s="167"/>
      <c r="Z38" s="167"/>
    </row>
    <row r="39" spans="1:26" ht="5.25" customHeight="1" thickTop="1">
      <c r="A39" s="272"/>
      <c r="B39" s="272"/>
      <c r="C39" s="272"/>
      <c r="D39" s="283"/>
      <c r="E39" s="283"/>
      <c r="F39" s="283"/>
      <c r="G39" s="283"/>
      <c r="H39" s="283"/>
      <c r="I39" s="283"/>
      <c r="J39" s="283"/>
      <c r="K39" s="283"/>
      <c r="L39" s="272"/>
      <c r="M39" s="167"/>
      <c r="N39" s="167"/>
      <c r="O39" s="167"/>
      <c r="P39" s="167"/>
      <c r="Q39" s="167"/>
      <c r="R39" s="167"/>
      <c r="S39" s="167"/>
      <c r="T39" s="167"/>
      <c r="U39" s="167"/>
      <c r="V39" s="167"/>
      <c r="W39" s="167"/>
      <c r="X39" s="167"/>
      <c r="Y39" s="167"/>
      <c r="Z39" s="167"/>
    </row>
    <row r="40" spans="1:26" ht="13.5" customHeight="1">
      <c r="A40" s="272"/>
      <c r="B40" s="467" t="s">
        <v>557</v>
      </c>
      <c r="C40" s="467"/>
      <c r="D40" s="467"/>
      <c r="E40" s="467"/>
      <c r="F40" s="467"/>
      <c r="G40" s="467"/>
      <c r="H40" s="467"/>
      <c r="I40" s="467"/>
      <c r="J40" s="467"/>
      <c r="K40" s="467"/>
      <c r="L40" s="272"/>
      <c r="M40" s="167"/>
      <c r="N40" s="167"/>
      <c r="O40" s="167"/>
      <c r="P40" s="167"/>
      <c r="Q40" s="167"/>
      <c r="R40" s="167"/>
      <c r="S40" s="167"/>
      <c r="T40" s="167"/>
      <c r="U40" s="167"/>
      <c r="V40" s="167"/>
      <c r="W40" s="167"/>
      <c r="X40" s="167"/>
      <c r="Y40" s="167"/>
      <c r="Z40" s="167"/>
    </row>
    <row r="41" spans="1:26" ht="46.5" customHeight="1">
      <c r="A41" s="272"/>
      <c r="B41" s="468" t="s">
        <v>558</v>
      </c>
      <c r="C41" s="468"/>
      <c r="D41" s="468"/>
      <c r="E41" s="468"/>
      <c r="F41" s="468"/>
      <c r="G41" s="468"/>
      <c r="H41" s="468"/>
      <c r="I41" s="468"/>
      <c r="J41" s="468"/>
      <c r="K41" s="468"/>
      <c r="L41" s="272"/>
      <c r="M41" s="167"/>
      <c r="N41" s="167"/>
      <c r="O41" s="167"/>
      <c r="P41" s="167"/>
      <c r="Q41" s="167"/>
      <c r="R41" s="167"/>
      <c r="S41" s="167"/>
      <c r="T41" s="167"/>
      <c r="U41" s="167"/>
      <c r="V41" s="167"/>
      <c r="W41" s="167"/>
      <c r="X41" s="167"/>
      <c r="Y41" s="167"/>
      <c r="Z41" s="167"/>
    </row>
    <row r="42" spans="1:26" ht="15.75" customHeight="1">
      <c r="A42" s="272"/>
      <c r="B42" s="465" t="s">
        <v>169</v>
      </c>
      <c r="C42" s="447"/>
      <c r="D42" s="447"/>
      <c r="E42" s="447"/>
      <c r="F42" s="447" t="s">
        <v>548</v>
      </c>
      <c r="G42" s="447"/>
      <c r="H42" s="447"/>
      <c r="I42" s="447" t="s">
        <v>541</v>
      </c>
      <c r="J42" s="447"/>
      <c r="K42" s="466"/>
      <c r="L42" s="272"/>
      <c r="M42" s="167"/>
      <c r="N42" s="167"/>
      <c r="O42" s="167"/>
      <c r="P42" s="167"/>
      <c r="Q42" s="167"/>
      <c r="R42" s="167"/>
      <c r="S42" s="167"/>
      <c r="T42" s="167"/>
      <c r="U42" s="167"/>
      <c r="V42" s="167"/>
      <c r="W42" s="167"/>
      <c r="X42" s="167"/>
      <c r="Y42" s="167"/>
      <c r="Z42" s="167"/>
    </row>
    <row r="43" spans="1:26" ht="12.65" customHeight="1">
      <c r="A43" s="272"/>
      <c r="B43" s="449" t="s">
        <v>335</v>
      </c>
      <c r="C43" s="449"/>
      <c r="D43" s="449"/>
      <c r="E43" s="449"/>
      <c r="F43" s="449">
        <v>139.11000000000001</v>
      </c>
      <c r="G43" s="449"/>
      <c r="H43" s="449"/>
      <c r="I43" s="449">
        <v>42.57</v>
      </c>
      <c r="J43" s="449"/>
      <c r="K43" s="449"/>
      <c r="L43" s="272"/>
      <c r="M43" s="167"/>
      <c r="N43" s="167"/>
      <c r="O43" s="167"/>
      <c r="P43" s="167"/>
      <c r="Q43" s="167"/>
      <c r="R43" s="167"/>
      <c r="S43" s="167"/>
      <c r="T43" s="167"/>
      <c r="U43" s="167"/>
      <c r="V43" s="167"/>
      <c r="W43" s="167"/>
      <c r="X43" s="167"/>
      <c r="Y43" s="167"/>
      <c r="Z43" s="167"/>
    </row>
    <row r="44" spans="1:26" ht="12.65" customHeight="1">
      <c r="A44" s="272"/>
      <c r="B44" s="453" t="s">
        <v>339</v>
      </c>
      <c r="C44" s="453"/>
      <c r="D44" s="453"/>
      <c r="E44" s="453"/>
      <c r="F44" s="453">
        <v>158.72</v>
      </c>
      <c r="G44" s="453"/>
      <c r="H44" s="453"/>
      <c r="I44" s="453">
        <v>49.25</v>
      </c>
      <c r="J44" s="453"/>
      <c r="K44" s="453"/>
      <c r="L44" s="272"/>
      <c r="M44" s="167"/>
      <c r="N44" s="167"/>
      <c r="O44" s="167"/>
      <c r="P44" s="167"/>
      <c r="Q44" s="167"/>
      <c r="R44" s="167"/>
      <c r="S44" s="167"/>
      <c r="T44" s="167"/>
      <c r="U44" s="167"/>
      <c r="V44" s="167"/>
      <c r="W44" s="167"/>
      <c r="X44" s="167"/>
      <c r="Y44" s="167"/>
      <c r="Z44" s="167"/>
    </row>
    <row r="45" spans="1:26" ht="12.75" customHeight="1">
      <c r="A45" s="272"/>
      <c r="B45" s="453" t="s">
        <v>556</v>
      </c>
      <c r="C45" s="453"/>
      <c r="D45" s="453"/>
      <c r="E45" s="453"/>
      <c r="F45" s="453">
        <v>192.45</v>
      </c>
      <c r="G45" s="453"/>
      <c r="H45" s="453"/>
      <c r="I45" s="453">
        <v>39.19</v>
      </c>
      <c r="J45" s="453"/>
      <c r="K45" s="453"/>
      <c r="L45" s="272"/>
      <c r="M45" s="167"/>
      <c r="N45" s="167"/>
      <c r="O45" s="167"/>
      <c r="P45" s="167"/>
      <c r="Q45" s="167"/>
      <c r="R45" s="167"/>
      <c r="S45" s="167"/>
      <c r="T45" s="167"/>
      <c r="U45" s="167"/>
      <c r="V45" s="167"/>
      <c r="W45" s="167"/>
      <c r="X45" s="167"/>
      <c r="Y45" s="167"/>
      <c r="Z45" s="167"/>
    </row>
    <row r="46" spans="1:26" ht="7.5" customHeight="1" thickBot="1">
      <c r="A46" s="273"/>
      <c r="B46" s="290"/>
      <c r="C46" s="290"/>
      <c r="D46" s="290"/>
      <c r="E46" s="290"/>
      <c r="F46" s="290"/>
      <c r="G46" s="290"/>
      <c r="H46" s="290"/>
      <c r="I46" s="290"/>
      <c r="J46" s="290"/>
      <c r="K46" s="290"/>
      <c r="L46" s="273"/>
      <c r="M46" s="167"/>
      <c r="N46" s="167"/>
      <c r="O46" s="167"/>
      <c r="P46" s="167"/>
      <c r="Q46" s="167"/>
      <c r="R46" s="167"/>
      <c r="S46" s="167"/>
      <c r="T46" s="167"/>
      <c r="U46" s="167"/>
      <c r="V46" s="167"/>
      <c r="W46" s="167"/>
      <c r="X46" s="167"/>
      <c r="Y46" s="167"/>
      <c r="Z46" s="167"/>
    </row>
    <row r="47" spans="1:26" ht="4.5" customHeight="1" thickTop="1">
      <c r="A47" s="272"/>
      <c r="B47" s="272"/>
      <c r="C47" s="272"/>
      <c r="D47" s="283"/>
      <c r="E47" s="283"/>
      <c r="F47" s="283"/>
      <c r="G47" s="283"/>
      <c r="H47" s="283"/>
      <c r="I47" s="283"/>
      <c r="J47" s="283"/>
      <c r="K47" s="283"/>
      <c r="L47" s="272"/>
      <c r="M47" s="167"/>
      <c r="N47" s="167"/>
      <c r="O47" s="167"/>
      <c r="P47" s="167"/>
      <c r="Q47" s="167"/>
      <c r="R47" s="167"/>
      <c r="S47" s="167"/>
      <c r="T47" s="167"/>
      <c r="U47" s="167"/>
      <c r="V47" s="167"/>
      <c r="W47" s="167"/>
      <c r="X47" s="167"/>
      <c r="Y47" s="167"/>
      <c r="Z47" s="167"/>
    </row>
    <row r="48" spans="1:26">
      <c r="A48" s="272"/>
      <c r="B48" s="266" t="s">
        <v>559</v>
      </c>
      <c r="C48" s="276"/>
      <c r="D48" s="276"/>
      <c r="E48" s="276"/>
      <c r="F48" s="276"/>
      <c r="G48" s="276"/>
      <c r="H48" s="276"/>
      <c r="I48" s="276"/>
      <c r="J48" s="276"/>
      <c r="K48" s="276"/>
      <c r="L48" s="272"/>
      <c r="M48" s="167"/>
      <c r="N48" s="167"/>
      <c r="O48" s="167"/>
      <c r="P48" s="167"/>
      <c r="Q48" s="167"/>
      <c r="R48" s="167"/>
      <c r="S48" s="167"/>
      <c r="T48" s="167"/>
      <c r="U48" s="167"/>
      <c r="V48" s="167"/>
      <c r="W48" s="167"/>
      <c r="X48" s="167"/>
      <c r="Y48" s="167"/>
      <c r="Z48" s="167"/>
    </row>
    <row r="49" spans="1:26">
      <c r="A49" s="260">
        <v>1</v>
      </c>
      <c r="B49" s="388" t="s">
        <v>560</v>
      </c>
      <c r="C49" s="388"/>
      <c r="D49" s="388"/>
      <c r="E49" s="262" t="s">
        <v>259</v>
      </c>
      <c r="F49" s="184">
        <f ca="1">Tables!F115</f>
        <v>0</v>
      </c>
      <c r="G49" s="272" t="s">
        <v>561</v>
      </c>
      <c r="H49" s="183"/>
      <c r="I49" s="262" t="s">
        <v>562</v>
      </c>
      <c r="J49" s="402">
        <f ca="1">F49*H49</f>
        <v>0</v>
      </c>
      <c r="K49" s="402"/>
      <c r="L49" s="260" t="s">
        <v>376</v>
      </c>
      <c r="M49" s="167"/>
      <c r="N49" s="167"/>
      <c r="O49" s="167"/>
      <c r="P49" s="167"/>
      <c r="Q49" s="167"/>
      <c r="R49" s="167"/>
      <c r="S49" s="167"/>
      <c r="T49" s="167"/>
      <c r="U49" s="167"/>
      <c r="V49" s="167"/>
      <c r="W49" s="167"/>
      <c r="X49" s="167"/>
      <c r="Y49" s="167"/>
      <c r="Z49" s="167"/>
    </row>
    <row r="50" spans="1:26">
      <c r="A50" s="272"/>
      <c r="B50" s="276"/>
      <c r="C50" s="276"/>
      <c r="D50" s="276"/>
      <c r="E50" s="261"/>
      <c r="F50" s="262" t="s">
        <v>563</v>
      </c>
      <c r="G50" s="261"/>
      <c r="H50" s="272" t="s">
        <v>564</v>
      </c>
      <c r="I50" s="261"/>
      <c r="J50" s="261"/>
      <c r="K50" s="261"/>
      <c r="L50" s="272"/>
      <c r="M50" s="167"/>
      <c r="N50" s="167"/>
      <c r="O50" s="167"/>
      <c r="P50" s="167"/>
      <c r="Q50" s="167"/>
      <c r="R50" s="167"/>
      <c r="S50" s="167"/>
      <c r="T50" s="167"/>
      <c r="U50" s="167"/>
      <c r="V50" s="167"/>
      <c r="W50" s="167"/>
      <c r="X50" s="167"/>
      <c r="Y50" s="167"/>
      <c r="Z50" s="167"/>
    </row>
    <row r="51" spans="1:26" ht="7.5" customHeight="1" thickBot="1">
      <c r="A51" s="273"/>
      <c r="B51" s="290"/>
      <c r="C51" s="290"/>
      <c r="D51" s="290"/>
      <c r="E51" s="290"/>
      <c r="F51" s="290"/>
      <c r="G51" s="290"/>
      <c r="H51" s="290"/>
      <c r="I51" s="290"/>
      <c r="J51" s="290"/>
      <c r="K51" s="290"/>
      <c r="L51" s="273"/>
      <c r="M51" s="167"/>
      <c r="N51" s="167"/>
      <c r="O51" s="167"/>
      <c r="P51" s="167"/>
      <c r="Q51" s="167"/>
      <c r="R51" s="167"/>
      <c r="S51" s="167"/>
      <c r="T51" s="167"/>
      <c r="U51" s="167"/>
      <c r="V51" s="167"/>
      <c r="W51" s="167"/>
      <c r="X51" s="167"/>
      <c r="Y51" s="167"/>
      <c r="Z51" s="167"/>
    </row>
    <row r="52" spans="1:26" ht="9.75" customHeight="1" thickTop="1">
      <c r="A52" s="272"/>
      <c r="B52" s="272"/>
      <c r="C52" s="272"/>
      <c r="D52" s="283"/>
      <c r="E52" s="283"/>
      <c r="F52" s="283"/>
      <c r="G52" s="283"/>
      <c r="H52" s="283"/>
      <c r="I52" s="283"/>
      <c r="J52" s="283"/>
      <c r="K52" s="283"/>
      <c r="L52" s="272"/>
      <c r="M52" s="167"/>
      <c r="N52" s="167"/>
      <c r="O52" s="167"/>
      <c r="P52" s="167"/>
      <c r="Q52" s="167"/>
      <c r="R52" s="167"/>
      <c r="S52" s="167"/>
      <c r="T52" s="167"/>
      <c r="U52" s="167"/>
      <c r="V52" s="167"/>
      <c r="W52" s="167"/>
      <c r="X52" s="167"/>
      <c r="Y52" s="167"/>
      <c r="Z52" s="167"/>
    </row>
    <row r="53" spans="1:26">
      <c r="A53" s="260">
        <v>2</v>
      </c>
      <c r="B53" s="388" t="s">
        <v>565</v>
      </c>
      <c r="C53" s="388"/>
      <c r="D53" s="388"/>
      <c r="E53" s="276" t="s">
        <v>566</v>
      </c>
      <c r="F53" s="276"/>
      <c r="G53" s="262" t="s">
        <v>509</v>
      </c>
      <c r="H53" s="281">
        <f>Tables!K3-Tables!K2</f>
        <v>-0.98064352657801512</v>
      </c>
      <c r="I53" s="262" t="s">
        <v>562</v>
      </c>
      <c r="J53" s="402">
        <f ca="1">J49*H53</f>
        <v>0</v>
      </c>
      <c r="K53" s="402"/>
      <c r="L53" s="260" t="s">
        <v>366</v>
      </c>
      <c r="M53" s="167"/>
      <c r="N53" s="167"/>
      <c r="O53" s="167"/>
      <c r="P53" s="167"/>
      <c r="Q53" s="167"/>
      <c r="R53" s="167"/>
      <c r="S53" s="167"/>
      <c r="T53" s="167"/>
      <c r="U53" s="167"/>
      <c r="V53" s="167"/>
      <c r="W53" s="167"/>
      <c r="X53" s="167"/>
      <c r="Y53" s="167"/>
      <c r="Z53" s="167"/>
    </row>
    <row r="54" spans="1:26">
      <c r="A54" s="272"/>
      <c r="B54" s="261"/>
      <c r="C54" s="276"/>
      <c r="D54" s="276"/>
      <c r="E54" s="276"/>
      <c r="F54" s="276"/>
      <c r="G54" s="276"/>
      <c r="H54" s="276"/>
      <c r="I54" s="276"/>
      <c r="J54" s="276"/>
      <c r="K54" s="262" t="s">
        <v>567</v>
      </c>
      <c r="L54" s="272"/>
      <c r="M54" s="167"/>
      <c r="N54" s="167"/>
      <c r="O54" s="167"/>
      <c r="P54" s="167"/>
      <c r="Q54" s="167"/>
      <c r="R54" s="167"/>
      <c r="S54" s="167"/>
      <c r="T54" s="167"/>
      <c r="U54" s="167"/>
      <c r="V54" s="167"/>
      <c r="W54" s="167"/>
      <c r="X54" s="167"/>
      <c r="Y54" s="167"/>
      <c r="Z54" s="167"/>
    </row>
    <row r="55" spans="1:26" ht="14" thickBot="1">
      <c r="A55" s="154"/>
      <c r="B55" s="197"/>
      <c r="C55" s="197"/>
      <c r="D55" s="197"/>
      <c r="E55" s="197"/>
      <c r="F55" s="197"/>
      <c r="G55" s="197"/>
      <c r="H55" s="197"/>
      <c r="I55" s="197"/>
      <c r="J55" s="197"/>
      <c r="K55" s="197"/>
      <c r="L55" s="154"/>
      <c r="M55" s="167"/>
      <c r="N55" s="167"/>
      <c r="O55" s="167"/>
      <c r="P55" s="167"/>
      <c r="Q55" s="167"/>
      <c r="R55" s="167"/>
      <c r="S55" s="167"/>
      <c r="T55" s="167"/>
      <c r="U55" s="167"/>
      <c r="V55" s="167"/>
      <c r="W55" s="167"/>
      <c r="X55" s="167"/>
      <c r="Y55" s="167"/>
      <c r="Z55" s="167"/>
    </row>
    <row r="56" spans="1:26" ht="18.75" customHeight="1" thickTop="1" thickBot="1">
      <c r="A56" s="169"/>
      <c r="B56" s="469" t="s">
        <v>568</v>
      </c>
      <c r="C56" s="469"/>
      <c r="D56" s="469"/>
      <c r="E56" s="469" t="s">
        <v>569</v>
      </c>
      <c r="F56" s="469"/>
      <c r="G56" s="469"/>
      <c r="H56" s="469"/>
      <c r="I56" s="469"/>
      <c r="J56" s="469"/>
      <c r="K56" s="469"/>
      <c r="L56" s="169"/>
      <c r="M56" s="167"/>
      <c r="N56" s="167"/>
      <c r="O56" s="167"/>
      <c r="P56" s="167"/>
      <c r="Q56" s="167"/>
      <c r="R56" s="167"/>
      <c r="S56" s="167"/>
      <c r="T56" s="167"/>
      <c r="U56" s="167"/>
      <c r="V56" s="167"/>
      <c r="W56" s="167"/>
      <c r="X56" s="167"/>
      <c r="Y56" s="167"/>
      <c r="Z56" s="167"/>
    </row>
    <row r="57" spans="1:26" ht="37.5" customHeight="1" thickTop="1" thickBot="1">
      <c r="A57" s="169"/>
      <c r="B57" s="470" t="s">
        <v>538</v>
      </c>
      <c r="C57" s="470"/>
      <c r="D57" s="470"/>
      <c r="E57" s="471" t="s">
        <v>570</v>
      </c>
      <c r="F57" s="471"/>
      <c r="G57" s="471"/>
      <c r="H57" s="471"/>
      <c r="I57" s="471"/>
      <c r="J57" s="471"/>
      <c r="K57" s="471"/>
      <c r="L57" s="169"/>
      <c r="M57" s="167"/>
      <c r="N57" s="167"/>
      <c r="O57" s="167"/>
      <c r="P57" s="167"/>
      <c r="Q57" s="167"/>
      <c r="R57" s="167"/>
      <c r="S57" s="167"/>
      <c r="T57" s="167"/>
      <c r="U57" s="167"/>
      <c r="V57" s="167"/>
      <c r="W57" s="167"/>
      <c r="X57" s="167"/>
      <c r="Y57" s="167"/>
      <c r="Z57" s="167"/>
    </row>
    <row r="58" spans="1:26" ht="26.25" customHeight="1" thickTop="1" thickBot="1">
      <c r="A58" s="169"/>
      <c r="B58" s="470" t="s">
        <v>571</v>
      </c>
      <c r="C58" s="470"/>
      <c r="D58" s="470"/>
      <c r="E58" s="471" t="s">
        <v>572</v>
      </c>
      <c r="F58" s="471"/>
      <c r="G58" s="471"/>
      <c r="H58" s="471"/>
      <c r="I58" s="471"/>
      <c r="J58" s="471"/>
      <c r="K58" s="471"/>
      <c r="L58" s="169"/>
      <c r="M58" s="167"/>
      <c r="N58" s="167"/>
      <c r="O58" s="167"/>
      <c r="P58" s="167"/>
      <c r="Q58" s="167"/>
      <c r="R58" s="167"/>
      <c r="S58" s="167"/>
      <c r="T58" s="167"/>
      <c r="U58" s="167"/>
      <c r="V58" s="167"/>
      <c r="W58" s="167"/>
      <c r="X58" s="167"/>
      <c r="Y58" s="167"/>
      <c r="Z58" s="167"/>
    </row>
    <row r="59" spans="1:26" ht="37.5" customHeight="1" thickTop="1" thickBot="1">
      <c r="A59" s="169"/>
      <c r="B59" s="470" t="s">
        <v>573</v>
      </c>
      <c r="C59" s="470"/>
      <c r="D59" s="470"/>
      <c r="E59" s="471" t="s">
        <v>574</v>
      </c>
      <c r="F59" s="471"/>
      <c r="G59" s="471"/>
      <c r="H59" s="471"/>
      <c r="I59" s="471"/>
      <c r="J59" s="471"/>
      <c r="K59" s="471"/>
      <c r="L59" s="169"/>
      <c r="M59" s="167"/>
      <c r="N59" s="167"/>
      <c r="O59" s="167"/>
      <c r="P59" s="167"/>
      <c r="Q59" s="167"/>
      <c r="R59" s="167"/>
      <c r="S59" s="167"/>
      <c r="T59" s="167"/>
      <c r="U59" s="167"/>
      <c r="V59" s="167"/>
      <c r="W59" s="167"/>
      <c r="X59" s="167"/>
      <c r="Y59" s="167"/>
      <c r="Z59" s="167"/>
    </row>
    <row r="60" spans="1:26" ht="14" thickTop="1">
      <c r="A60" s="169"/>
      <c r="B60" s="167"/>
      <c r="C60" s="167"/>
      <c r="D60" s="167"/>
      <c r="E60" s="167"/>
      <c r="F60" s="167"/>
      <c r="G60" s="167"/>
      <c r="H60" s="167"/>
      <c r="I60" s="167"/>
      <c r="J60" s="167"/>
      <c r="K60" s="167"/>
      <c r="L60" s="169"/>
      <c r="M60" s="167"/>
      <c r="N60" s="167"/>
      <c r="O60" s="167"/>
      <c r="P60" s="167"/>
      <c r="Q60" s="167"/>
      <c r="R60" s="167"/>
      <c r="S60" s="167"/>
      <c r="T60" s="167"/>
      <c r="U60" s="167"/>
      <c r="V60" s="167"/>
      <c r="W60" s="167"/>
      <c r="X60" s="167"/>
      <c r="Y60" s="167"/>
      <c r="Z60" s="167"/>
    </row>
    <row r="61" spans="1:26">
      <c r="A61" s="169"/>
      <c r="B61" s="167"/>
      <c r="C61" s="167"/>
      <c r="D61" s="167"/>
      <c r="E61" s="167"/>
      <c r="F61" s="167"/>
      <c r="G61" s="167"/>
      <c r="H61" s="167"/>
      <c r="I61" s="167"/>
      <c r="J61" s="167"/>
      <c r="K61" s="167"/>
      <c r="L61" s="169"/>
      <c r="M61" s="167"/>
      <c r="N61" s="167"/>
      <c r="O61" s="167"/>
      <c r="P61" s="167"/>
      <c r="Q61" s="167"/>
      <c r="R61" s="167"/>
      <c r="S61" s="167"/>
      <c r="T61" s="167"/>
      <c r="U61" s="167"/>
      <c r="V61" s="167"/>
      <c r="W61" s="167"/>
      <c r="X61" s="167"/>
      <c r="Y61" s="167"/>
      <c r="Z61" s="167"/>
    </row>
    <row r="62" spans="1:26">
      <c r="A62" s="169"/>
      <c r="B62" s="167"/>
      <c r="C62" s="167"/>
      <c r="D62" s="167"/>
      <c r="E62" s="167"/>
      <c r="F62" s="167"/>
      <c r="G62" s="167"/>
      <c r="H62" s="167"/>
      <c r="I62" s="167"/>
      <c r="J62" s="167"/>
      <c r="K62" s="167"/>
      <c r="L62" s="169"/>
      <c r="M62" s="167"/>
      <c r="N62" s="167"/>
      <c r="O62" s="167"/>
      <c r="P62" s="167"/>
      <c r="Q62" s="167"/>
      <c r="R62" s="167"/>
      <c r="S62" s="167"/>
      <c r="T62" s="167"/>
      <c r="U62" s="167"/>
      <c r="V62" s="167"/>
      <c r="W62" s="167"/>
      <c r="X62" s="167"/>
      <c r="Y62" s="167"/>
      <c r="Z62" s="167"/>
    </row>
    <row r="63" spans="1:26">
      <c r="A63" s="169"/>
      <c r="B63" s="167"/>
      <c r="C63" s="167"/>
      <c r="D63" s="167"/>
      <c r="E63" s="167"/>
      <c r="F63" s="167"/>
      <c r="G63" s="167"/>
      <c r="H63" s="167"/>
      <c r="I63" s="167"/>
      <c r="J63" s="167"/>
      <c r="K63" s="167"/>
      <c r="L63" s="169"/>
      <c r="M63" s="167"/>
      <c r="N63" s="167"/>
      <c r="O63" s="167"/>
      <c r="P63" s="167"/>
      <c r="Q63" s="167"/>
      <c r="R63" s="167"/>
      <c r="S63" s="167"/>
      <c r="T63" s="167"/>
      <c r="U63" s="167"/>
      <c r="V63" s="167"/>
      <c r="W63" s="167"/>
      <c r="X63" s="167"/>
      <c r="Y63" s="167"/>
      <c r="Z63" s="167"/>
    </row>
    <row r="64" spans="1:26">
      <c r="A64" s="169"/>
      <c r="B64" s="167"/>
      <c r="C64" s="167"/>
      <c r="D64" s="167"/>
      <c r="E64" s="167"/>
      <c r="F64" s="167"/>
      <c r="G64" s="167"/>
      <c r="H64" s="167"/>
      <c r="I64" s="167"/>
      <c r="J64" s="167"/>
      <c r="K64" s="167"/>
      <c r="L64" s="169"/>
      <c r="M64" s="167"/>
      <c r="N64" s="167"/>
      <c r="O64" s="167"/>
      <c r="P64" s="167"/>
      <c r="Q64" s="167"/>
      <c r="R64" s="167"/>
      <c r="S64" s="167"/>
      <c r="T64" s="167"/>
      <c r="U64" s="167"/>
      <c r="V64" s="167"/>
      <c r="W64" s="167"/>
      <c r="X64" s="167"/>
      <c r="Y64" s="167"/>
      <c r="Z64" s="167"/>
    </row>
    <row r="65" spans="1:26">
      <c r="A65" s="169"/>
      <c r="B65" s="167"/>
      <c r="C65" s="167"/>
      <c r="D65" s="167"/>
      <c r="E65" s="167"/>
      <c r="F65" s="167"/>
      <c r="G65" s="167"/>
      <c r="H65" s="167"/>
      <c r="I65" s="167"/>
      <c r="J65" s="167"/>
      <c r="K65" s="167"/>
      <c r="L65" s="169"/>
      <c r="M65" s="167"/>
      <c r="N65" s="167"/>
      <c r="O65" s="167"/>
      <c r="P65" s="167"/>
      <c r="Q65" s="167"/>
      <c r="R65" s="167"/>
      <c r="S65" s="167"/>
      <c r="T65" s="167"/>
      <c r="U65" s="167"/>
      <c r="V65" s="167"/>
      <c r="W65" s="167"/>
      <c r="X65" s="167"/>
      <c r="Y65" s="167"/>
      <c r="Z65" s="167"/>
    </row>
    <row r="66" spans="1:26">
      <c r="A66" s="169"/>
      <c r="B66" s="167"/>
      <c r="C66" s="167"/>
      <c r="D66" s="167"/>
      <c r="E66" s="167"/>
      <c r="F66" s="167"/>
      <c r="G66" s="167"/>
      <c r="H66" s="167"/>
      <c r="I66" s="167"/>
      <c r="J66" s="167"/>
      <c r="K66" s="167"/>
      <c r="L66" s="169"/>
      <c r="M66" s="167"/>
      <c r="N66" s="167"/>
      <c r="O66" s="167"/>
      <c r="P66" s="167"/>
      <c r="Q66" s="167"/>
      <c r="R66" s="167"/>
      <c r="S66" s="167"/>
      <c r="T66" s="167"/>
      <c r="U66" s="167"/>
      <c r="V66" s="167"/>
      <c r="W66" s="167"/>
      <c r="X66" s="167"/>
      <c r="Y66" s="167"/>
      <c r="Z66" s="167"/>
    </row>
    <row r="67" spans="1:26">
      <c r="A67" s="169"/>
      <c r="B67" s="167"/>
      <c r="C67" s="167"/>
      <c r="D67" s="167"/>
      <c r="E67" s="167"/>
      <c r="F67" s="167"/>
      <c r="G67" s="167"/>
      <c r="H67" s="167"/>
      <c r="I67" s="167"/>
      <c r="J67" s="167"/>
      <c r="K67" s="167"/>
      <c r="L67" s="169"/>
      <c r="M67" s="167"/>
      <c r="N67" s="167"/>
      <c r="O67" s="167"/>
      <c r="P67" s="167"/>
      <c r="Q67" s="167"/>
      <c r="R67" s="167"/>
      <c r="S67" s="167"/>
      <c r="T67" s="167"/>
      <c r="U67" s="167"/>
      <c r="V67" s="167"/>
      <c r="W67" s="167"/>
      <c r="X67" s="167"/>
      <c r="Y67" s="167"/>
      <c r="Z67" s="167"/>
    </row>
    <row r="68" spans="1:26">
      <c r="A68" s="169"/>
      <c r="B68" s="167"/>
      <c r="C68" s="167"/>
      <c r="D68" s="167"/>
      <c r="E68" s="167"/>
      <c r="F68" s="167"/>
      <c r="G68" s="167"/>
      <c r="H68" s="167"/>
      <c r="I68" s="167"/>
      <c r="J68" s="167"/>
      <c r="K68" s="167"/>
      <c r="L68" s="169"/>
      <c r="M68" s="167"/>
      <c r="N68" s="167"/>
      <c r="O68" s="167"/>
      <c r="P68" s="167"/>
      <c r="Q68" s="167"/>
      <c r="R68" s="167"/>
      <c r="S68" s="167"/>
      <c r="T68" s="167"/>
      <c r="U68" s="167"/>
      <c r="V68" s="167"/>
      <c r="W68" s="167"/>
      <c r="X68" s="167"/>
      <c r="Y68" s="167"/>
      <c r="Z68" s="167"/>
    </row>
    <row r="69" spans="1:26">
      <c r="A69" s="169"/>
      <c r="B69" s="167"/>
      <c r="C69" s="167"/>
      <c r="D69" s="167"/>
      <c r="E69" s="167"/>
      <c r="F69" s="167"/>
      <c r="G69" s="167"/>
      <c r="H69" s="167"/>
      <c r="I69" s="167"/>
      <c r="J69" s="167"/>
      <c r="K69" s="167"/>
      <c r="L69" s="169"/>
      <c r="M69" s="167"/>
      <c r="N69" s="167"/>
      <c r="O69" s="167"/>
      <c r="P69" s="167"/>
      <c r="Q69" s="167"/>
      <c r="R69" s="167"/>
      <c r="S69" s="167"/>
      <c r="T69" s="167"/>
      <c r="U69" s="167"/>
      <c r="V69" s="167"/>
      <c r="W69" s="167"/>
      <c r="X69" s="167"/>
      <c r="Y69" s="167"/>
      <c r="Z69" s="167"/>
    </row>
    <row r="70" spans="1:26">
      <c r="A70" s="169"/>
      <c r="B70" s="167"/>
      <c r="C70" s="167"/>
      <c r="D70" s="167"/>
      <c r="E70" s="167"/>
      <c r="F70" s="167"/>
      <c r="G70" s="167"/>
      <c r="H70" s="167"/>
      <c r="I70" s="167"/>
      <c r="J70" s="167"/>
      <c r="K70" s="167"/>
      <c r="L70" s="169"/>
      <c r="M70" s="167"/>
      <c r="N70" s="167"/>
      <c r="O70" s="167"/>
      <c r="P70" s="167"/>
      <c r="Q70" s="167"/>
      <c r="R70" s="167"/>
      <c r="S70" s="167"/>
      <c r="T70" s="167"/>
      <c r="U70" s="167"/>
      <c r="V70" s="167"/>
      <c r="W70" s="167"/>
      <c r="X70" s="167"/>
      <c r="Y70" s="167"/>
      <c r="Z70" s="167"/>
    </row>
    <row r="71" spans="1:26">
      <c r="A71" s="169"/>
      <c r="B71" s="167"/>
      <c r="C71" s="167"/>
      <c r="D71" s="167"/>
      <c r="E71" s="167"/>
      <c r="F71" s="167"/>
      <c r="G71" s="167"/>
      <c r="H71" s="167"/>
      <c r="I71" s="167"/>
      <c r="J71" s="167"/>
      <c r="K71" s="167"/>
      <c r="L71" s="169"/>
      <c r="M71" s="167"/>
      <c r="N71" s="167"/>
      <c r="O71" s="167"/>
      <c r="P71" s="167"/>
      <c r="Q71" s="167"/>
      <c r="R71" s="167"/>
      <c r="S71" s="167"/>
      <c r="T71" s="167"/>
      <c r="U71" s="167"/>
      <c r="V71" s="167"/>
      <c r="W71" s="167"/>
      <c r="X71" s="167"/>
      <c r="Y71" s="167"/>
      <c r="Z71" s="167"/>
    </row>
    <row r="72" spans="1:26">
      <c r="A72" s="169"/>
      <c r="B72" s="167"/>
      <c r="C72" s="167"/>
      <c r="D72" s="167"/>
      <c r="E72" s="167"/>
      <c r="F72" s="167"/>
      <c r="G72" s="167"/>
      <c r="H72" s="167"/>
      <c r="I72" s="167"/>
      <c r="J72" s="167"/>
      <c r="K72" s="167"/>
      <c r="L72" s="169"/>
      <c r="M72" s="167"/>
      <c r="N72" s="167"/>
      <c r="O72" s="167"/>
      <c r="P72" s="167"/>
      <c r="Q72" s="167"/>
      <c r="R72" s="167"/>
      <c r="S72" s="167"/>
      <c r="T72" s="167"/>
      <c r="U72" s="167"/>
      <c r="V72" s="167"/>
      <c r="W72" s="167"/>
      <c r="X72" s="167"/>
      <c r="Y72" s="167"/>
      <c r="Z72" s="167"/>
    </row>
    <row r="73" spans="1:26">
      <c r="A73" s="169"/>
      <c r="B73" s="167"/>
      <c r="C73" s="167"/>
      <c r="D73" s="167"/>
      <c r="E73" s="167"/>
      <c r="F73" s="167"/>
      <c r="G73" s="167"/>
      <c r="H73" s="167"/>
      <c r="I73" s="167"/>
      <c r="J73" s="167"/>
      <c r="K73" s="167"/>
      <c r="L73" s="169"/>
      <c r="M73" s="167"/>
      <c r="N73" s="167"/>
      <c r="O73" s="167"/>
      <c r="P73" s="167"/>
      <c r="Q73" s="167"/>
      <c r="R73" s="167"/>
      <c r="S73" s="167"/>
      <c r="T73" s="167"/>
      <c r="U73" s="167"/>
      <c r="V73" s="167"/>
      <c r="W73" s="167"/>
      <c r="X73" s="167"/>
      <c r="Y73" s="167"/>
      <c r="Z73" s="167"/>
    </row>
    <row r="74" spans="1:26">
      <c r="A74" s="169"/>
      <c r="B74" s="167"/>
      <c r="C74" s="167"/>
      <c r="D74" s="167"/>
      <c r="E74" s="167"/>
      <c r="F74" s="167"/>
      <c r="G74" s="167"/>
      <c r="H74" s="167"/>
      <c r="I74" s="167"/>
      <c r="J74" s="167"/>
      <c r="K74" s="167"/>
      <c r="L74" s="169"/>
      <c r="M74" s="167"/>
      <c r="N74" s="167"/>
      <c r="O74" s="167"/>
      <c r="P74" s="167"/>
      <c r="Q74" s="167"/>
      <c r="R74" s="167"/>
      <c r="S74" s="167"/>
      <c r="T74" s="167"/>
      <c r="U74" s="167"/>
      <c r="V74" s="167"/>
      <c r="W74" s="167"/>
      <c r="X74" s="167"/>
      <c r="Y74" s="167"/>
      <c r="Z74" s="167"/>
    </row>
    <row r="75" spans="1:26">
      <c r="A75" s="169"/>
      <c r="B75" s="167"/>
      <c r="C75" s="167"/>
      <c r="D75" s="167"/>
      <c r="E75" s="167"/>
      <c r="F75" s="167"/>
      <c r="G75" s="167"/>
      <c r="H75" s="167"/>
      <c r="I75" s="167"/>
      <c r="J75" s="167"/>
      <c r="K75" s="167"/>
      <c r="L75" s="169"/>
      <c r="M75" s="167"/>
      <c r="N75" s="167"/>
      <c r="O75" s="167"/>
      <c r="P75" s="167"/>
      <c r="Q75" s="167"/>
      <c r="R75" s="167"/>
      <c r="S75" s="167"/>
      <c r="T75" s="167"/>
      <c r="U75" s="167"/>
      <c r="V75" s="167"/>
      <c r="W75" s="167"/>
      <c r="X75" s="167"/>
      <c r="Y75" s="167"/>
      <c r="Z75" s="167"/>
    </row>
    <row r="76" spans="1:26">
      <c r="A76" s="169"/>
      <c r="B76" s="167"/>
      <c r="C76" s="167"/>
      <c r="D76" s="167"/>
      <c r="E76" s="167"/>
      <c r="F76" s="167"/>
      <c r="G76" s="167"/>
      <c r="H76" s="167"/>
      <c r="I76" s="167"/>
      <c r="J76" s="167"/>
      <c r="K76" s="167"/>
      <c r="L76" s="169"/>
      <c r="M76" s="167"/>
      <c r="N76" s="167"/>
      <c r="O76" s="167"/>
      <c r="P76" s="167"/>
      <c r="Q76" s="167"/>
      <c r="R76" s="167"/>
      <c r="S76" s="167"/>
      <c r="T76" s="167"/>
      <c r="U76" s="167"/>
      <c r="V76" s="167"/>
      <c r="W76" s="167"/>
      <c r="X76" s="167"/>
      <c r="Y76" s="167"/>
      <c r="Z76" s="167"/>
    </row>
    <row r="77" spans="1:26">
      <c r="A77" s="169"/>
      <c r="B77" s="167"/>
      <c r="C77" s="167"/>
      <c r="D77" s="167"/>
      <c r="E77" s="167"/>
      <c r="F77" s="167"/>
      <c r="G77" s="167"/>
      <c r="H77" s="167"/>
      <c r="I77" s="167"/>
      <c r="J77" s="167"/>
      <c r="K77" s="167"/>
      <c r="L77" s="169"/>
      <c r="M77" s="167"/>
      <c r="N77" s="167"/>
      <c r="O77" s="167"/>
      <c r="P77" s="167"/>
      <c r="Q77" s="167"/>
      <c r="R77" s="167"/>
      <c r="S77" s="167"/>
      <c r="T77" s="167"/>
      <c r="U77" s="167"/>
      <c r="V77" s="167"/>
      <c r="W77" s="167"/>
      <c r="X77" s="167"/>
      <c r="Y77" s="167"/>
      <c r="Z77" s="167"/>
    </row>
    <row r="78" spans="1:26">
      <c r="A78" s="169"/>
      <c r="B78" s="167"/>
      <c r="C78" s="167"/>
      <c r="D78" s="167"/>
      <c r="E78" s="167"/>
      <c r="F78" s="167"/>
      <c r="G78" s="167"/>
      <c r="H78" s="167"/>
      <c r="I78" s="167"/>
      <c r="J78" s="167"/>
      <c r="K78" s="167"/>
      <c r="L78" s="169"/>
      <c r="M78" s="167"/>
      <c r="N78" s="167"/>
      <c r="O78" s="167"/>
      <c r="P78" s="167"/>
      <c r="Q78" s="167"/>
      <c r="R78" s="167"/>
      <c r="S78" s="167"/>
      <c r="T78" s="167"/>
      <c r="U78" s="167"/>
      <c r="V78" s="167"/>
      <c r="W78" s="167"/>
      <c r="X78" s="167"/>
      <c r="Y78" s="167"/>
      <c r="Z78" s="167"/>
    </row>
    <row r="79" spans="1:26">
      <c r="A79" s="169"/>
      <c r="B79" s="167"/>
      <c r="C79" s="167"/>
      <c r="D79" s="167"/>
      <c r="E79" s="167"/>
      <c r="F79" s="167"/>
      <c r="G79" s="167"/>
      <c r="H79" s="167"/>
      <c r="I79" s="167"/>
      <c r="J79" s="167"/>
      <c r="K79" s="167"/>
      <c r="L79" s="169"/>
      <c r="M79" s="167"/>
      <c r="N79" s="167"/>
      <c r="O79" s="167"/>
      <c r="P79" s="167"/>
      <c r="Q79" s="167"/>
      <c r="R79" s="167"/>
      <c r="S79" s="167"/>
      <c r="T79" s="167"/>
      <c r="U79" s="167"/>
      <c r="V79" s="167"/>
      <c r="W79" s="167"/>
      <c r="X79" s="167"/>
      <c r="Y79" s="167"/>
      <c r="Z79" s="167"/>
    </row>
    <row r="80" spans="1:26">
      <c r="A80" s="169"/>
      <c r="B80" s="167"/>
      <c r="C80" s="167"/>
      <c r="D80" s="167"/>
      <c r="E80" s="167"/>
      <c r="F80" s="167"/>
      <c r="G80" s="167"/>
      <c r="H80" s="167"/>
      <c r="I80" s="167"/>
      <c r="J80" s="167"/>
      <c r="K80" s="167"/>
      <c r="L80" s="169"/>
      <c r="M80" s="167"/>
      <c r="N80" s="167"/>
      <c r="O80" s="167"/>
      <c r="P80" s="167"/>
      <c r="Q80" s="167"/>
      <c r="R80" s="167"/>
      <c r="S80" s="167"/>
      <c r="T80" s="167"/>
      <c r="U80" s="167"/>
      <c r="V80" s="167"/>
      <c r="W80" s="167"/>
      <c r="X80" s="167"/>
      <c r="Y80" s="167"/>
      <c r="Z80" s="167"/>
    </row>
    <row r="81" spans="1:26">
      <c r="A81" s="169"/>
      <c r="B81" s="167"/>
      <c r="C81" s="167"/>
      <c r="D81" s="167"/>
      <c r="E81" s="167"/>
      <c r="F81" s="167"/>
      <c r="G81" s="167"/>
      <c r="H81" s="167"/>
      <c r="I81" s="167"/>
      <c r="J81" s="167"/>
      <c r="K81" s="167"/>
      <c r="L81" s="169"/>
      <c r="M81" s="167"/>
      <c r="N81" s="167"/>
      <c r="O81" s="167"/>
      <c r="P81" s="167"/>
      <c r="Q81" s="167"/>
      <c r="R81" s="167"/>
      <c r="S81" s="167"/>
      <c r="T81" s="167"/>
      <c r="U81" s="167"/>
      <c r="V81" s="167"/>
      <c r="W81" s="167"/>
      <c r="X81" s="167"/>
      <c r="Y81" s="167"/>
      <c r="Z81" s="167"/>
    </row>
    <row r="82" spans="1:26">
      <c r="A82" s="169"/>
      <c r="B82" s="167"/>
      <c r="C82" s="167"/>
      <c r="D82" s="167"/>
      <c r="E82" s="167"/>
      <c r="F82" s="167"/>
      <c r="G82" s="167"/>
      <c r="H82" s="167"/>
      <c r="I82" s="167"/>
      <c r="J82" s="167"/>
      <c r="K82" s="167"/>
      <c r="L82" s="169"/>
      <c r="M82" s="167"/>
      <c r="N82" s="167"/>
      <c r="O82" s="167"/>
      <c r="P82" s="167"/>
      <c r="Q82" s="167"/>
      <c r="R82" s="167"/>
      <c r="S82" s="167"/>
      <c r="T82" s="167"/>
      <c r="U82" s="167"/>
      <c r="V82" s="167"/>
      <c r="W82" s="167"/>
      <c r="X82" s="167"/>
      <c r="Y82" s="167"/>
      <c r="Z82" s="167"/>
    </row>
  </sheetData>
  <sheetProtection algorithmName="SHA-512" hashValue="3smY592dAZAALvSl8mczETzOyhnMY5nFgp16bGgdKl0OmScu2nDyox3nkfwk4G0MhW2EF4fx69JBufgCMpqy7g==" saltValue="cB4ssfcacRMp54nX6412SA==" spinCount="100000" sheet="1" selectLockedCells="1"/>
  <protectedRanges>
    <protectedRange sqref="F40:G41 F48:G48" name="Range15"/>
    <protectedRange sqref="R38:T38 R31:T31 R17:T17 P46:R46 R51:T51" name="Range13"/>
    <protectedRange sqref="D7:E8 P11 U9:U11 G8:K8 U26 U29 F7:H7 J7:K7 N7:U8" name="Range1"/>
    <protectedRange sqref="U19:U21" name="Range3"/>
    <protectedRange sqref="U23:U25 G26:K26" name="Range5"/>
    <protectedRange sqref="S37" name="Range11"/>
    <protectedRange sqref="R38:T38 R31:T31 R17:T17 P46:R46 R51:T51" name="Range12"/>
    <protectedRange sqref="Q26" name="Range5_4"/>
  </protectedRanges>
  <mergeCells count="75">
    <mergeCell ref="B57:D57"/>
    <mergeCell ref="E57:K57"/>
    <mergeCell ref="B58:D58"/>
    <mergeCell ref="E58:K58"/>
    <mergeCell ref="B59:D59"/>
    <mergeCell ref="E59:K59"/>
    <mergeCell ref="B49:D49"/>
    <mergeCell ref="J49:K49"/>
    <mergeCell ref="B53:D53"/>
    <mergeCell ref="J53:K53"/>
    <mergeCell ref="B56:D56"/>
    <mergeCell ref="E56:K56"/>
    <mergeCell ref="B44:E44"/>
    <mergeCell ref="F44:H44"/>
    <mergeCell ref="I44:K44"/>
    <mergeCell ref="B45:E45"/>
    <mergeCell ref="F45:H45"/>
    <mergeCell ref="I45:K45"/>
    <mergeCell ref="F34:H34"/>
    <mergeCell ref="I34:K34"/>
    <mergeCell ref="B43:E43"/>
    <mergeCell ref="F43:H43"/>
    <mergeCell ref="I43:K43"/>
    <mergeCell ref="B36:E36"/>
    <mergeCell ref="F36:H36"/>
    <mergeCell ref="I36:K36"/>
    <mergeCell ref="B37:E37"/>
    <mergeCell ref="F37:H37"/>
    <mergeCell ref="I37:K37"/>
    <mergeCell ref="B40:K40"/>
    <mergeCell ref="B41:K41"/>
    <mergeCell ref="B42:E42"/>
    <mergeCell ref="F42:H42"/>
    <mergeCell ref="I42:K42"/>
    <mergeCell ref="B35:E35"/>
    <mergeCell ref="F35:H35"/>
    <mergeCell ref="I35:K35"/>
    <mergeCell ref="B23:C24"/>
    <mergeCell ref="D23:E23"/>
    <mergeCell ref="F23:F28"/>
    <mergeCell ref="I23:I28"/>
    <mergeCell ref="D24:E24"/>
    <mergeCell ref="B25:C26"/>
    <mergeCell ref="D25:E25"/>
    <mergeCell ref="D26:E26"/>
    <mergeCell ref="B27:C28"/>
    <mergeCell ref="D27:E27"/>
    <mergeCell ref="D28:E28"/>
    <mergeCell ref="B33:I33"/>
    <mergeCell ref="B34:E34"/>
    <mergeCell ref="B16:I16"/>
    <mergeCell ref="J16:K16"/>
    <mergeCell ref="B20:C22"/>
    <mergeCell ref="D20:E20"/>
    <mergeCell ref="F20:H20"/>
    <mergeCell ref="I20:K20"/>
    <mergeCell ref="D21:E21"/>
    <mergeCell ref="D22:E22"/>
    <mergeCell ref="B13:I13"/>
    <mergeCell ref="J13:K13"/>
    <mergeCell ref="B14:I14"/>
    <mergeCell ref="J14:K14"/>
    <mergeCell ref="B15:I15"/>
    <mergeCell ref="J15:K15"/>
    <mergeCell ref="B10:I10"/>
    <mergeCell ref="J10:K10"/>
    <mergeCell ref="B11:I11"/>
    <mergeCell ref="J11:K11"/>
    <mergeCell ref="B12:I12"/>
    <mergeCell ref="J12:K12"/>
    <mergeCell ref="B4:L4"/>
    <mergeCell ref="B8:I8"/>
    <mergeCell ref="J8:K8"/>
    <mergeCell ref="B9:I9"/>
    <mergeCell ref="J9:K9"/>
  </mergeCells>
  <dataValidations count="3">
    <dataValidation type="list" allowBlank="1" prompt="Input value" sqref="J9:K9 JF9:JG9 TB9:TC9 ACX9:ACY9 AMT9:AMU9 AWP9:AWQ9 BGL9:BGM9 BQH9:BQI9 CAD9:CAE9 CJZ9:CKA9 CTV9:CTW9 DDR9:DDS9 DNN9:DNO9 DXJ9:DXK9 EHF9:EHG9 ERB9:ERC9 FAX9:FAY9 FKT9:FKU9 FUP9:FUQ9 GEL9:GEM9 GOH9:GOI9 GYD9:GYE9 HHZ9:HIA9 HRV9:HRW9 IBR9:IBS9 ILN9:ILO9 IVJ9:IVK9 JFF9:JFG9 JPB9:JPC9 JYX9:JYY9 KIT9:KIU9 KSP9:KSQ9 LCL9:LCM9 LMH9:LMI9 LWD9:LWE9 MFZ9:MGA9 MPV9:MPW9 MZR9:MZS9 NJN9:NJO9 NTJ9:NTK9 ODF9:ODG9 ONB9:ONC9 OWX9:OWY9 PGT9:PGU9 PQP9:PQQ9 QAL9:QAM9 QKH9:QKI9 QUD9:QUE9 RDZ9:REA9 RNV9:RNW9 RXR9:RXS9 SHN9:SHO9 SRJ9:SRK9 TBF9:TBG9 TLB9:TLC9 TUX9:TUY9 UET9:UEU9 UOP9:UOQ9 UYL9:UYM9 VIH9:VII9 VSD9:VSE9 WBZ9:WCA9 WLV9:WLW9 WVR9:WVS9 J65545:K65545 JF65545:JG65545 TB65545:TC65545 ACX65545:ACY65545 AMT65545:AMU65545 AWP65545:AWQ65545 BGL65545:BGM65545 BQH65545:BQI65545 CAD65545:CAE65545 CJZ65545:CKA65545 CTV65545:CTW65545 DDR65545:DDS65545 DNN65545:DNO65545 DXJ65545:DXK65545 EHF65545:EHG65545 ERB65545:ERC65545 FAX65545:FAY65545 FKT65545:FKU65545 FUP65545:FUQ65545 GEL65545:GEM65545 GOH65545:GOI65545 GYD65545:GYE65545 HHZ65545:HIA65545 HRV65545:HRW65545 IBR65545:IBS65545 ILN65545:ILO65545 IVJ65545:IVK65545 JFF65545:JFG65545 JPB65545:JPC65545 JYX65545:JYY65545 KIT65545:KIU65545 KSP65545:KSQ65545 LCL65545:LCM65545 LMH65545:LMI65545 LWD65545:LWE65545 MFZ65545:MGA65545 MPV65545:MPW65545 MZR65545:MZS65545 NJN65545:NJO65545 NTJ65545:NTK65545 ODF65545:ODG65545 ONB65545:ONC65545 OWX65545:OWY65545 PGT65545:PGU65545 PQP65545:PQQ65545 QAL65545:QAM65545 QKH65545:QKI65545 QUD65545:QUE65545 RDZ65545:REA65545 RNV65545:RNW65545 RXR65545:RXS65545 SHN65545:SHO65545 SRJ65545:SRK65545 TBF65545:TBG65545 TLB65545:TLC65545 TUX65545:TUY65545 UET65545:UEU65545 UOP65545:UOQ65545 UYL65545:UYM65545 VIH65545:VII65545 VSD65545:VSE65545 WBZ65545:WCA65545 WLV65545:WLW65545 WVR65545:WVS65545 J131081:K131081 JF131081:JG131081 TB131081:TC131081 ACX131081:ACY131081 AMT131081:AMU131081 AWP131081:AWQ131081 BGL131081:BGM131081 BQH131081:BQI131081 CAD131081:CAE131081 CJZ131081:CKA131081 CTV131081:CTW131081 DDR131081:DDS131081 DNN131081:DNO131081 DXJ131081:DXK131081 EHF131081:EHG131081 ERB131081:ERC131081 FAX131081:FAY131081 FKT131081:FKU131081 FUP131081:FUQ131081 GEL131081:GEM131081 GOH131081:GOI131081 GYD131081:GYE131081 HHZ131081:HIA131081 HRV131081:HRW131081 IBR131081:IBS131081 ILN131081:ILO131081 IVJ131081:IVK131081 JFF131081:JFG131081 JPB131081:JPC131081 JYX131081:JYY131081 KIT131081:KIU131081 KSP131081:KSQ131081 LCL131081:LCM131081 LMH131081:LMI131081 LWD131081:LWE131081 MFZ131081:MGA131081 MPV131081:MPW131081 MZR131081:MZS131081 NJN131081:NJO131081 NTJ131081:NTK131081 ODF131081:ODG131081 ONB131081:ONC131081 OWX131081:OWY131081 PGT131081:PGU131081 PQP131081:PQQ131081 QAL131081:QAM131081 QKH131081:QKI131081 QUD131081:QUE131081 RDZ131081:REA131081 RNV131081:RNW131081 RXR131081:RXS131081 SHN131081:SHO131081 SRJ131081:SRK131081 TBF131081:TBG131081 TLB131081:TLC131081 TUX131081:TUY131081 UET131081:UEU131081 UOP131081:UOQ131081 UYL131081:UYM131081 VIH131081:VII131081 VSD131081:VSE131081 WBZ131081:WCA131081 WLV131081:WLW131081 WVR131081:WVS131081 J196617:K196617 JF196617:JG196617 TB196617:TC196617 ACX196617:ACY196617 AMT196617:AMU196617 AWP196617:AWQ196617 BGL196617:BGM196617 BQH196617:BQI196617 CAD196617:CAE196617 CJZ196617:CKA196617 CTV196617:CTW196617 DDR196617:DDS196617 DNN196617:DNO196617 DXJ196617:DXK196617 EHF196617:EHG196617 ERB196617:ERC196617 FAX196617:FAY196617 FKT196617:FKU196617 FUP196617:FUQ196617 GEL196617:GEM196617 GOH196617:GOI196617 GYD196617:GYE196617 HHZ196617:HIA196617 HRV196617:HRW196617 IBR196617:IBS196617 ILN196617:ILO196617 IVJ196617:IVK196617 JFF196617:JFG196617 JPB196617:JPC196617 JYX196617:JYY196617 KIT196617:KIU196617 KSP196617:KSQ196617 LCL196617:LCM196617 LMH196617:LMI196617 LWD196617:LWE196617 MFZ196617:MGA196617 MPV196617:MPW196617 MZR196617:MZS196617 NJN196617:NJO196617 NTJ196617:NTK196617 ODF196617:ODG196617 ONB196617:ONC196617 OWX196617:OWY196617 PGT196617:PGU196617 PQP196617:PQQ196617 QAL196617:QAM196617 QKH196617:QKI196617 QUD196617:QUE196617 RDZ196617:REA196617 RNV196617:RNW196617 RXR196617:RXS196617 SHN196617:SHO196617 SRJ196617:SRK196617 TBF196617:TBG196617 TLB196617:TLC196617 TUX196617:TUY196617 UET196617:UEU196617 UOP196617:UOQ196617 UYL196617:UYM196617 VIH196617:VII196617 VSD196617:VSE196617 WBZ196617:WCA196617 WLV196617:WLW196617 WVR196617:WVS196617 J262153:K262153 JF262153:JG262153 TB262153:TC262153 ACX262153:ACY262153 AMT262153:AMU262153 AWP262153:AWQ262153 BGL262153:BGM262153 BQH262153:BQI262153 CAD262153:CAE262153 CJZ262153:CKA262153 CTV262153:CTW262153 DDR262153:DDS262153 DNN262153:DNO262153 DXJ262153:DXK262153 EHF262153:EHG262153 ERB262153:ERC262153 FAX262153:FAY262153 FKT262153:FKU262153 FUP262153:FUQ262153 GEL262153:GEM262153 GOH262153:GOI262153 GYD262153:GYE262153 HHZ262153:HIA262153 HRV262153:HRW262153 IBR262153:IBS262153 ILN262153:ILO262153 IVJ262153:IVK262153 JFF262153:JFG262153 JPB262153:JPC262153 JYX262153:JYY262153 KIT262153:KIU262153 KSP262153:KSQ262153 LCL262153:LCM262153 LMH262153:LMI262153 LWD262153:LWE262153 MFZ262153:MGA262153 MPV262153:MPW262153 MZR262153:MZS262153 NJN262153:NJO262153 NTJ262153:NTK262153 ODF262153:ODG262153 ONB262153:ONC262153 OWX262153:OWY262153 PGT262153:PGU262153 PQP262153:PQQ262153 QAL262153:QAM262153 QKH262153:QKI262153 QUD262153:QUE262153 RDZ262153:REA262153 RNV262153:RNW262153 RXR262153:RXS262153 SHN262153:SHO262153 SRJ262153:SRK262153 TBF262153:TBG262153 TLB262153:TLC262153 TUX262153:TUY262153 UET262153:UEU262153 UOP262153:UOQ262153 UYL262153:UYM262153 VIH262153:VII262153 VSD262153:VSE262153 WBZ262153:WCA262153 WLV262153:WLW262153 WVR262153:WVS262153 J327689:K327689 JF327689:JG327689 TB327689:TC327689 ACX327689:ACY327689 AMT327689:AMU327689 AWP327689:AWQ327689 BGL327689:BGM327689 BQH327689:BQI327689 CAD327689:CAE327689 CJZ327689:CKA327689 CTV327689:CTW327689 DDR327689:DDS327689 DNN327689:DNO327689 DXJ327689:DXK327689 EHF327689:EHG327689 ERB327689:ERC327689 FAX327689:FAY327689 FKT327689:FKU327689 FUP327689:FUQ327689 GEL327689:GEM327689 GOH327689:GOI327689 GYD327689:GYE327689 HHZ327689:HIA327689 HRV327689:HRW327689 IBR327689:IBS327689 ILN327689:ILO327689 IVJ327689:IVK327689 JFF327689:JFG327689 JPB327689:JPC327689 JYX327689:JYY327689 KIT327689:KIU327689 KSP327689:KSQ327689 LCL327689:LCM327689 LMH327689:LMI327689 LWD327689:LWE327689 MFZ327689:MGA327689 MPV327689:MPW327689 MZR327689:MZS327689 NJN327689:NJO327689 NTJ327689:NTK327689 ODF327689:ODG327689 ONB327689:ONC327689 OWX327689:OWY327689 PGT327689:PGU327689 PQP327689:PQQ327689 QAL327689:QAM327689 QKH327689:QKI327689 QUD327689:QUE327689 RDZ327689:REA327689 RNV327689:RNW327689 RXR327689:RXS327689 SHN327689:SHO327689 SRJ327689:SRK327689 TBF327689:TBG327689 TLB327689:TLC327689 TUX327689:TUY327689 UET327689:UEU327689 UOP327689:UOQ327689 UYL327689:UYM327689 VIH327689:VII327689 VSD327689:VSE327689 WBZ327689:WCA327689 WLV327689:WLW327689 WVR327689:WVS327689 J393225:K393225 JF393225:JG393225 TB393225:TC393225 ACX393225:ACY393225 AMT393225:AMU393225 AWP393225:AWQ393225 BGL393225:BGM393225 BQH393225:BQI393225 CAD393225:CAE393225 CJZ393225:CKA393225 CTV393225:CTW393225 DDR393225:DDS393225 DNN393225:DNO393225 DXJ393225:DXK393225 EHF393225:EHG393225 ERB393225:ERC393225 FAX393225:FAY393225 FKT393225:FKU393225 FUP393225:FUQ393225 GEL393225:GEM393225 GOH393225:GOI393225 GYD393225:GYE393225 HHZ393225:HIA393225 HRV393225:HRW393225 IBR393225:IBS393225 ILN393225:ILO393225 IVJ393225:IVK393225 JFF393225:JFG393225 JPB393225:JPC393225 JYX393225:JYY393225 KIT393225:KIU393225 KSP393225:KSQ393225 LCL393225:LCM393225 LMH393225:LMI393225 LWD393225:LWE393225 MFZ393225:MGA393225 MPV393225:MPW393225 MZR393225:MZS393225 NJN393225:NJO393225 NTJ393225:NTK393225 ODF393225:ODG393225 ONB393225:ONC393225 OWX393225:OWY393225 PGT393225:PGU393225 PQP393225:PQQ393225 QAL393225:QAM393225 QKH393225:QKI393225 QUD393225:QUE393225 RDZ393225:REA393225 RNV393225:RNW393225 RXR393225:RXS393225 SHN393225:SHO393225 SRJ393225:SRK393225 TBF393225:TBG393225 TLB393225:TLC393225 TUX393225:TUY393225 UET393225:UEU393225 UOP393225:UOQ393225 UYL393225:UYM393225 VIH393225:VII393225 VSD393225:VSE393225 WBZ393225:WCA393225 WLV393225:WLW393225 WVR393225:WVS393225 J458761:K458761 JF458761:JG458761 TB458761:TC458761 ACX458761:ACY458761 AMT458761:AMU458761 AWP458761:AWQ458761 BGL458761:BGM458761 BQH458761:BQI458761 CAD458761:CAE458761 CJZ458761:CKA458761 CTV458761:CTW458761 DDR458761:DDS458761 DNN458761:DNO458761 DXJ458761:DXK458761 EHF458761:EHG458761 ERB458761:ERC458761 FAX458761:FAY458761 FKT458761:FKU458761 FUP458761:FUQ458761 GEL458761:GEM458761 GOH458761:GOI458761 GYD458761:GYE458761 HHZ458761:HIA458761 HRV458761:HRW458761 IBR458761:IBS458761 ILN458761:ILO458761 IVJ458761:IVK458761 JFF458761:JFG458761 JPB458761:JPC458761 JYX458761:JYY458761 KIT458761:KIU458761 KSP458761:KSQ458761 LCL458761:LCM458761 LMH458761:LMI458761 LWD458761:LWE458761 MFZ458761:MGA458761 MPV458761:MPW458761 MZR458761:MZS458761 NJN458761:NJO458761 NTJ458761:NTK458761 ODF458761:ODG458761 ONB458761:ONC458761 OWX458761:OWY458761 PGT458761:PGU458761 PQP458761:PQQ458761 QAL458761:QAM458761 QKH458761:QKI458761 QUD458761:QUE458761 RDZ458761:REA458761 RNV458761:RNW458761 RXR458761:RXS458761 SHN458761:SHO458761 SRJ458761:SRK458761 TBF458761:TBG458761 TLB458761:TLC458761 TUX458761:TUY458761 UET458761:UEU458761 UOP458761:UOQ458761 UYL458761:UYM458761 VIH458761:VII458761 VSD458761:VSE458761 WBZ458761:WCA458761 WLV458761:WLW458761 WVR458761:WVS458761 J524297:K524297 JF524297:JG524297 TB524297:TC524297 ACX524297:ACY524297 AMT524297:AMU524297 AWP524297:AWQ524297 BGL524297:BGM524297 BQH524297:BQI524297 CAD524297:CAE524297 CJZ524297:CKA524297 CTV524297:CTW524297 DDR524297:DDS524297 DNN524297:DNO524297 DXJ524297:DXK524297 EHF524297:EHG524297 ERB524297:ERC524297 FAX524297:FAY524297 FKT524297:FKU524297 FUP524297:FUQ524297 GEL524297:GEM524297 GOH524297:GOI524297 GYD524297:GYE524297 HHZ524297:HIA524297 HRV524297:HRW524297 IBR524297:IBS524297 ILN524297:ILO524297 IVJ524297:IVK524297 JFF524297:JFG524297 JPB524297:JPC524297 JYX524297:JYY524297 KIT524297:KIU524297 KSP524297:KSQ524297 LCL524297:LCM524297 LMH524297:LMI524297 LWD524297:LWE524297 MFZ524297:MGA524297 MPV524297:MPW524297 MZR524297:MZS524297 NJN524297:NJO524297 NTJ524297:NTK524297 ODF524297:ODG524297 ONB524297:ONC524297 OWX524297:OWY524297 PGT524297:PGU524297 PQP524297:PQQ524297 QAL524297:QAM524297 QKH524297:QKI524297 QUD524297:QUE524297 RDZ524297:REA524297 RNV524297:RNW524297 RXR524297:RXS524297 SHN524297:SHO524297 SRJ524297:SRK524297 TBF524297:TBG524297 TLB524297:TLC524297 TUX524297:TUY524297 UET524297:UEU524297 UOP524297:UOQ524297 UYL524297:UYM524297 VIH524297:VII524297 VSD524297:VSE524297 WBZ524297:WCA524297 WLV524297:WLW524297 WVR524297:WVS524297 J589833:K589833 JF589833:JG589833 TB589833:TC589833 ACX589833:ACY589833 AMT589833:AMU589833 AWP589833:AWQ589833 BGL589833:BGM589833 BQH589833:BQI589833 CAD589833:CAE589833 CJZ589833:CKA589833 CTV589833:CTW589833 DDR589833:DDS589833 DNN589833:DNO589833 DXJ589833:DXK589833 EHF589833:EHG589833 ERB589833:ERC589833 FAX589833:FAY589833 FKT589833:FKU589833 FUP589833:FUQ589833 GEL589833:GEM589833 GOH589833:GOI589833 GYD589833:GYE589833 HHZ589833:HIA589833 HRV589833:HRW589833 IBR589833:IBS589833 ILN589833:ILO589833 IVJ589833:IVK589833 JFF589833:JFG589833 JPB589833:JPC589833 JYX589833:JYY589833 KIT589833:KIU589833 KSP589833:KSQ589833 LCL589833:LCM589833 LMH589833:LMI589833 LWD589833:LWE589833 MFZ589833:MGA589833 MPV589833:MPW589833 MZR589833:MZS589833 NJN589833:NJO589833 NTJ589833:NTK589833 ODF589833:ODG589833 ONB589833:ONC589833 OWX589833:OWY589833 PGT589833:PGU589833 PQP589833:PQQ589833 QAL589833:QAM589833 QKH589833:QKI589833 QUD589833:QUE589833 RDZ589833:REA589833 RNV589833:RNW589833 RXR589833:RXS589833 SHN589833:SHO589833 SRJ589833:SRK589833 TBF589833:TBG589833 TLB589833:TLC589833 TUX589833:TUY589833 UET589833:UEU589833 UOP589833:UOQ589833 UYL589833:UYM589833 VIH589833:VII589833 VSD589833:VSE589833 WBZ589833:WCA589833 WLV589833:WLW589833 WVR589833:WVS589833 J655369:K655369 JF655369:JG655369 TB655369:TC655369 ACX655369:ACY655369 AMT655369:AMU655369 AWP655369:AWQ655369 BGL655369:BGM655369 BQH655369:BQI655369 CAD655369:CAE655369 CJZ655369:CKA655369 CTV655369:CTW655369 DDR655369:DDS655369 DNN655369:DNO655369 DXJ655369:DXK655369 EHF655369:EHG655369 ERB655369:ERC655369 FAX655369:FAY655369 FKT655369:FKU655369 FUP655369:FUQ655369 GEL655369:GEM655369 GOH655369:GOI655369 GYD655369:GYE655369 HHZ655369:HIA655369 HRV655369:HRW655369 IBR655369:IBS655369 ILN655369:ILO655369 IVJ655369:IVK655369 JFF655369:JFG655369 JPB655369:JPC655369 JYX655369:JYY655369 KIT655369:KIU655369 KSP655369:KSQ655369 LCL655369:LCM655369 LMH655369:LMI655369 LWD655369:LWE655369 MFZ655369:MGA655369 MPV655369:MPW655369 MZR655369:MZS655369 NJN655369:NJO655369 NTJ655369:NTK655369 ODF655369:ODG655369 ONB655369:ONC655369 OWX655369:OWY655369 PGT655369:PGU655369 PQP655369:PQQ655369 QAL655369:QAM655369 QKH655369:QKI655369 QUD655369:QUE655369 RDZ655369:REA655369 RNV655369:RNW655369 RXR655369:RXS655369 SHN655369:SHO655369 SRJ655369:SRK655369 TBF655369:TBG655369 TLB655369:TLC655369 TUX655369:TUY655369 UET655369:UEU655369 UOP655369:UOQ655369 UYL655369:UYM655369 VIH655369:VII655369 VSD655369:VSE655369 WBZ655369:WCA655369 WLV655369:WLW655369 WVR655369:WVS655369 J720905:K720905 JF720905:JG720905 TB720905:TC720905 ACX720905:ACY720905 AMT720905:AMU720905 AWP720905:AWQ720905 BGL720905:BGM720905 BQH720905:BQI720905 CAD720905:CAE720905 CJZ720905:CKA720905 CTV720905:CTW720905 DDR720905:DDS720905 DNN720905:DNO720905 DXJ720905:DXK720905 EHF720905:EHG720905 ERB720905:ERC720905 FAX720905:FAY720905 FKT720905:FKU720905 FUP720905:FUQ720905 GEL720905:GEM720905 GOH720905:GOI720905 GYD720905:GYE720905 HHZ720905:HIA720905 HRV720905:HRW720905 IBR720905:IBS720905 ILN720905:ILO720905 IVJ720905:IVK720905 JFF720905:JFG720905 JPB720905:JPC720905 JYX720905:JYY720905 KIT720905:KIU720905 KSP720905:KSQ720905 LCL720905:LCM720905 LMH720905:LMI720905 LWD720905:LWE720905 MFZ720905:MGA720905 MPV720905:MPW720905 MZR720905:MZS720905 NJN720905:NJO720905 NTJ720905:NTK720905 ODF720905:ODG720905 ONB720905:ONC720905 OWX720905:OWY720905 PGT720905:PGU720905 PQP720905:PQQ720905 QAL720905:QAM720905 QKH720905:QKI720905 QUD720905:QUE720905 RDZ720905:REA720905 RNV720905:RNW720905 RXR720905:RXS720905 SHN720905:SHO720905 SRJ720905:SRK720905 TBF720905:TBG720905 TLB720905:TLC720905 TUX720905:TUY720905 UET720905:UEU720905 UOP720905:UOQ720905 UYL720905:UYM720905 VIH720905:VII720905 VSD720905:VSE720905 WBZ720905:WCA720905 WLV720905:WLW720905 WVR720905:WVS720905 J786441:K786441 JF786441:JG786441 TB786441:TC786441 ACX786441:ACY786441 AMT786441:AMU786441 AWP786441:AWQ786441 BGL786441:BGM786441 BQH786441:BQI786441 CAD786441:CAE786441 CJZ786441:CKA786441 CTV786441:CTW786441 DDR786441:DDS786441 DNN786441:DNO786441 DXJ786441:DXK786441 EHF786441:EHG786441 ERB786441:ERC786441 FAX786441:FAY786441 FKT786441:FKU786441 FUP786441:FUQ786441 GEL786441:GEM786441 GOH786441:GOI786441 GYD786441:GYE786441 HHZ786441:HIA786441 HRV786441:HRW786441 IBR786441:IBS786441 ILN786441:ILO786441 IVJ786441:IVK786441 JFF786441:JFG786441 JPB786441:JPC786441 JYX786441:JYY786441 KIT786441:KIU786441 KSP786441:KSQ786441 LCL786441:LCM786441 LMH786441:LMI786441 LWD786441:LWE786441 MFZ786441:MGA786441 MPV786441:MPW786441 MZR786441:MZS786441 NJN786441:NJO786441 NTJ786441:NTK786441 ODF786441:ODG786441 ONB786441:ONC786441 OWX786441:OWY786441 PGT786441:PGU786441 PQP786441:PQQ786441 QAL786441:QAM786441 QKH786441:QKI786441 QUD786441:QUE786441 RDZ786441:REA786441 RNV786441:RNW786441 RXR786441:RXS786441 SHN786441:SHO786441 SRJ786441:SRK786441 TBF786441:TBG786441 TLB786441:TLC786441 TUX786441:TUY786441 UET786441:UEU786441 UOP786441:UOQ786441 UYL786441:UYM786441 VIH786441:VII786441 VSD786441:VSE786441 WBZ786441:WCA786441 WLV786441:WLW786441 WVR786441:WVS786441 J851977:K851977 JF851977:JG851977 TB851977:TC851977 ACX851977:ACY851977 AMT851977:AMU851977 AWP851977:AWQ851977 BGL851977:BGM851977 BQH851977:BQI851977 CAD851977:CAE851977 CJZ851977:CKA851977 CTV851977:CTW851977 DDR851977:DDS851977 DNN851977:DNO851977 DXJ851977:DXK851977 EHF851977:EHG851977 ERB851977:ERC851977 FAX851977:FAY851977 FKT851977:FKU851977 FUP851977:FUQ851977 GEL851977:GEM851977 GOH851977:GOI851977 GYD851977:GYE851977 HHZ851977:HIA851977 HRV851977:HRW851977 IBR851977:IBS851977 ILN851977:ILO851977 IVJ851977:IVK851977 JFF851977:JFG851977 JPB851977:JPC851977 JYX851977:JYY851977 KIT851977:KIU851977 KSP851977:KSQ851977 LCL851977:LCM851977 LMH851977:LMI851977 LWD851977:LWE851977 MFZ851977:MGA851977 MPV851977:MPW851977 MZR851977:MZS851977 NJN851977:NJO851977 NTJ851977:NTK851977 ODF851977:ODG851977 ONB851977:ONC851977 OWX851977:OWY851977 PGT851977:PGU851977 PQP851977:PQQ851977 QAL851977:QAM851977 QKH851977:QKI851977 QUD851977:QUE851977 RDZ851977:REA851977 RNV851977:RNW851977 RXR851977:RXS851977 SHN851977:SHO851977 SRJ851977:SRK851977 TBF851977:TBG851977 TLB851977:TLC851977 TUX851977:TUY851977 UET851977:UEU851977 UOP851977:UOQ851977 UYL851977:UYM851977 VIH851977:VII851977 VSD851977:VSE851977 WBZ851977:WCA851977 WLV851977:WLW851977 WVR851977:WVS851977 J917513:K917513 JF917513:JG917513 TB917513:TC917513 ACX917513:ACY917513 AMT917513:AMU917513 AWP917513:AWQ917513 BGL917513:BGM917513 BQH917513:BQI917513 CAD917513:CAE917513 CJZ917513:CKA917513 CTV917513:CTW917513 DDR917513:DDS917513 DNN917513:DNO917513 DXJ917513:DXK917513 EHF917513:EHG917513 ERB917513:ERC917513 FAX917513:FAY917513 FKT917513:FKU917513 FUP917513:FUQ917513 GEL917513:GEM917513 GOH917513:GOI917513 GYD917513:GYE917513 HHZ917513:HIA917513 HRV917513:HRW917513 IBR917513:IBS917513 ILN917513:ILO917513 IVJ917513:IVK917513 JFF917513:JFG917513 JPB917513:JPC917513 JYX917513:JYY917513 KIT917513:KIU917513 KSP917513:KSQ917513 LCL917513:LCM917513 LMH917513:LMI917513 LWD917513:LWE917513 MFZ917513:MGA917513 MPV917513:MPW917513 MZR917513:MZS917513 NJN917513:NJO917513 NTJ917513:NTK917513 ODF917513:ODG917513 ONB917513:ONC917513 OWX917513:OWY917513 PGT917513:PGU917513 PQP917513:PQQ917513 QAL917513:QAM917513 QKH917513:QKI917513 QUD917513:QUE917513 RDZ917513:REA917513 RNV917513:RNW917513 RXR917513:RXS917513 SHN917513:SHO917513 SRJ917513:SRK917513 TBF917513:TBG917513 TLB917513:TLC917513 TUX917513:TUY917513 UET917513:UEU917513 UOP917513:UOQ917513 UYL917513:UYM917513 VIH917513:VII917513 VSD917513:VSE917513 WBZ917513:WCA917513 WLV917513:WLW917513 WVR917513:WVS917513 J983049:K983049 JF983049:JG983049 TB983049:TC983049 ACX983049:ACY983049 AMT983049:AMU983049 AWP983049:AWQ983049 BGL983049:BGM983049 BQH983049:BQI983049 CAD983049:CAE983049 CJZ983049:CKA983049 CTV983049:CTW983049 DDR983049:DDS983049 DNN983049:DNO983049 DXJ983049:DXK983049 EHF983049:EHG983049 ERB983049:ERC983049 FAX983049:FAY983049 FKT983049:FKU983049 FUP983049:FUQ983049 GEL983049:GEM983049 GOH983049:GOI983049 GYD983049:GYE983049 HHZ983049:HIA983049 HRV983049:HRW983049 IBR983049:IBS983049 ILN983049:ILO983049 IVJ983049:IVK983049 JFF983049:JFG983049 JPB983049:JPC983049 JYX983049:JYY983049 KIT983049:KIU983049 KSP983049:KSQ983049 LCL983049:LCM983049 LMH983049:LMI983049 LWD983049:LWE983049 MFZ983049:MGA983049 MPV983049:MPW983049 MZR983049:MZS983049 NJN983049:NJO983049 NTJ983049:NTK983049 ODF983049:ODG983049 ONB983049:ONC983049 OWX983049:OWY983049 PGT983049:PGU983049 PQP983049:PQQ983049 QAL983049:QAM983049 QKH983049:QKI983049 QUD983049:QUE983049 RDZ983049:REA983049 RNV983049:RNW983049 RXR983049:RXS983049 SHN983049:SHO983049 SRJ983049:SRK983049 TBF983049:TBG983049 TLB983049:TLC983049 TUX983049:TUY983049 UET983049:UEU983049 UOP983049:UOQ983049 UYL983049:UYM983049 VIH983049:VII983049 VSD983049:VSE983049 WBZ983049:WCA983049 WLV983049:WLW983049 WVR983049:WVS983049 J11:K15 JF11:JG15 TB11:TC15 ACX11:ACY15 AMT11:AMU15 AWP11:AWQ15 BGL11:BGM15 BQH11:BQI15 CAD11:CAE15 CJZ11:CKA15 CTV11:CTW15 DDR11:DDS15 DNN11:DNO15 DXJ11:DXK15 EHF11:EHG15 ERB11:ERC15 FAX11:FAY15 FKT11:FKU15 FUP11:FUQ15 GEL11:GEM15 GOH11:GOI15 GYD11:GYE15 HHZ11:HIA15 HRV11:HRW15 IBR11:IBS15 ILN11:ILO15 IVJ11:IVK15 JFF11:JFG15 JPB11:JPC15 JYX11:JYY15 KIT11:KIU15 KSP11:KSQ15 LCL11:LCM15 LMH11:LMI15 LWD11:LWE15 MFZ11:MGA15 MPV11:MPW15 MZR11:MZS15 NJN11:NJO15 NTJ11:NTK15 ODF11:ODG15 ONB11:ONC15 OWX11:OWY15 PGT11:PGU15 PQP11:PQQ15 QAL11:QAM15 QKH11:QKI15 QUD11:QUE15 RDZ11:REA15 RNV11:RNW15 RXR11:RXS15 SHN11:SHO15 SRJ11:SRK15 TBF11:TBG15 TLB11:TLC15 TUX11:TUY15 UET11:UEU15 UOP11:UOQ15 UYL11:UYM15 VIH11:VII15 VSD11:VSE15 WBZ11:WCA15 WLV11:WLW15 WVR11:WVS15 J65547:K65551 JF65547:JG65551 TB65547:TC65551 ACX65547:ACY65551 AMT65547:AMU65551 AWP65547:AWQ65551 BGL65547:BGM65551 BQH65547:BQI65551 CAD65547:CAE65551 CJZ65547:CKA65551 CTV65547:CTW65551 DDR65547:DDS65551 DNN65547:DNO65551 DXJ65547:DXK65551 EHF65547:EHG65551 ERB65547:ERC65551 FAX65547:FAY65551 FKT65547:FKU65551 FUP65547:FUQ65551 GEL65547:GEM65551 GOH65547:GOI65551 GYD65547:GYE65551 HHZ65547:HIA65551 HRV65547:HRW65551 IBR65547:IBS65551 ILN65547:ILO65551 IVJ65547:IVK65551 JFF65547:JFG65551 JPB65547:JPC65551 JYX65547:JYY65551 KIT65547:KIU65551 KSP65547:KSQ65551 LCL65547:LCM65551 LMH65547:LMI65551 LWD65547:LWE65551 MFZ65547:MGA65551 MPV65547:MPW65551 MZR65547:MZS65551 NJN65547:NJO65551 NTJ65547:NTK65551 ODF65547:ODG65551 ONB65547:ONC65551 OWX65547:OWY65551 PGT65547:PGU65551 PQP65547:PQQ65551 QAL65547:QAM65551 QKH65547:QKI65551 QUD65547:QUE65551 RDZ65547:REA65551 RNV65547:RNW65551 RXR65547:RXS65551 SHN65547:SHO65551 SRJ65547:SRK65551 TBF65547:TBG65551 TLB65547:TLC65551 TUX65547:TUY65551 UET65547:UEU65551 UOP65547:UOQ65551 UYL65547:UYM65551 VIH65547:VII65551 VSD65547:VSE65551 WBZ65547:WCA65551 WLV65547:WLW65551 WVR65547:WVS65551 J131083:K131087 JF131083:JG131087 TB131083:TC131087 ACX131083:ACY131087 AMT131083:AMU131087 AWP131083:AWQ131087 BGL131083:BGM131087 BQH131083:BQI131087 CAD131083:CAE131087 CJZ131083:CKA131087 CTV131083:CTW131087 DDR131083:DDS131087 DNN131083:DNO131087 DXJ131083:DXK131087 EHF131083:EHG131087 ERB131083:ERC131087 FAX131083:FAY131087 FKT131083:FKU131087 FUP131083:FUQ131087 GEL131083:GEM131087 GOH131083:GOI131087 GYD131083:GYE131087 HHZ131083:HIA131087 HRV131083:HRW131087 IBR131083:IBS131087 ILN131083:ILO131087 IVJ131083:IVK131087 JFF131083:JFG131087 JPB131083:JPC131087 JYX131083:JYY131087 KIT131083:KIU131087 KSP131083:KSQ131087 LCL131083:LCM131087 LMH131083:LMI131087 LWD131083:LWE131087 MFZ131083:MGA131087 MPV131083:MPW131087 MZR131083:MZS131087 NJN131083:NJO131087 NTJ131083:NTK131087 ODF131083:ODG131087 ONB131083:ONC131087 OWX131083:OWY131087 PGT131083:PGU131087 PQP131083:PQQ131087 QAL131083:QAM131087 QKH131083:QKI131087 QUD131083:QUE131087 RDZ131083:REA131087 RNV131083:RNW131087 RXR131083:RXS131087 SHN131083:SHO131087 SRJ131083:SRK131087 TBF131083:TBG131087 TLB131083:TLC131087 TUX131083:TUY131087 UET131083:UEU131087 UOP131083:UOQ131087 UYL131083:UYM131087 VIH131083:VII131087 VSD131083:VSE131087 WBZ131083:WCA131087 WLV131083:WLW131087 WVR131083:WVS131087 J196619:K196623 JF196619:JG196623 TB196619:TC196623 ACX196619:ACY196623 AMT196619:AMU196623 AWP196619:AWQ196623 BGL196619:BGM196623 BQH196619:BQI196623 CAD196619:CAE196623 CJZ196619:CKA196623 CTV196619:CTW196623 DDR196619:DDS196623 DNN196619:DNO196623 DXJ196619:DXK196623 EHF196619:EHG196623 ERB196619:ERC196623 FAX196619:FAY196623 FKT196619:FKU196623 FUP196619:FUQ196623 GEL196619:GEM196623 GOH196619:GOI196623 GYD196619:GYE196623 HHZ196619:HIA196623 HRV196619:HRW196623 IBR196619:IBS196623 ILN196619:ILO196623 IVJ196619:IVK196623 JFF196619:JFG196623 JPB196619:JPC196623 JYX196619:JYY196623 KIT196619:KIU196623 KSP196619:KSQ196623 LCL196619:LCM196623 LMH196619:LMI196623 LWD196619:LWE196623 MFZ196619:MGA196623 MPV196619:MPW196623 MZR196619:MZS196623 NJN196619:NJO196623 NTJ196619:NTK196623 ODF196619:ODG196623 ONB196619:ONC196623 OWX196619:OWY196623 PGT196619:PGU196623 PQP196619:PQQ196623 QAL196619:QAM196623 QKH196619:QKI196623 QUD196619:QUE196623 RDZ196619:REA196623 RNV196619:RNW196623 RXR196619:RXS196623 SHN196619:SHO196623 SRJ196619:SRK196623 TBF196619:TBG196623 TLB196619:TLC196623 TUX196619:TUY196623 UET196619:UEU196623 UOP196619:UOQ196623 UYL196619:UYM196623 VIH196619:VII196623 VSD196619:VSE196623 WBZ196619:WCA196623 WLV196619:WLW196623 WVR196619:WVS196623 J262155:K262159 JF262155:JG262159 TB262155:TC262159 ACX262155:ACY262159 AMT262155:AMU262159 AWP262155:AWQ262159 BGL262155:BGM262159 BQH262155:BQI262159 CAD262155:CAE262159 CJZ262155:CKA262159 CTV262155:CTW262159 DDR262155:DDS262159 DNN262155:DNO262159 DXJ262155:DXK262159 EHF262155:EHG262159 ERB262155:ERC262159 FAX262155:FAY262159 FKT262155:FKU262159 FUP262155:FUQ262159 GEL262155:GEM262159 GOH262155:GOI262159 GYD262155:GYE262159 HHZ262155:HIA262159 HRV262155:HRW262159 IBR262155:IBS262159 ILN262155:ILO262159 IVJ262155:IVK262159 JFF262155:JFG262159 JPB262155:JPC262159 JYX262155:JYY262159 KIT262155:KIU262159 KSP262155:KSQ262159 LCL262155:LCM262159 LMH262155:LMI262159 LWD262155:LWE262159 MFZ262155:MGA262159 MPV262155:MPW262159 MZR262155:MZS262159 NJN262155:NJO262159 NTJ262155:NTK262159 ODF262155:ODG262159 ONB262155:ONC262159 OWX262155:OWY262159 PGT262155:PGU262159 PQP262155:PQQ262159 QAL262155:QAM262159 QKH262155:QKI262159 QUD262155:QUE262159 RDZ262155:REA262159 RNV262155:RNW262159 RXR262155:RXS262159 SHN262155:SHO262159 SRJ262155:SRK262159 TBF262155:TBG262159 TLB262155:TLC262159 TUX262155:TUY262159 UET262155:UEU262159 UOP262155:UOQ262159 UYL262155:UYM262159 VIH262155:VII262159 VSD262155:VSE262159 WBZ262155:WCA262159 WLV262155:WLW262159 WVR262155:WVS262159 J327691:K327695 JF327691:JG327695 TB327691:TC327695 ACX327691:ACY327695 AMT327691:AMU327695 AWP327691:AWQ327695 BGL327691:BGM327695 BQH327691:BQI327695 CAD327691:CAE327695 CJZ327691:CKA327695 CTV327691:CTW327695 DDR327691:DDS327695 DNN327691:DNO327695 DXJ327691:DXK327695 EHF327691:EHG327695 ERB327691:ERC327695 FAX327691:FAY327695 FKT327691:FKU327695 FUP327691:FUQ327695 GEL327691:GEM327695 GOH327691:GOI327695 GYD327691:GYE327695 HHZ327691:HIA327695 HRV327691:HRW327695 IBR327691:IBS327695 ILN327691:ILO327695 IVJ327691:IVK327695 JFF327691:JFG327695 JPB327691:JPC327695 JYX327691:JYY327695 KIT327691:KIU327695 KSP327691:KSQ327695 LCL327691:LCM327695 LMH327691:LMI327695 LWD327691:LWE327695 MFZ327691:MGA327695 MPV327691:MPW327695 MZR327691:MZS327695 NJN327691:NJO327695 NTJ327691:NTK327695 ODF327691:ODG327695 ONB327691:ONC327695 OWX327691:OWY327695 PGT327691:PGU327695 PQP327691:PQQ327695 QAL327691:QAM327695 QKH327691:QKI327695 QUD327691:QUE327695 RDZ327691:REA327695 RNV327691:RNW327695 RXR327691:RXS327695 SHN327691:SHO327695 SRJ327691:SRK327695 TBF327691:TBG327695 TLB327691:TLC327695 TUX327691:TUY327695 UET327691:UEU327695 UOP327691:UOQ327695 UYL327691:UYM327695 VIH327691:VII327695 VSD327691:VSE327695 WBZ327691:WCA327695 WLV327691:WLW327695 WVR327691:WVS327695 J393227:K393231 JF393227:JG393231 TB393227:TC393231 ACX393227:ACY393231 AMT393227:AMU393231 AWP393227:AWQ393231 BGL393227:BGM393231 BQH393227:BQI393231 CAD393227:CAE393231 CJZ393227:CKA393231 CTV393227:CTW393231 DDR393227:DDS393231 DNN393227:DNO393231 DXJ393227:DXK393231 EHF393227:EHG393231 ERB393227:ERC393231 FAX393227:FAY393231 FKT393227:FKU393231 FUP393227:FUQ393231 GEL393227:GEM393231 GOH393227:GOI393231 GYD393227:GYE393231 HHZ393227:HIA393231 HRV393227:HRW393231 IBR393227:IBS393231 ILN393227:ILO393231 IVJ393227:IVK393231 JFF393227:JFG393231 JPB393227:JPC393231 JYX393227:JYY393231 KIT393227:KIU393231 KSP393227:KSQ393231 LCL393227:LCM393231 LMH393227:LMI393231 LWD393227:LWE393231 MFZ393227:MGA393231 MPV393227:MPW393231 MZR393227:MZS393231 NJN393227:NJO393231 NTJ393227:NTK393231 ODF393227:ODG393231 ONB393227:ONC393231 OWX393227:OWY393231 PGT393227:PGU393231 PQP393227:PQQ393231 QAL393227:QAM393231 QKH393227:QKI393231 QUD393227:QUE393231 RDZ393227:REA393231 RNV393227:RNW393231 RXR393227:RXS393231 SHN393227:SHO393231 SRJ393227:SRK393231 TBF393227:TBG393231 TLB393227:TLC393231 TUX393227:TUY393231 UET393227:UEU393231 UOP393227:UOQ393231 UYL393227:UYM393231 VIH393227:VII393231 VSD393227:VSE393231 WBZ393227:WCA393231 WLV393227:WLW393231 WVR393227:WVS393231 J458763:K458767 JF458763:JG458767 TB458763:TC458767 ACX458763:ACY458767 AMT458763:AMU458767 AWP458763:AWQ458767 BGL458763:BGM458767 BQH458763:BQI458767 CAD458763:CAE458767 CJZ458763:CKA458767 CTV458763:CTW458767 DDR458763:DDS458767 DNN458763:DNO458767 DXJ458763:DXK458767 EHF458763:EHG458767 ERB458763:ERC458767 FAX458763:FAY458767 FKT458763:FKU458767 FUP458763:FUQ458767 GEL458763:GEM458767 GOH458763:GOI458767 GYD458763:GYE458767 HHZ458763:HIA458767 HRV458763:HRW458767 IBR458763:IBS458767 ILN458763:ILO458767 IVJ458763:IVK458767 JFF458763:JFG458767 JPB458763:JPC458767 JYX458763:JYY458767 KIT458763:KIU458767 KSP458763:KSQ458767 LCL458763:LCM458767 LMH458763:LMI458767 LWD458763:LWE458767 MFZ458763:MGA458767 MPV458763:MPW458767 MZR458763:MZS458767 NJN458763:NJO458767 NTJ458763:NTK458767 ODF458763:ODG458767 ONB458763:ONC458767 OWX458763:OWY458767 PGT458763:PGU458767 PQP458763:PQQ458767 QAL458763:QAM458767 QKH458763:QKI458767 QUD458763:QUE458767 RDZ458763:REA458767 RNV458763:RNW458767 RXR458763:RXS458767 SHN458763:SHO458767 SRJ458763:SRK458767 TBF458763:TBG458767 TLB458763:TLC458767 TUX458763:TUY458767 UET458763:UEU458767 UOP458763:UOQ458767 UYL458763:UYM458767 VIH458763:VII458767 VSD458763:VSE458767 WBZ458763:WCA458767 WLV458763:WLW458767 WVR458763:WVS458767 J524299:K524303 JF524299:JG524303 TB524299:TC524303 ACX524299:ACY524303 AMT524299:AMU524303 AWP524299:AWQ524303 BGL524299:BGM524303 BQH524299:BQI524303 CAD524299:CAE524303 CJZ524299:CKA524303 CTV524299:CTW524303 DDR524299:DDS524303 DNN524299:DNO524303 DXJ524299:DXK524303 EHF524299:EHG524303 ERB524299:ERC524303 FAX524299:FAY524303 FKT524299:FKU524303 FUP524299:FUQ524303 GEL524299:GEM524303 GOH524299:GOI524303 GYD524299:GYE524303 HHZ524299:HIA524303 HRV524299:HRW524303 IBR524299:IBS524303 ILN524299:ILO524303 IVJ524299:IVK524303 JFF524299:JFG524303 JPB524299:JPC524303 JYX524299:JYY524303 KIT524299:KIU524303 KSP524299:KSQ524303 LCL524299:LCM524303 LMH524299:LMI524303 LWD524299:LWE524303 MFZ524299:MGA524303 MPV524299:MPW524303 MZR524299:MZS524303 NJN524299:NJO524303 NTJ524299:NTK524303 ODF524299:ODG524303 ONB524299:ONC524303 OWX524299:OWY524303 PGT524299:PGU524303 PQP524299:PQQ524303 QAL524299:QAM524303 QKH524299:QKI524303 QUD524299:QUE524303 RDZ524299:REA524303 RNV524299:RNW524303 RXR524299:RXS524303 SHN524299:SHO524303 SRJ524299:SRK524303 TBF524299:TBG524303 TLB524299:TLC524303 TUX524299:TUY524303 UET524299:UEU524303 UOP524299:UOQ524303 UYL524299:UYM524303 VIH524299:VII524303 VSD524299:VSE524303 WBZ524299:WCA524303 WLV524299:WLW524303 WVR524299:WVS524303 J589835:K589839 JF589835:JG589839 TB589835:TC589839 ACX589835:ACY589839 AMT589835:AMU589839 AWP589835:AWQ589839 BGL589835:BGM589839 BQH589835:BQI589839 CAD589835:CAE589839 CJZ589835:CKA589839 CTV589835:CTW589839 DDR589835:DDS589839 DNN589835:DNO589839 DXJ589835:DXK589839 EHF589835:EHG589839 ERB589835:ERC589839 FAX589835:FAY589839 FKT589835:FKU589839 FUP589835:FUQ589839 GEL589835:GEM589839 GOH589835:GOI589839 GYD589835:GYE589839 HHZ589835:HIA589839 HRV589835:HRW589839 IBR589835:IBS589839 ILN589835:ILO589839 IVJ589835:IVK589839 JFF589835:JFG589839 JPB589835:JPC589839 JYX589835:JYY589839 KIT589835:KIU589839 KSP589835:KSQ589839 LCL589835:LCM589839 LMH589835:LMI589839 LWD589835:LWE589839 MFZ589835:MGA589839 MPV589835:MPW589839 MZR589835:MZS589839 NJN589835:NJO589839 NTJ589835:NTK589839 ODF589835:ODG589839 ONB589835:ONC589839 OWX589835:OWY589839 PGT589835:PGU589839 PQP589835:PQQ589839 QAL589835:QAM589839 QKH589835:QKI589839 QUD589835:QUE589839 RDZ589835:REA589839 RNV589835:RNW589839 RXR589835:RXS589839 SHN589835:SHO589839 SRJ589835:SRK589839 TBF589835:TBG589839 TLB589835:TLC589839 TUX589835:TUY589839 UET589835:UEU589839 UOP589835:UOQ589839 UYL589835:UYM589839 VIH589835:VII589839 VSD589835:VSE589839 WBZ589835:WCA589839 WLV589835:WLW589839 WVR589835:WVS589839 J655371:K655375 JF655371:JG655375 TB655371:TC655375 ACX655371:ACY655375 AMT655371:AMU655375 AWP655371:AWQ655375 BGL655371:BGM655375 BQH655371:BQI655375 CAD655371:CAE655375 CJZ655371:CKA655375 CTV655371:CTW655375 DDR655371:DDS655375 DNN655371:DNO655375 DXJ655371:DXK655375 EHF655371:EHG655375 ERB655371:ERC655375 FAX655371:FAY655375 FKT655371:FKU655375 FUP655371:FUQ655375 GEL655371:GEM655375 GOH655371:GOI655375 GYD655371:GYE655375 HHZ655371:HIA655375 HRV655371:HRW655375 IBR655371:IBS655375 ILN655371:ILO655375 IVJ655371:IVK655375 JFF655371:JFG655375 JPB655371:JPC655375 JYX655371:JYY655375 KIT655371:KIU655375 KSP655371:KSQ655375 LCL655371:LCM655375 LMH655371:LMI655375 LWD655371:LWE655375 MFZ655371:MGA655375 MPV655371:MPW655375 MZR655371:MZS655375 NJN655371:NJO655375 NTJ655371:NTK655375 ODF655371:ODG655375 ONB655371:ONC655375 OWX655371:OWY655375 PGT655371:PGU655375 PQP655371:PQQ655375 QAL655371:QAM655375 QKH655371:QKI655375 QUD655371:QUE655375 RDZ655371:REA655375 RNV655371:RNW655375 RXR655371:RXS655375 SHN655371:SHO655375 SRJ655371:SRK655375 TBF655371:TBG655375 TLB655371:TLC655375 TUX655371:TUY655375 UET655371:UEU655375 UOP655371:UOQ655375 UYL655371:UYM655375 VIH655371:VII655375 VSD655371:VSE655375 WBZ655371:WCA655375 WLV655371:WLW655375 WVR655371:WVS655375 J720907:K720911 JF720907:JG720911 TB720907:TC720911 ACX720907:ACY720911 AMT720907:AMU720911 AWP720907:AWQ720911 BGL720907:BGM720911 BQH720907:BQI720911 CAD720907:CAE720911 CJZ720907:CKA720911 CTV720907:CTW720911 DDR720907:DDS720911 DNN720907:DNO720911 DXJ720907:DXK720911 EHF720907:EHG720911 ERB720907:ERC720911 FAX720907:FAY720911 FKT720907:FKU720911 FUP720907:FUQ720911 GEL720907:GEM720911 GOH720907:GOI720911 GYD720907:GYE720911 HHZ720907:HIA720911 HRV720907:HRW720911 IBR720907:IBS720911 ILN720907:ILO720911 IVJ720907:IVK720911 JFF720907:JFG720911 JPB720907:JPC720911 JYX720907:JYY720911 KIT720907:KIU720911 KSP720907:KSQ720911 LCL720907:LCM720911 LMH720907:LMI720911 LWD720907:LWE720911 MFZ720907:MGA720911 MPV720907:MPW720911 MZR720907:MZS720911 NJN720907:NJO720911 NTJ720907:NTK720911 ODF720907:ODG720911 ONB720907:ONC720911 OWX720907:OWY720911 PGT720907:PGU720911 PQP720907:PQQ720911 QAL720907:QAM720911 QKH720907:QKI720911 QUD720907:QUE720911 RDZ720907:REA720911 RNV720907:RNW720911 RXR720907:RXS720911 SHN720907:SHO720911 SRJ720907:SRK720911 TBF720907:TBG720911 TLB720907:TLC720911 TUX720907:TUY720911 UET720907:UEU720911 UOP720907:UOQ720911 UYL720907:UYM720911 VIH720907:VII720911 VSD720907:VSE720911 WBZ720907:WCA720911 WLV720907:WLW720911 WVR720907:WVS720911 J786443:K786447 JF786443:JG786447 TB786443:TC786447 ACX786443:ACY786447 AMT786443:AMU786447 AWP786443:AWQ786447 BGL786443:BGM786447 BQH786443:BQI786447 CAD786443:CAE786447 CJZ786443:CKA786447 CTV786443:CTW786447 DDR786443:DDS786447 DNN786443:DNO786447 DXJ786443:DXK786447 EHF786443:EHG786447 ERB786443:ERC786447 FAX786443:FAY786447 FKT786443:FKU786447 FUP786443:FUQ786447 GEL786443:GEM786447 GOH786443:GOI786447 GYD786443:GYE786447 HHZ786443:HIA786447 HRV786443:HRW786447 IBR786443:IBS786447 ILN786443:ILO786447 IVJ786443:IVK786447 JFF786443:JFG786447 JPB786443:JPC786447 JYX786443:JYY786447 KIT786443:KIU786447 KSP786443:KSQ786447 LCL786443:LCM786447 LMH786443:LMI786447 LWD786443:LWE786447 MFZ786443:MGA786447 MPV786443:MPW786447 MZR786443:MZS786447 NJN786443:NJO786447 NTJ786443:NTK786447 ODF786443:ODG786447 ONB786443:ONC786447 OWX786443:OWY786447 PGT786443:PGU786447 PQP786443:PQQ786447 QAL786443:QAM786447 QKH786443:QKI786447 QUD786443:QUE786447 RDZ786443:REA786447 RNV786443:RNW786447 RXR786443:RXS786447 SHN786443:SHO786447 SRJ786443:SRK786447 TBF786443:TBG786447 TLB786443:TLC786447 TUX786443:TUY786447 UET786443:UEU786447 UOP786443:UOQ786447 UYL786443:UYM786447 VIH786443:VII786447 VSD786443:VSE786447 WBZ786443:WCA786447 WLV786443:WLW786447 WVR786443:WVS786447 J851979:K851983 JF851979:JG851983 TB851979:TC851983 ACX851979:ACY851983 AMT851979:AMU851983 AWP851979:AWQ851983 BGL851979:BGM851983 BQH851979:BQI851983 CAD851979:CAE851983 CJZ851979:CKA851983 CTV851979:CTW851983 DDR851979:DDS851983 DNN851979:DNO851983 DXJ851979:DXK851983 EHF851979:EHG851983 ERB851979:ERC851983 FAX851979:FAY851983 FKT851979:FKU851983 FUP851979:FUQ851983 GEL851979:GEM851983 GOH851979:GOI851983 GYD851979:GYE851983 HHZ851979:HIA851983 HRV851979:HRW851983 IBR851979:IBS851983 ILN851979:ILO851983 IVJ851979:IVK851983 JFF851979:JFG851983 JPB851979:JPC851983 JYX851979:JYY851983 KIT851979:KIU851983 KSP851979:KSQ851983 LCL851979:LCM851983 LMH851979:LMI851983 LWD851979:LWE851983 MFZ851979:MGA851983 MPV851979:MPW851983 MZR851979:MZS851983 NJN851979:NJO851983 NTJ851979:NTK851983 ODF851979:ODG851983 ONB851979:ONC851983 OWX851979:OWY851983 PGT851979:PGU851983 PQP851979:PQQ851983 QAL851979:QAM851983 QKH851979:QKI851983 QUD851979:QUE851983 RDZ851979:REA851983 RNV851979:RNW851983 RXR851979:RXS851983 SHN851979:SHO851983 SRJ851979:SRK851983 TBF851979:TBG851983 TLB851979:TLC851983 TUX851979:TUY851983 UET851979:UEU851983 UOP851979:UOQ851983 UYL851979:UYM851983 VIH851979:VII851983 VSD851979:VSE851983 WBZ851979:WCA851983 WLV851979:WLW851983 WVR851979:WVS851983 J917515:K917519 JF917515:JG917519 TB917515:TC917519 ACX917515:ACY917519 AMT917515:AMU917519 AWP917515:AWQ917519 BGL917515:BGM917519 BQH917515:BQI917519 CAD917515:CAE917519 CJZ917515:CKA917519 CTV917515:CTW917519 DDR917515:DDS917519 DNN917515:DNO917519 DXJ917515:DXK917519 EHF917515:EHG917519 ERB917515:ERC917519 FAX917515:FAY917519 FKT917515:FKU917519 FUP917515:FUQ917519 GEL917515:GEM917519 GOH917515:GOI917519 GYD917515:GYE917519 HHZ917515:HIA917519 HRV917515:HRW917519 IBR917515:IBS917519 ILN917515:ILO917519 IVJ917515:IVK917519 JFF917515:JFG917519 JPB917515:JPC917519 JYX917515:JYY917519 KIT917515:KIU917519 KSP917515:KSQ917519 LCL917515:LCM917519 LMH917515:LMI917519 LWD917515:LWE917519 MFZ917515:MGA917519 MPV917515:MPW917519 MZR917515:MZS917519 NJN917515:NJO917519 NTJ917515:NTK917519 ODF917515:ODG917519 ONB917515:ONC917519 OWX917515:OWY917519 PGT917515:PGU917519 PQP917515:PQQ917519 QAL917515:QAM917519 QKH917515:QKI917519 QUD917515:QUE917519 RDZ917515:REA917519 RNV917515:RNW917519 RXR917515:RXS917519 SHN917515:SHO917519 SRJ917515:SRK917519 TBF917515:TBG917519 TLB917515:TLC917519 TUX917515:TUY917519 UET917515:UEU917519 UOP917515:UOQ917519 UYL917515:UYM917519 VIH917515:VII917519 VSD917515:VSE917519 WBZ917515:WCA917519 WLV917515:WLW917519 WVR917515:WVS917519 J983051:K983055 JF983051:JG983055 TB983051:TC983055 ACX983051:ACY983055 AMT983051:AMU983055 AWP983051:AWQ983055 BGL983051:BGM983055 BQH983051:BQI983055 CAD983051:CAE983055 CJZ983051:CKA983055 CTV983051:CTW983055 DDR983051:DDS983055 DNN983051:DNO983055 DXJ983051:DXK983055 EHF983051:EHG983055 ERB983051:ERC983055 FAX983051:FAY983055 FKT983051:FKU983055 FUP983051:FUQ983055 GEL983051:GEM983055 GOH983051:GOI983055 GYD983051:GYE983055 HHZ983051:HIA983055 HRV983051:HRW983055 IBR983051:IBS983055 ILN983051:ILO983055 IVJ983051:IVK983055 JFF983051:JFG983055 JPB983051:JPC983055 JYX983051:JYY983055 KIT983051:KIU983055 KSP983051:KSQ983055 LCL983051:LCM983055 LMH983051:LMI983055 LWD983051:LWE983055 MFZ983051:MGA983055 MPV983051:MPW983055 MZR983051:MZS983055 NJN983051:NJO983055 NTJ983051:NTK983055 ODF983051:ODG983055 ONB983051:ONC983055 OWX983051:OWY983055 PGT983051:PGU983055 PQP983051:PQQ983055 QAL983051:QAM983055 QKH983051:QKI983055 QUD983051:QUE983055 RDZ983051:REA983055 RNV983051:RNW983055 RXR983051:RXS983055 SHN983051:SHO983055 SRJ983051:SRK983055 TBF983051:TBG983055 TLB983051:TLC983055 TUX983051:TUY983055 UET983051:UEU983055 UOP983051:UOQ983055 UYL983051:UYM983055 VIH983051:VII983055 VSD983051:VSE983055 WBZ983051:WCA983055 WLV983051:WLW983055 WVR983051:WVS983055" xr:uid="{42B3E5B6-D5BD-49C5-8CA9-E3F107B4AC93}">
      <formula1>$O$9:$O$10</formula1>
    </dataValidation>
    <dataValidation allowBlank="1" prompt="Input value" sqref="J10:K10 JF10:JG10 TB10:TC10 ACX10:ACY10 AMT10:AMU10 AWP10:AWQ10 BGL10:BGM10 BQH10:BQI10 CAD10:CAE10 CJZ10:CKA10 CTV10:CTW10 DDR10:DDS10 DNN10:DNO10 DXJ10:DXK10 EHF10:EHG10 ERB10:ERC10 FAX10:FAY10 FKT10:FKU10 FUP10:FUQ10 GEL10:GEM10 GOH10:GOI10 GYD10:GYE10 HHZ10:HIA10 HRV10:HRW10 IBR10:IBS10 ILN10:ILO10 IVJ10:IVK10 JFF10:JFG10 JPB10:JPC10 JYX10:JYY10 KIT10:KIU10 KSP10:KSQ10 LCL10:LCM10 LMH10:LMI10 LWD10:LWE10 MFZ10:MGA10 MPV10:MPW10 MZR10:MZS10 NJN10:NJO10 NTJ10:NTK10 ODF10:ODG10 ONB10:ONC10 OWX10:OWY10 PGT10:PGU10 PQP10:PQQ10 QAL10:QAM10 QKH10:QKI10 QUD10:QUE10 RDZ10:REA10 RNV10:RNW10 RXR10:RXS10 SHN10:SHO10 SRJ10:SRK10 TBF10:TBG10 TLB10:TLC10 TUX10:TUY10 UET10:UEU10 UOP10:UOQ10 UYL10:UYM10 VIH10:VII10 VSD10:VSE10 WBZ10:WCA10 WLV10:WLW10 WVR10:WVS10 J65546:K65546 JF65546:JG65546 TB65546:TC65546 ACX65546:ACY65546 AMT65546:AMU65546 AWP65546:AWQ65546 BGL65546:BGM65546 BQH65546:BQI65546 CAD65546:CAE65546 CJZ65546:CKA65546 CTV65546:CTW65546 DDR65546:DDS65546 DNN65546:DNO65546 DXJ65546:DXK65546 EHF65546:EHG65546 ERB65546:ERC65546 FAX65546:FAY65546 FKT65546:FKU65546 FUP65546:FUQ65546 GEL65546:GEM65546 GOH65546:GOI65546 GYD65546:GYE65546 HHZ65546:HIA65546 HRV65546:HRW65546 IBR65546:IBS65546 ILN65546:ILO65546 IVJ65546:IVK65546 JFF65546:JFG65546 JPB65546:JPC65546 JYX65546:JYY65546 KIT65546:KIU65546 KSP65546:KSQ65546 LCL65546:LCM65546 LMH65546:LMI65546 LWD65546:LWE65546 MFZ65546:MGA65546 MPV65546:MPW65546 MZR65546:MZS65546 NJN65546:NJO65546 NTJ65546:NTK65546 ODF65546:ODG65546 ONB65546:ONC65546 OWX65546:OWY65546 PGT65546:PGU65546 PQP65546:PQQ65546 QAL65546:QAM65546 QKH65546:QKI65546 QUD65546:QUE65546 RDZ65546:REA65546 RNV65546:RNW65546 RXR65546:RXS65546 SHN65546:SHO65546 SRJ65546:SRK65546 TBF65546:TBG65546 TLB65546:TLC65546 TUX65546:TUY65546 UET65546:UEU65546 UOP65546:UOQ65546 UYL65546:UYM65546 VIH65546:VII65546 VSD65546:VSE65546 WBZ65546:WCA65546 WLV65546:WLW65546 WVR65546:WVS65546 J131082:K131082 JF131082:JG131082 TB131082:TC131082 ACX131082:ACY131082 AMT131082:AMU131082 AWP131082:AWQ131082 BGL131082:BGM131082 BQH131082:BQI131082 CAD131082:CAE131082 CJZ131082:CKA131082 CTV131082:CTW131082 DDR131082:DDS131082 DNN131082:DNO131082 DXJ131082:DXK131082 EHF131082:EHG131082 ERB131082:ERC131082 FAX131082:FAY131082 FKT131082:FKU131082 FUP131082:FUQ131082 GEL131082:GEM131082 GOH131082:GOI131082 GYD131082:GYE131082 HHZ131082:HIA131082 HRV131082:HRW131082 IBR131082:IBS131082 ILN131082:ILO131082 IVJ131082:IVK131082 JFF131082:JFG131082 JPB131082:JPC131082 JYX131082:JYY131082 KIT131082:KIU131082 KSP131082:KSQ131082 LCL131082:LCM131082 LMH131082:LMI131082 LWD131082:LWE131082 MFZ131082:MGA131082 MPV131082:MPW131082 MZR131082:MZS131082 NJN131082:NJO131082 NTJ131082:NTK131082 ODF131082:ODG131082 ONB131082:ONC131082 OWX131082:OWY131082 PGT131082:PGU131082 PQP131082:PQQ131082 QAL131082:QAM131082 QKH131082:QKI131082 QUD131082:QUE131082 RDZ131082:REA131082 RNV131082:RNW131082 RXR131082:RXS131082 SHN131082:SHO131082 SRJ131082:SRK131082 TBF131082:TBG131082 TLB131082:TLC131082 TUX131082:TUY131082 UET131082:UEU131082 UOP131082:UOQ131082 UYL131082:UYM131082 VIH131082:VII131082 VSD131082:VSE131082 WBZ131082:WCA131082 WLV131082:WLW131082 WVR131082:WVS131082 J196618:K196618 JF196618:JG196618 TB196618:TC196618 ACX196618:ACY196618 AMT196618:AMU196618 AWP196618:AWQ196618 BGL196618:BGM196618 BQH196618:BQI196618 CAD196618:CAE196618 CJZ196618:CKA196618 CTV196618:CTW196618 DDR196618:DDS196618 DNN196618:DNO196618 DXJ196618:DXK196618 EHF196618:EHG196618 ERB196618:ERC196618 FAX196618:FAY196618 FKT196618:FKU196618 FUP196618:FUQ196618 GEL196618:GEM196618 GOH196618:GOI196618 GYD196618:GYE196618 HHZ196618:HIA196618 HRV196618:HRW196618 IBR196618:IBS196618 ILN196618:ILO196618 IVJ196618:IVK196618 JFF196618:JFG196618 JPB196618:JPC196618 JYX196618:JYY196618 KIT196618:KIU196618 KSP196618:KSQ196618 LCL196618:LCM196618 LMH196618:LMI196618 LWD196618:LWE196618 MFZ196618:MGA196618 MPV196618:MPW196618 MZR196618:MZS196618 NJN196618:NJO196618 NTJ196618:NTK196618 ODF196618:ODG196618 ONB196618:ONC196618 OWX196618:OWY196618 PGT196618:PGU196618 PQP196618:PQQ196618 QAL196618:QAM196618 QKH196618:QKI196618 QUD196618:QUE196618 RDZ196618:REA196618 RNV196618:RNW196618 RXR196618:RXS196618 SHN196618:SHO196618 SRJ196618:SRK196618 TBF196618:TBG196618 TLB196618:TLC196618 TUX196618:TUY196618 UET196618:UEU196618 UOP196618:UOQ196618 UYL196618:UYM196618 VIH196618:VII196618 VSD196618:VSE196618 WBZ196618:WCA196618 WLV196618:WLW196618 WVR196618:WVS196618 J262154:K262154 JF262154:JG262154 TB262154:TC262154 ACX262154:ACY262154 AMT262154:AMU262154 AWP262154:AWQ262154 BGL262154:BGM262154 BQH262154:BQI262154 CAD262154:CAE262154 CJZ262154:CKA262154 CTV262154:CTW262154 DDR262154:DDS262154 DNN262154:DNO262154 DXJ262154:DXK262154 EHF262154:EHG262154 ERB262154:ERC262154 FAX262154:FAY262154 FKT262154:FKU262154 FUP262154:FUQ262154 GEL262154:GEM262154 GOH262154:GOI262154 GYD262154:GYE262154 HHZ262154:HIA262154 HRV262154:HRW262154 IBR262154:IBS262154 ILN262154:ILO262154 IVJ262154:IVK262154 JFF262154:JFG262154 JPB262154:JPC262154 JYX262154:JYY262154 KIT262154:KIU262154 KSP262154:KSQ262154 LCL262154:LCM262154 LMH262154:LMI262154 LWD262154:LWE262154 MFZ262154:MGA262154 MPV262154:MPW262154 MZR262154:MZS262154 NJN262154:NJO262154 NTJ262154:NTK262154 ODF262154:ODG262154 ONB262154:ONC262154 OWX262154:OWY262154 PGT262154:PGU262154 PQP262154:PQQ262154 QAL262154:QAM262154 QKH262154:QKI262154 QUD262154:QUE262154 RDZ262154:REA262154 RNV262154:RNW262154 RXR262154:RXS262154 SHN262154:SHO262154 SRJ262154:SRK262154 TBF262154:TBG262154 TLB262154:TLC262154 TUX262154:TUY262154 UET262154:UEU262154 UOP262154:UOQ262154 UYL262154:UYM262154 VIH262154:VII262154 VSD262154:VSE262154 WBZ262154:WCA262154 WLV262154:WLW262154 WVR262154:WVS262154 J327690:K327690 JF327690:JG327690 TB327690:TC327690 ACX327690:ACY327690 AMT327690:AMU327690 AWP327690:AWQ327690 BGL327690:BGM327690 BQH327690:BQI327690 CAD327690:CAE327690 CJZ327690:CKA327690 CTV327690:CTW327690 DDR327690:DDS327690 DNN327690:DNO327690 DXJ327690:DXK327690 EHF327690:EHG327690 ERB327690:ERC327690 FAX327690:FAY327690 FKT327690:FKU327690 FUP327690:FUQ327690 GEL327690:GEM327690 GOH327690:GOI327690 GYD327690:GYE327690 HHZ327690:HIA327690 HRV327690:HRW327690 IBR327690:IBS327690 ILN327690:ILO327690 IVJ327690:IVK327690 JFF327690:JFG327690 JPB327690:JPC327690 JYX327690:JYY327690 KIT327690:KIU327690 KSP327690:KSQ327690 LCL327690:LCM327690 LMH327690:LMI327690 LWD327690:LWE327690 MFZ327690:MGA327690 MPV327690:MPW327690 MZR327690:MZS327690 NJN327690:NJO327690 NTJ327690:NTK327690 ODF327690:ODG327690 ONB327690:ONC327690 OWX327690:OWY327690 PGT327690:PGU327690 PQP327690:PQQ327690 QAL327690:QAM327690 QKH327690:QKI327690 QUD327690:QUE327690 RDZ327690:REA327690 RNV327690:RNW327690 RXR327690:RXS327690 SHN327690:SHO327690 SRJ327690:SRK327690 TBF327690:TBG327690 TLB327690:TLC327690 TUX327690:TUY327690 UET327690:UEU327690 UOP327690:UOQ327690 UYL327690:UYM327690 VIH327690:VII327690 VSD327690:VSE327690 WBZ327690:WCA327690 WLV327690:WLW327690 WVR327690:WVS327690 J393226:K393226 JF393226:JG393226 TB393226:TC393226 ACX393226:ACY393226 AMT393226:AMU393226 AWP393226:AWQ393226 BGL393226:BGM393226 BQH393226:BQI393226 CAD393226:CAE393226 CJZ393226:CKA393226 CTV393226:CTW393226 DDR393226:DDS393226 DNN393226:DNO393226 DXJ393226:DXK393226 EHF393226:EHG393226 ERB393226:ERC393226 FAX393226:FAY393226 FKT393226:FKU393226 FUP393226:FUQ393226 GEL393226:GEM393226 GOH393226:GOI393226 GYD393226:GYE393226 HHZ393226:HIA393226 HRV393226:HRW393226 IBR393226:IBS393226 ILN393226:ILO393226 IVJ393226:IVK393226 JFF393226:JFG393226 JPB393226:JPC393226 JYX393226:JYY393226 KIT393226:KIU393226 KSP393226:KSQ393226 LCL393226:LCM393226 LMH393226:LMI393226 LWD393226:LWE393226 MFZ393226:MGA393226 MPV393226:MPW393226 MZR393226:MZS393226 NJN393226:NJO393226 NTJ393226:NTK393226 ODF393226:ODG393226 ONB393226:ONC393226 OWX393226:OWY393226 PGT393226:PGU393226 PQP393226:PQQ393226 QAL393226:QAM393226 QKH393226:QKI393226 QUD393226:QUE393226 RDZ393226:REA393226 RNV393226:RNW393226 RXR393226:RXS393226 SHN393226:SHO393226 SRJ393226:SRK393226 TBF393226:TBG393226 TLB393226:TLC393226 TUX393226:TUY393226 UET393226:UEU393226 UOP393226:UOQ393226 UYL393226:UYM393226 VIH393226:VII393226 VSD393226:VSE393226 WBZ393226:WCA393226 WLV393226:WLW393226 WVR393226:WVS393226 J458762:K458762 JF458762:JG458762 TB458762:TC458762 ACX458762:ACY458762 AMT458762:AMU458762 AWP458762:AWQ458762 BGL458762:BGM458762 BQH458762:BQI458762 CAD458762:CAE458762 CJZ458762:CKA458762 CTV458762:CTW458762 DDR458762:DDS458762 DNN458762:DNO458762 DXJ458762:DXK458762 EHF458762:EHG458762 ERB458762:ERC458762 FAX458762:FAY458762 FKT458762:FKU458762 FUP458762:FUQ458762 GEL458762:GEM458762 GOH458762:GOI458762 GYD458762:GYE458762 HHZ458762:HIA458762 HRV458762:HRW458762 IBR458762:IBS458762 ILN458762:ILO458762 IVJ458762:IVK458762 JFF458762:JFG458762 JPB458762:JPC458762 JYX458762:JYY458762 KIT458762:KIU458762 KSP458762:KSQ458762 LCL458762:LCM458762 LMH458762:LMI458762 LWD458762:LWE458762 MFZ458762:MGA458762 MPV458762:MPW458762 MZR458762:MZS458762 NJN458762:NJO458762 NTJ458762:NTK458762 ODF458762:ODG458762 ONB458762:ONC458762 OWX458762:OWY458762 PGT458762:PGU458762 PQP458762:PQQ458762 QAL458762:QAM458762 QKH458762:QKI458762 QUD458762:QUE458762 RDZ458762:REA458762 RNV458762:RNW458762 RXR458762:RXS458762 SHN458762:SHO458762 SRJ458762:SRK458762 TBF458762:TBG458762 TLB458762:TLC458762 TUX458762:TUY458762 UET458762:UEU458762 UOP458762:UOQ458762 UYL458762:UYM458762 VIH458762:VII458762 VSD458762:VSE458762 WBZ458762:WCA458762 WLV458762:WLW458762 WVR458762:WVS458762 J524298:K524298 JF524298:JG524298 TB524298:TC524298 ACX524298:ACY524298 AMT524298:AMU524298 AWP524298:AWQ524298 BGL524298:BGM524298 BQH524298:BQI524298 CAD524298:CAE524298 CJZ524298:CKA524298 CTV524298:CTW524298 DDR524298:DDS524298 DNN524298:DNO524298 DXJ524298:DXK524298 EHF524298:EHG524298 ERB524298:ERC524298 FAX524298:FAY524298 FKT524298:FKU524298 FUP524298:FUQ524298 GEL524298:GEM524298 GOH524298:GOI524298 GYD524298:GYE524298 HHZ524298:HIA524298 HRV524298:HRW524298 IBR524298:IBS524298 ILN524298:ILO524298 IVJ524298:IVK524298 JFF524298:JFG524298 JPB524298:JPC524298 JYX524298:JYY524298 KIT524298:KIU524298 KSP524298:KSQ524298 LCL524298:LCM524298 LMH524298:LMI524298 LWD524298:LWE524298 MFZ524298:MGA524298 MPV524298:MPW524298 MZR524298:MZS524298 NJN524298:NJO524298 NTJ524298:NTK524298 ODF524298:ODG524298 ONB524298:ONC524298 OWX524298:OWY524298 PGT524298:PGU524298 PQP524298:PQQ524298 QAL524298:QAM524298 QKH524298:QKI524298 QUD524298:QUE524298 RDZ524298:REA524298 RNV524298:RNW524298 RXR524298:RXS524298 SHN524298:SHO524298 SRJ524298:SRK524298 TBF524298:TBG524298 TLB524298:TLC524298 TUX524298:TUY524298 UET524298:UEU524298 UOP524298:UOQ524298 UYL524298:UYM524298 VIH524298:VII524298 VSD524298:VSE524298 WBZ524298:WCA524298 WLV524298:WLW524298 WVR524298:WVS524298 J589834:K589834 JF589834:JG589834 TB589834:TC589834 ACX589834:ACY589834 AMT589834:AMU589834 AWP589834:AWQ589834 BGL589834:BGM589834 BQH589834:BQI589834 CAD589834:CAE589834 CJZ589834:CKA589834 CTV589834:CTW589834 DDR589834:DDS589834 DNN589834:DNO589834 DXJ589834:DXK589834 EHF589834:EHG589834 ERB589834:ERC589834 FAX589834:FAY589834 FKT589834:FKU589834 FUP589834:FUQ589834 GEL589834:GEM589834 GOH589834:GOI589834 GYD589834:GYE589834 HHZ589834:HIA589834 HRV589834:HRW589834 IBR589834:IBS589834 ILN589834:ILO589834 IVJ589834:IVK589834 JFF589834:JFG589834 JPB589834:JPC589834 JYX589834:JYY589834 KIT589834:KIU589834 KSP589834:KSQ589834 LCL589834:LCM589834 LMH589834:LMI589834 LWD589834:LWE589834 MFZ589834:MGA589834 MPV589834:MPW589834 MZR589834:MZS589834 NJN589834:NJO589834 NTJ589834:NTK589834 ODF589834:ODG589834 ONB589834:ONC589834 OWX589834:OWY589834 PGT589834:PGU589834 PQP589834:PQQ589834 QAL589834:QAM589834 QKH589834:QKI589834 QUD589834:QUE589834 RDZ589834:REA589834 RNV589834:RNW589834 RXR589834:RXS589834 SHN589834:SHO589834 SRJ589834:SRK589834 TBF589834:TBG589834 TLB589834:TLC589834 TUX589834:TUY589834 UET589834:UEU589834 UOP589834:UOQ589834 UYL589834:UYM589834 VIH589834:VII589834 VSD589834:VSE589834 WBZ589834:WCA589834 WLV589834:WLW589834 WVR589834:WVS589834 J655370:K655370 JF655370:JG655370 TB655370:TC655370 ACX655370:ACY655370 AMT655370:AMU655370 AWP655370:AWQ655370 BGL655370:BGM655370 BQH655370:BQI655370 CAD655370:CAE655370 CJZ655370:CKA655370 CTV655370:CTW655370 DDR655370:DDS655370 DNN655370:DNO655370 DXJ655370:DXK655370 EHF655370:EHG655370 ERB655370:ERC655370 FAX655370:FAY655370 FKT655370:FKU655370 FUP655370:FUQ655370 GEL655370:GEM655370 GOH655370:GOI655370 GYD655370:GYE655370 HHZ655370:HIA655370 HRV655370:HRW655370 IBR655370:IBS655370 ILN655370:ILO655370 IVJ655370:IVK655370 JFF655370:JFG655370 JPB655370:JPC655370 JYX655370:JYY655370 KIT655370:KIU655370 KSP655370:KSQ655370 LCL655370:LCM655370 LMH655370:LMI655370 LWD655370:LWE655370 MFZ655370:MGA655370 MPV655370:MPW655370 MZR655370:MZS655370 NJN655370:NJO655370 NTJ655370:NTK655370 ODF655370:ODG655370 ONB655370:ONC655370 OWX655370:OWY655370 PGT655370:PGU655370 PQP655370:PQQ655370 QAL655370:QAM655370 QKH655370:QKI655370 QUD655370:QUE655370 RDZ655370:REA655370 RNV655370:RNW655370 RXR655370:RXS655370 SHN655370:SHO655370 SRJ655370:SRK655370 TBF655370:TBG655370 TLB655370:TLC655370 TUX655370:TUY655370 UET655370:UEU655370 UOP655370:UOQ655370 UYL655370:UYM655370 VIH655370:VII655370 VSD655370:VSE655370 WBZ655370:WCA655370 WLV655370:WLW655370 WVR655370:WVS655370 J720906:K720906 JF720906:JG720906 TB720906:TC720906 ACX720906:ACY720906 AMT720906:AMU720906 AWP720906:AWQ720906 BGL720906:BGM720906 BQH720906:BQI720906 CAD720906:CAE720906 CJZ720906:CKA720906 CTV720906:CTW720906 DDR720906:DDS720906 DNN720906:DNO720906 DXJ720906:DXK720906 EHF720906:EHG720906 ERB720906:ERC720906 FAX720906:FAY720906 FKT720906:FKU720906 FUP720906:FUQ720906 GEL720906:GEM720906 GOH720906:GOI720906 GYD720906:GYE720906 HHZ720906:HIA720906 HRV720906:HRW720906 IBR720906:IBS720906 ILN720906:ILO720906 IVJ720906:IVK720906 JFF720906:JFG720906 JPB720906:JPC720906 JYX720906:JYY720906 KIT720906:KIU720906 KSP720906:KSQ720906 LCL720906:LCM720906 LMH720906:LMI720906 LWD720906:LWE720906 MFZ720906:MGA720906 MPV720906:MPW720906 MZR720906:MZS720906 NJN720906:NJO720906 NTJ720906:NTK720906 ODF720906:ODG720906 ONB720906:ONC720906 OWX720906:OWY720906 PGT720906:PGU720906 PQP720906:PQQ720906 QAL720906:QAM720906 QKH720906:QKI720906 QUD720906:QUE720906 RDZ720906:REA720906 RNV720906:RNW720906 RXR720906:RXS720906 SHN720906:SHO720906 SRJ720906:SRK720906 TBF720906:TBG720906 TLB720906:TLC720906 TUX720906:TUY720906 UET720906:UEU720906 UOP720906:UOQ720906 UYL720906:UYM720906 VIH720906:VII720906 VSD720906:VSE720906 WBZ720906:WCA720906 WLV720906:WLW720906 WVR720906:WVS720906 J786442:K786442 JF786442:JG786442 TB786442:TC786442 ACX786442:ACY786442 AMT786442:AMU786442 AWP786442:AWQ786442 BGL786442:BGM786442 BQH786442:BQI786442 CAD786442:CAE786442 CJZ786442:CKA786442 CTV786442:CTW786442 DDR786442:DDS786442 DNN786442:DNO786442 DXJ786442:DXK786442 EHF786442:EHG786442 ERB786442:ERC786442 FAX786442:FAY786442 FKT786442:FKU786442 FUP786442:FUQ786442 GEL786442:GEM786442 GOH786442:GOI786442 GYD786442:GYE786442 HHZ786442:HIA786442 HRV786442:HRW786442 IBR786442:IBS786442 ILN786442:ILO786442 IVJ786442:IVK786442 JFF786442:JFG786442 JPB786442:JPC786442 JYX786442:JYY786442 KIT786442:KIU786442 KSP786442:KSQ786442 LCL786442:LCM786442 LMH786442:LMI786442 LWD786442:LWE786442 MFZ786442:MGA786442 MPV786442:MPW786442 MZR786442:MZS786442 NJN786442:NJO786442 NTJ786442:NTK786442 ODF786442:ODG786442 ONB786442:ONC786442 OWX786442:OWY786442 PGT786442:PGU786442 PQP786442:PQQ786442 QAL786442:QAM786442 QKH786442:QKI786442 QUD786442:QUE786442 RDZ786442:REA786442 RNV786442:RNW786442 RXR786442:RXS786442 SHN786442:SHO786442 SRJ786442:SRK786442 TBF786442:TBG786442 TLB786442:TLC786442 TUX786442:TUY786442 UET786442:UEU786442 UOP786442:UOQ786442 UYL786442:UYM786442 VIH786442:VII786442 VSD786442:VSE786442 WBZ786442:WCA786442 WLV786442:WLW786442 WVR786442:WVS786442 J851978:K851978 JF851978:JG851978 TB851978:TC851978 ACX851978:ACY851978 AMT851978:AMU851978 AWP851978:AWQ851978 BGL851978:BGM851978 BQH851978:BQI851978 CAD851978:CAE851978 CJZ851978:CKA851978 CTV851978:CTW851978 DDR851978:DDS851978 DNN851978:DNO851978 DXJ851978:DXK851978 EHF851978:EHG851978 ERB851978:ERC851978 FAX851978:FAY851978 FKT851978:FKU851978 FUP851978:FUQ851978 GEL851978:GEM851978 GOH851978:GOI851978 GYD851978:GYE851978 HHZ851978:HIA851978 HRV851978:HRW851978 IBR851978:IBS851978 ILN851978:ILO851978 IVJ851978:IVK851978 JFF851978:JFG851978 JPB851978:JPC851978 JYX851978:JYY851978 KIT851978:KIU851978 KSP851978:KSQ851978 LCL851978:LCM851978 LMH851978:LMI851978 LWD851978:LWE851978 MFZ851978:MGA851978 MPV851978:MPW851978 MZR851978:MZS851978 NJN851978:NJO851978 NTJ851978:NTK851978 ODF851978:ODG851978 ONB851978:ONC851978 OWX851978:OWY851978 PGT851978:PGU851978 PQP851978:PQQ851978 QAL851978:QAM851978 QKH851978:QKI851978 QUD851978:QUE851978 RDZ851978:REA851978 RNV851978:RNW851978 RXR851978:RXS851978 SHN851978:SHO851978 SRJ851978:SRK851978 TBF851978:TBG851978 TLB851978:TLC851978 TUX851978:TUY851978 UET851978:UEU851978 UOP851978:UOQ851978 UYL851978:UYM851978 VIH851978:VII851978 VSD851978:VSE851978 WBZ851978:WCA851978 WLV851978:WLW851978 WVR851978:WVS851978 J917514:K917514 JF917514:JG917514 TB917514:TC917514 ACX917514:ACY917514 AMT917514:AMU917514 AWP917514:AWQ917514 BGL917514:BGM917514 BQH917514:BQI917514 CAD917514:CAE917514 CJZ917514:CKA917514 CTV917514:CTW917514 DDR917514:DDS917514 DNN917514:DNO917514 DXJ917514:DXK917514 EHF917514:EHG917514 ERB917514:ERC917514 FAX917514:FAY917514 FKT917514:FKU917514 FUP917514:FUQ917514 GEL917514:GEM917514 GOH917514:GOI917514 GYD917514:GYE917514 HHZ917514:HIA917514 HRV917514:HRW917514 IBR917514:IBS917514 ILN917514:ILO917514 IVJ917514:IVK917514 JFF917514:JFG917514 JPB917514:JPC917514 JYX917514:JYY917514 KIT917514:KIU917514 KSP917514:KSQ917514 LCL917514:LCM917514 LMH917514:LMI917514 LWD917514:LWE917514 MFZ917514:MGA917514 MPV917514:MPW917514 MZR917514:MZS917514 NJN917514:NJO917514 NTJ917514:NTK917514 ODF917514:ODG917514 ONB917514:ONC917514 OWX917514:OWY917514 PGT917514:PGU917514 PQP917514:PQQ917514 QAL917514:QAM917514 QKH917514:QKI917514 QUD917514:QUE917514 RDZ917514:REA917514 RNV917514:RNW917514 RXR917514:RXS917514 SHN917514:SHO917514 SRJ917514:SRK917514 TBF917514:TBG917514 TLB917514:TLC917514 TUX917514:TUY917514 UET917514:UEU917514 UOP917514:UOQ917514 UYL917514:UYM917514 VIH917514:VII917514 VSD917514:VSE917514 WBZ917514:WCA917514 WLV917514:WLW917514 WVR917514:WVS917514 J983050:K983050 JF983050:JG983050 TB983050:TC983050 ACX983050:ACY983050 AMT983050:AMU983050 AWP983050:AWQ983050 BGL983050:BGM983050 BQH983050:BQI983050 CAD983050:CAE983050 CJZ983050:CKA983050 CTV983050:CTW983050 DDR983050:DDS983050 DNN983050:DNO983050 DXJ983050:DXK983050 EHF983050:EHG983050 ERB983050:ERC983050 FAX983050:FAY983050 FKT983050:FKU983050 FUP983050:FUQ983050 GEL983050:GEM983050 GOH983050:GOI983050 GYD983050:GYE983050 HHZ983050:HIA983050 HRV983050:HRW983050 IBR983050:IBS983050 ILN983050:ILO983050 IVJ983050:IVK983050 JFF983050:JFG983050 JPB983050:JPC983050 JYX983050:JYY983050 KIT983050:KIU983050 KSP983050:KSQ983050 LCL983050:LCM983050 LMH983050:LMI983050 LWD983050:LWE983050 MFZ983050:MGA983050 MPV983050:MPW983050 MZR983050:MZS983050 NJN983050:NJO983050 NTJ983050:NTK983050 ODF983050:ODG983050 ONB983050:ONC983050 OWX983050:OWY983050 PGT983050:PGU983050 PQP983050:PQQ983050 QAL983050:QAM983050 QKH983050:QKI983050 QUD983050:QUE983050 RDZ983050:REA983050 RNV983050:RNW983050 RXR983050:RXS983050 SHN983050:SHO983050 SRJ983050:SRK983050 TBF983050:TBG983050 TLB983050:TLC983050 TUX983050:TUY983050 UET983050:UEU983050 UOP983050:UOQ983050 UYL983050:UYM983050 VIH983050:VII983050 VSD983050:VSE983050 WBZ983050:WCA983050 WLV983050:WLW983050 WVR983050:WVS983050" xr:uid="{B61C1E0D-259D-4BF2-9997-C2BE03AC6D69}"/>
    <dataValidation type="list" allowBlank="1" showInputMessage="1" showErrorMessage="1" errorTitle="Incorrect input" error="Please click the arrow and select your road type" prompt="Select your road type" sqref="G7:I7 JC7:JE7 SY7:TA7 ACU7:ACW7 AMQ7:AMS7 AWM7:AWO7 BGI7:BGK7 BQE7:BQG7 CAA7:CAC7 CJW7:CJY7 CTS7:CTU7 DDO7:DDQ7 DNK7:DNM7 DXG7:DXI7 EHC7:EHE7 EQY7:ERA7 FAU7:FAW7 FKQ7:FKS7 FUM7:FUO7 GEI7:GEK7 GOE7:GOG7 GYA7:GYC7 HHW7:HHY7 HRS7:HRU7 IBO7:IBQ7 ILK7:ILM7 IVG7:IVI7 JFC7:JFE7 JOY7:JPA7 JYU7:JYW7 KIQ7:KIS7 KSM7:KSO7 LCI7:LCK7 LME7:LMG7 LWA7:LWC7 MFW7:MFY7 MPS7:MPU7 MZO7:MZQ7 NJK7:NJM7 NTG7:NTI7 ODC7:ODE7 OMY7:ONA7 OWU7:OWW7 PGQ7:PGS7 PQM7:PQO7 QAI7:QAK7 QKE7:QKG7 QUA7:QUC7 RDW7:RDY7 RNS7:RNU7 RXO7:RXQ7 SHK7:SHM7 SRG7:SRI7 TBC7:TBE7 TKY7:TLA7 TUU7:TUW7 UEQ7:UES7 UOM7:UOO7 UYI7:UYK7 VIE7:VIG7 VSA7:VSC7 WBW7:WBY7 WLS7:WLU7 WVO7:WVQ7 G65543:I65543 JC65543:JE65543 SY65543:TA65543 ACU65543:ACW65543 AMQ65543:AMS65543 AWM65543:AWO65543 BGI65543:BGK65543 BQE65543:BQG65543 CAA65543:CAC65543 CJW65543:CJY65543 CTS65543:CTU65543 DDO65543:DDQ65543 DNK65543:DNM65543 DXG65543:DXI65543 EHC65543:EHE65543 EQY65543:ERA65543 FAU65543:FAW65543 FKQ65543:FKS65543 FUM65543:FUO65543 GEI65543:GEK65543 GOE65543:GOG65543 GYA65543:GYC65543 HHW65543:HHY65543 HRS65543:HRU65543 IBO65543:IBQ65543 ILK65543:ILM65543 IVG65543:IVI65543 JFC65543:JFE65543 JOY65543:JPA65543 JYU65543:JYW65543 KIQ65543:KIS65543 KSM65543:KSO65543 LCI65543:LCK65543 LME65543:LMG65543 LWA65543:LWC65543 MFW65543:MFY65543 MPS65543:MPU65543 MZO65543:MZQ65543 NJK65543:NJM65543 NTG65543:NTI65543 ODC65543:ODE65543 OMY65543:ONA65543 OWU65543:OWW65543 PGQ65543:PGS65543 PQM65543:PQO65543 QAI65543:QAK65543 QKE65543:QKG65543 QUA65543:QUC65543 RDW65543:RDY65543 RNS65543:RNU65543 RXO65543:RXQ65543 SHK65543:SHM65543 SRG65543:SRI65543 TBC65543:TBE65543 TKY65543:TLA65543 TUU65543:TUW65543 UEQ65543:UES65543 UOM65543:UOO65543 UYI65543:UYK65543 VIE65543:VIG65543 VSA65543:VSC65543 WBW65543:WBY65543 WLS65543:WLU65543 WVO65543:WVQ65543 G131079:I131079 JC131079:JE131079 SY131079:TA131079 ACU131079:ACW131079 AMQ131079:AMS131079 AWM131079:AWO131079 BGI131079:BGK131079 BQE131079:BQG131079 CAA131079:CAC131079 CJW131079:CJY131079 CTS131079:CTU131079 DDO131079:DDQ131079 DNK131079:DNM131079 DXG131079:DXI131079 EHC131079:EHE131079 EQY131079:ERA131079 FAU131079:FAW131079 FKQ131079:FKS131079 FUM131079:FUO131079 GEI131079:GEK131079 GOE131079:GOG131079 GYA131079:GYC131079 HHW131079:HHY131079 HRS131079:HRU131079 IBO131079:IBQ131079 ILK131079:ILM131079 IVG131079:IVI131079 JFC131079:JFE131079 JOY131079:JPA131079 JYU131079:JYW131079 KIQ131079:KIS131079 KSM131079:KSO131079 LCI131079:LCK131079 LME131079:LMG131079 LWA131079:LWC131079 MFW131079:MFY131079 MPS131079:MPU131079 MZO131079:MZQ131079 NJK131079:NJM131079 NTG131079:NTI131079 ODC131079:ODE131079 OMY131079:ONA131079 OWU131079:OWW131079 PGQ131079:PGS131079 PQM131079:PQO131079 QAI131079:QAK131079 QKE131079:QKG131079 QUA131079:QUC131079 RDW131079:RDY131079 RNS131079:RNU131079 RXO131079:RXQ131079 SHK131079:SHM131079 SRG131079:SRI131079 TBC131079:TBE131079 TKY131079:TLA131079 TUU131079:TUW131079 UEQ131079:UES131079 UOM131079:UOO131079 UYI131079:UYK131079 VIE131079:VIG131079 VSA131079:VSC131079 WBW131079:WBY131079 WLS131079:WLU131079 WVO131079:WVQ131079 G196615:I196615 JC196615:JE196615 SY196615:TA196615 ACU196615:ACW196615 AMQ196615:AMS196615 AWM196615:AWO196615 BGI196615:BGK196615 BQE196615:BQG196615 CAA196615:CAC196615 CJW196615:CJY196615 CTS196615:CTU196615 DDO196615:DDQ196615 DNK196615:DNM196615 DXG196615:DXI196615 EHC196615:EHE196615 EQY196615:ERA196615 FAU196615:FAW196615 FKQ196615:FKS196615 FUM196615:FUO196615 GEI196615:GEK196615 GOE196615:GOG196615 GYA196615:GYC196615 HHW196615:HHY196615 HRS196615:HRU196615 IBO196615:IBQ196615 ILK196615:ILM196615 IVG196615:IVI196615 JFC196615:JFE196615 JOY196615:JPA196615 JYU196615:JYW196615 KIQ196615:KIS196615 KSM196615:KSO196615 LCI196615:LCK196615 LME196615:LMG196615 LWA196615:LWC196615 MFW196615:MFY196615 MPS196615:MPU196615 MZO196615:MZQ196615 NJK196615:NJM196615 NTG196615:NTI196615 ODC196615:ODE196615 OMY196615:ONA196615 OWU196615:OWW196615 PGQ196615:PGS196615 PQM196615:PQO196615 QAI196615:QAK196615 QKE196615:QKG196615 QUA196615:QUC196615 RDW196615:RDY196615 RNS196615:RNU196615 RXO196615:RXQ196615 SHK196615:SHM196615 SRG196615:SRI196615 TBC196615:TBE196615 TKY196615:TLA196615 TUU196615:TUW196615 UEQ196615:UES196615 UOM196615:UOO196615 UYI196615:UYK196615 VIE196615:VIG196615 VSA196615:VSC196615 WBW196615:WBY196615 WLS196615:WLU196615 WVO196615:WVQ196615 G262151:I262151 JC262151:JE262151 SY262151:TA262151 ACU262151:ACW262151 AMQ262151:AMS262151 AWM262151:AWO262151 BGI262151:BGK262151 BQE262151:BQG262151 CAA262151:CAC262151 CJW262151:CJY262151 CTS262151:CTU262151 DDO262151:DDQ262151 DNK262151:DNM262151 DXG262151:DXI262151 EHC262151:EHE262151 EQY262151:ERA262151 FAU262151:FAW262151 FKQ262151:FKS262151 FUM262151:FUO262151 GEI262151:GEK262151 GOE262151:GOG262151 GYA262151:GYC262151 HHW262151:HHY262151 HRS262151:HRU262151 IBO262151:IBQ262151 ILK262151:ILM262151 IVG262151:IVI262151 JFC262151:JFE262151 JOY262151:JPA262151 JYU262151:JYW262151 KIQ262151:KIS262151 KSM262151:KSO262151 LCI262151:LCK262151 LME262151:LMG262151 LWA262151:LWC262151 MFW262151:MFY262151 MPS262151:MPU262151 MZO262151:MZQ262151 NJK262151:NJM262151 NTG262151:NTI262151 ODC262151:ODE262151 OMY262151:ONA262151 OWU262151:OWW262151 PGQ262151:PGS262151 PQM262151:PQO262151 QAI262151:QAK262151 QKE262151:QKG262151 QUA262151:QUC262151 RDW262151:RDY262151 RNS262151:RNU262151 RXO262151:RXQ262151 SHK262151:SHM262151 SRG262151:SRI262151 TBC262151:TBE262151 TKY262151:TLA262151 TUU262151:TUW262151 UEQ262151:UES262151 UOM262151:UOO262151 UYI262151:UYK262151 VIE262151:VIG262151 VSA262151:VSC262151 WBW262151:WBY262151 WLS262151:WLU262151 WVO262151:WVQ262151 G327687:I327687 JC327687:JE327687 SY327687:TA327687 ACU327687:ACW327687 AMQ327687:AMS327687 AWM327687:AWO327687 BGI327687:BGK327687 BQE327687:BQG327687 CAA327687:CAC327687 CJW327687:CJY327687 CTS327687:CTU327687 DDO327687:DDQ327687 DNK327687:DNM327687 DXG327687:DXI327687 EHC327687:EHE327687 EQY327687:ERA327687 FAU327687:FAW327687 FKQ327687:FKS327687 FUM327687:FUO327687 GEI327687:GEK327687 GOE327687:GOG327687 GYA327687:GYC327687 HHW327687:HHY327687 HRS327687:HRU327687 IBO327687:IBQ327687 ILK327687:ILM327687 IVG327687:IVI327687 JFC327687:JFE327687 JOY327687:JPA327687 JYU327687:JYW327687 KIQ327687:KIS327687 KSM327687:KSO327687 LCI327687:LCK327687 LME327687:LMG327687 LWA327687:LWC327687 MFW327687:MFY327687 MPS327687:MPU327687 MZO327687:MZQ327687 NJK327687:NJM327687 NTG327687:NTI327687 ODC327687:ODE327687 OMY327687:ONA327687 OWU327687:OWW327687 PGQ327687:PGS327687 PQM327687:PQO327687 QAI327687:QAK327687 QKE327687:QKG327687 QUA327687:QUC327687 RDW327687:RDY327687 RNS327687:RNU327687 RXO327687:RXQ327687 SHK327687:SHM327687 SRG327687:SRI327687 TBC327687:TBE327687 TKY327687:TLA327687 TUU327687:TUW327687 UEQ327687:UES327687 UOM327687:UOO327687 UYI327687:UYK327687 VIE327687:VIG327687 VSA327687:VSC327687 WBW327687:WBY327687 WLS327687:WLU327687 WVO327687:WVQ327687 G393223:I393223 JC393223:JE393223 SY393223:TA393223 ACU393223:ACW393223 AMQ393223:AMS393223 AWM393223:AWO393223 BGI393223:BGK393223 BQE393223:BQG393223 CAA393223:CAC393223 CJW393223:CJY393223 CTS393223:CTU393223 DDO393223:DDQ393223 DNK393223:DNM393223 DXG393223:DXI393223 EHC393223:EHE393223 EQY393223:ERA393223 FAU393223:FAW393223 FKQ393223:FKS393223 FUM393223:FUO393223 GEI393223:GEK393223 GOE393223:GOG393223 GYA393223:GYC393223 HHW393223:HHY393223 HRS393223:HRU393223 IBO393223:IBQ393223 ILK393223:ILM393223 IVG393223:IVI393223 JFC393223:JFE393223 JOY393223:JPA393223 JYU393223:JYW393223 KIQ393223:KIS393223 KSM393223:KSO393223 LCI393223:LCK393223 LME393223:LMG393223 LWA393223:LWC393223 MFW393223:MFY393223 MPS393223:MPU393223 MZO393223:MZQ393223 NJK393223:NJM393223 NTG393223:NTI393223 ODC393223:ODE393223 OMY393223:ONA393223 OWU393223:OWW393223 PGQ393223:PGS393223 PQM393223:PQO393223 QAI393223:QAK393223 QKE393223:QKG393223 QUA393223:QUC393223 RDW393223:RDY393223 RNS393223:RNU393223 RXO393223:RXQ393223 SHK393223:SHM393223 SRG393223:SRI393223 TBC393223:TBE393223 TKY393223:TLA393223 TUU393223:TUW393223 UEQ393223:UES393223 UOM393223:UOO393223 UYI393223:UYK393223 VIE393223:VIG393223 VSA393223:VSC393223 WBW393223:WBY393223 WLS393223:WLU393223 WVO393223:WVQ393223 G458759:I458759 JC458759:JE458759 SY458759:TA458759 ACU458759:ACW458759 AMQ458759:AMS458759 AWM458759:AWO458759 BGI458759:BGK458759 BQE458759:BQG458759 CAA458759:CAC458759 CJW458759:CJY458759 CTS458759:CTU458759 DDO458759:DDQ458759 DNK458759:DNM458759 DXG458759:DXI458759 EHC458759:EHE458759 EQY458759:ERA458759 FAU458759:FAW458759 FKQ458759:FKS458759 FUM458759:FUO458759 GEI458759:GEK458759 GOE458759:GOG458759 GYA458759:GYC458759 HHW458759:HHY458759 HRS458759:HRU458759 IBO458759:IBQ458759 ILK458759:ILM458759 IVG458759:IVI458759 JFC458759:JFE458759 JOY458759:JPA458759 JYU458759:JYW458759 KIQ458759:KIS458759 KSM458759:KSO458759 LCI458759:LCK458759 LME458759:LMG458759 LWA458759:LWC458759 MFW458759:MFY458759 MPS458759:MPU458759 MZO458759:MZQ458759 NJK458759:NJM458759 NTG458759:NTI458759 ODC458759:ODE458759 OMY458759:ONA458759 OWU458759:OWW458759 PGQ458759:PGS458759 PQM458759:PQO458759 QAI458759:QAK458759 QKE458759:QKG458759 QUA458759:QUC458759 RDW458759:RDY458759 RNS458759:RNU458759 RXO458759:RXQ458759 SHK458759:SHM458759 SRG458759:SRI458759 TBC458759:TBE458759 TKY458759:TLA458759 TUU458759:TUW458759 UEQ458759:UES458759 UOM458759:UOO458759 UYI458759:UYK458759 VIE458759:VIG458759 VSA458759:VSC458759 WBW458759:WBY458759 WLS458759:WLU458759 WVO458759:WVQ458759 G524295:I524295 JC524295:JE524295 SY524295:TA524295 ACU524295:ACW524295 AMQ524295:AMS524295 AWM524295:AWO524295 BGI524295:BGK524295 BQE524295:BQG524295 CAA524295:CAC524295 CJW524295:CJY524295 CTS524295:CTU524295 DDO524295:DDQ524295 DNK524295:DNM524295 DXG524295:DXI524295 EHC524295:EHE524295 EQY524295:ERA524295 FAU524295:FAW524295 FKQ524295:FKS524295 FUM524295:FUO524295 GEI524295:GEK524295 GOE524295:GOG524295 GYA524295:GYC524295 HHW524295:HHY524295 HRS524295:HRU524295 IBO524295:IBQ524295 ILK524295:ILM524295 IVG524295:IVI524295 JFC524295:JFE524295 JOY524295:JPA524295 JYU524295:JYW524295 KIQ524295:KIS524295 KSM524295:KSO524295 LCI524295:LCK524295 LME524295:LMG524295 LWA524295:LWC524295 MFW524295:MFY524295 MPS524295:MPU524295 MZO524295:MZQ524295 NJK524295:NJM524295 NTG524295:NTI524295 ODC524295:ODE524295 OMY524295:ONA524295 OWU524295:OWW524295 PGQ524295:PGS524295 PQM524295:PQO524295 QAI524295:QAK524295 QKE524295:QKG524295 QUA524295:QUC524295 RDW524295:RDY524295 RNS524295:RNU524295 RXO524295:RXQ524295 SHK524295:SHM524295 SRG524295:SRI524295 TBC524295:TBE524295 TKY524295:TLA524295 TUU524295:TUW524295 UEQ524295:UES524295 UOM524295:UOO524295 UYI524295:UYK524295 VIE524295:VIG524295 VSA524295:VSC524295 WBW524295:WBY524295 WLS524295:WLU524295 WVO524295:WVQ524295 G589831:I589831 JC589831:JE589831 SY589831:TA589831 ACU589831:ACW589831 AMQ589831:AMS589831 AWM589831:AWO589831 BGI589831:BGK589831 BQE589831:BQG589831 CAA589831:CAC589831 CJW589831:CJY589831 CTS589831:CTU589831 DDO589831:DDQ589831 DNK589831:DNM589831 DXG589831:DXI589831 EHC589831:EHE589831 EQY589831:ERA589831 FAU589831:FAW589831 FKQ589831:FKS589831 FUM589831:FUO589831 GEI589831:GEK589831 GOE589831:GOG589831 GYA589831:GYC589831 HHW589831:HHY589831 HRS589831:HRU589831 IBO589831:IBQ589831 ILK589831:ILM589831 IVG589831:IVI589831 JFC589831:JFE589831 JOY589831:JPA589831 JYU589831:JYW589831 KIQ589831:KIS589831 KSM589831:KSO589831 LCI589831:LCK589831 LME589831:LMG589831 LWA589831:LWC589831 MFW589831:MFY589831 MPS589831:MPU589831 MZO589831:MZQ589831 NJK589831:NJM589831 NTG589831:NTI589831 ODC589831:ODE589831 OMY589831:ONA589831 OWU589831:OWW589831 PGQ589831:PGS589831 PQM589831:PQO589831 QAI589831:QAK589831 QKE589831:QKG589831 QUA589831:QUC589831 RDW589831:RDY589831 RNS589831:RNU589831 RXO589831:RXQ589831 SHK589831:SHM589831 SRG589831:SRI589831 TBC589831:TBE589831 TKY589831:TLA589831 TUU589831:TUW589831 UEQ589831:UES589831 UOM589831:UOO589831 UYI589831:UYK589831 VIE589831:VIG589831 VSA589831:VSC589831 WBW589831:WBY589831 WLS589831:WLU589831 WVO589831:WVQ589831 G655367:I655367 JC655367:JE655367 SY655367:TA655367 ACU655367:ACW655367 AMQ655367:AMS655367 AWM655367:AWO655367 BGI655367:BGK655367 BQE655367:BQG655367 CAA655367:CAC655367 CJW655367:CJY655367 CTS655367:CTU655367 DDO655367:DDQ655367 DNK655367:DNM655367 DXG655367:DXI655367 EHC655367:EHE655367 EQY655367:ERA655367 FAU655367:FAW655367 FKQ655367:FKS655367 FUM655367:FUO655367 GEI655367:GEK655367 GOE655367:GOG655367 GYA655367:GYC655367 HHW655367:HHY655367 HRS655367:HRU655367 IBO655367:IBQ655367 ILK655367:ILM655367 IVG655367:IVI655367 JFC655367:JFE655367 JOY655367:JPA655367 JYU655367:JYW655367 KIQ655367:KIS655367 KSM655367:KSO655367 LCI655367:LCK655367 LME655367:LMG655367 LWA655367:LWC655367 MFW655367:MFY655367 MPS655367:MPU655367 MZO655367:MZQ655367 NJK655367:NJM655367 NTG655367:NTI655367 ODC655367:ODE655367 OMY655367:ONA655367 OWU655367:OWW655367 PGQ655367:PGS655367 PQM655367:PQO655367 QAI655367:QAK655367 QKE655367:QKG655367 QUA655367:QUC655367 RDW655367:RDY655367 RNS655367:RNU655367 RXO655367:RXQ655367 SHK655367:SHM655367 SRG655367:SRI655367 TBC655367:TBE655367 TKY655367:TLA655367 TUU655367:TUW655367 UEQ655367:UES655367 UOM655367:UOO655367 UYI655367:UYK655367 VIE655367:VIG655367 VSA655367:VSC655367 WBW655367:WBY655367 WLS655367:WLU655367 WVO655367:WVQ655367 G720903:I720903 JC720903:JE720903 SY720903:TA720903 ACU720903:ACW720903 AMQ720903:AMS720903 AWM720903:AWO720903 BGI720903:BGK720903 BQE720903:BQG720903 CAA720903:CAC720903 CJW720903:CJY720903 CTS720903:CTU720903 DDO720903:DDQ720903 DNK720903:DNM720903 DXG720903:DXI720903 EHC720903:EHE720903 EQY720903:ERA720903 FAU720903:FAW720903 FKQ720903:FKS720903 FUM720903:FUO720903 GEI720903:GEK720903 GOE720903:GOG720903 GYA720903:GYC720903 HHW720903:HHY720903 HRS720903:HRU720903 IBO720903:IBQ720903 ILK720903:ILM720903 IVG720903:IVI720903 JFC720903:JFE720903 JOY720903:JPA720903 JYU720903:JYW720903 KIQ720903:KIS720903 KSM720903:KSO720903 LCI720903:LCK720903 LME720903:LMG720903 LWA720903:LWC720903 MFW720903:MFY720903 MPS720903:MPU720903 MZO720903:MZQ720903 NJK720903:NJM720903 NTG720903:NTI720903 ODC720903:ODE720903 OMY720903:ONA720903 OWU720903:OWW720903 PGQ720903:PGS720903 PQM720903:PQO720903 QAI720903:QAK720903 QKE720903:QKG720903 QUA720903:QUC720903 RDW720903:RDY720903 RNS720903:RNU720903 RXO720903:RXQ720903 SHK720903:SHM720903 SRG720903:SRI720903 TBC720903:TBE720903 TKY720903:TLA720903 TUU720903:TUW720903 UEQ720903:UES720903 UOM720903:UOO720903 UYI720903:UYK720903 VIE720903:VIG720903 VSA720903:VSC720903 WBW720903:WBY720903 WLS720903:WLU720903 WVO720903:WVQ720903 G786439:I786439 JC786439:JE786439 SY786439:TA786439 ACU786439:ACW786439 AMQ786439:AMS786439 AWM786439:AWO786439 BGI786439:BGK786439 BQE786439:BQG786439 CAA786439:CAC786439 CJW786439:CJY786439 CTS786439:CTU786439 DDO786439:DDQ786439 DNK786439:DNM786439 DXG786439:DXI786439 EHC786439:EHE786439 EQY786439:ERA786439 FAU786439:FAW786439 FKQ786439:FKS786439 FUM786439:FUO786439 GEI786439:GEK786439 GOE786439:GOG786439 GYA786439:GYC786439 HHW786439:HHY786439 HRS786439:HRU786439 IBO786439:IBQ786439 ILK786439:ILM786439 IVG786439:IVI786439 JFC786439:JFE786439 JOY786439:JPA786439 JYU786439:JYW786439 KIQ786439:KIS786439 KSM786439:KSO786439 LCI786439:LCK786439 LME786439:LMG786439 LWA786439:LWC786439 MFW786439:MFY786439 MPS786439:MPU786439 MZO786439:MZQ786439 NJK786439:NJM786439 NTG786439:NTI786439 ODC786439:ODE786439 OMY786439:ONA786439 OWU786439:OWW786439 PGQ786439:PGS786439 PQM786439:PQO786439 QAI786439:QAK786439 QKE786439:QKG786439 QUA786439:QUC786439 RDW786439:RDY786439 RNS786439:RNU786439 RXO786439:RXQ786439 SHK786439:SHM786439 SRG786439:SRI786439 TBC786439:TBE786439 TKY786439:TLA786439 TUU786439:TUW786439 UEQ786439:UES786439 UOM786439:UOO786439 UYI786439:UYK786439 VIE786439:VIG786439 VSA786439:VSC786439 WBW786439:WBY786439 WLS786439:WLU786439 WVO786439:WVQ786439 G851975:I851975 JC851975:JE851975 SY851975:TA851975 ACU851975:ACW851975 AMQ851975:AMS851975 AWM851975:AWO851975 BGI851975:BGK851975 BQE851975:BQG851975 CAA851975:CAC851975 CJW851975:CJY851975 CTS851975:CTU851975 DDO851975:DDQ851975 DNK851975:DNM851975 DXG851975:DXI851975 EHC851975:EHE851975 EQY851975:ERA851975 FAU851975:FAW851975 FKQ851975:FKS851975 FUM851975:FUO851975 GEI851975:GEK851975 GOE851975:GOG851975 GYA851975:GYC851975 HHW851975:HHY851975 HRS851975:HRU851975 IBO851975:IBQ851975 ILK851975:ILM851975 IVG851975:IVI851975 JFC851975:JFE851975 JOY851975:JPA851975 JYU851975:JYW851975 KIQ851975:KIS851975 KSM851975:KSO851975 LCI851975:LCK851975 LME851975:LMG851975 LWA851975:LWC851975 MFW851975:MFY851975 MPS851975:MPU851975 MZO851975:MZQ851975 NJK851975:NJM851975 NTG851975:NTI851975 ODC851975:ODE851975 OMY851975:ONA851975 OWU851975:OWW851975 PGQ851975:PGS851975 PQM851975:PQO851975 QAI851975:QAK851975 QKE851975:QKG851975 QUA851975:QUC851975 RDW851975:RDY851975 RNS851975:RNU851975 RXO851975:RXQ851975 SHK851975:SHM851975 SRG851975:SRI851975 TBC851975:TBE851975 TKY851975:TLA851975 TUU851975:TUW851975 UEQ851975:UES851975 UOM851975:UOO851975 UYI851975:UYK851975 VIE851975:VIG851975 VSA851975:VSC851975 WBW851975:WBY851975 WLS851975:WLU851975 WVO851975:WVQ851975 G917511:I917511 JC917511:JE917511 SY917511:TA917511 ACU917511:ACW917511 AMQ917511:AMS917511 AWM917511:AWO917511 BGI917511:BGK917511 BQE917511:BQG917511 CAA917511:CAC917511 CJW917511:CJY917511 CTS917511:CTU917511 DDO917511:DDQ917511 DNK917511:DNM917511 DXG917511:DXI917511 EHC917511:EHE917511 EQY917511:ERA917511 FAU917511:FAW917511 FKQ917511:FKS917511 FUM917511:FUO917511 GEI917511:GEK917511 GOE917511:GOG917511 GYA917511:GYC917511 HHW917511:HHY917511 HRS917511:HRU917511 IBO917511:IBQ917511 ILK917511:ILM917511 IVG917511:IVI917511 JFC917511:JFE917511 JOY917511:JPA917511 JYU917511:JYW917511 KIQ917511:KIS917511 KSM917511:KSO917511 LCI917511:LCK917511 LME917511:LMG917511 LWA917511:LWC917511 MFW917511:MFY917511 MPS917511:MPU917511 MZO917511:MZQ917511 NJK917511:NJM917511 NTG917511:NTI917511 ODC917511:ODE917511 OMY917511:ONA917511 OWU917511:OWW917511 PGQ917511:PGS917511 PQM917511:PQO917511 QAI917511:QAK917511 QKE917511:QKG917511 QUA917511:QUC917511 RDW917511:RDY917511 RNS917511:RNU917511 RXO917511:RXQ917511 SHK917511:SHM917511 SRG917511:SRI917511 TBC917511:TBE917511 TKY917511:TLA917511 TUU917511:TUW917511 UEQ917511:UES917511 UOM917511:UOO917511 UYI917511:UYK917511 VIE917511:VIG917511 VSA917511:VSC917511 WBW917511:WBY917511 WLS917511:WLU917511 WVO917511:WVQ917511 G983047:I983047 JC983047:JE983047 SY983047:TA983047 ACU983047:ACW983047 AMQ983047:AMS983047 AWM983047:AWO983047 BGI983047:BGK983047 BQE983047:BQG983047 CAA983047:CAC983047 CJW983047:CJY983047 CTS983047:CTU983047 DDO983047:DDQ983047 DNK983047:DNM983047 DXG983047:DXI983047 EHC983047:EHE983047 EQY983047:ERA983047 FAU983047:FAW983047 FKQ983047:FKS983047 FUM983047:FUO983047 GEI983047:GEK983047 GOE983047:GOG983047 GYA983047:GYC983047 HHW983047:HHY983047 HRS983047:HRU983047 IBO983047:IBQ983047 ILK983047:ILM983047 IVG983047:IVI983047 JFC983047:JFE983047 JOY983047:JPA983047 JYU983047:JYW983047 KIQ983047:KIS983047 KSM983047:KSO983047 LCI983047:LCK983047 LME983047:LMG983047 LWA983047:LWC983047 MFW983047:MFY983047 MPS983047:MPU983047 MZO983047:MZQ983047 NJK983047:NJM983047 NTG983047:NTI983047 ODC983047:ODE983047 OMY983047:ONA983047 OWU983047:OWW983047 PGQ983047:PGS983047 PQM983047:PQO983047 QAI983047:QAK983047 QKE983047:QKG983047 QUA983047:QUC983047 RDW983047:RDY983047 RNS983047:RNU983047 RXO983047:RXQ983047 SHK983047:SHM983047 SRG983047:SRI983047 TBC983047:TBE983047 TKY983047:TLA983047 TUU983047:TUW983047 UEQ983047:UES983047 UOM983047:UOO983047 UYI983047:UYK983047 VIE983047:VIG983047 VSA983047:VSC983047 WBW983047:WBY983047 WLS983047:WLU983047 WVO983047:WVQ983047" xr:uid="{90C2886F-FF0A-44D9-9C12-7242D04707CA}">
      <formula1>#REF!</formula1>
    </dataValidation>
  </dataValidations>
  <printOptions horizontalCentered="1"/>
  <pageMargins left="0.74803149606299213" right="0.74803149606299213" top="0.98425196850393704" bottom="0.98425196850393704" header="0.51181102362204722" footer="0.51181102362204722"/>
  <pageSetup paperSize="9" scale="91" orientation="portrait" r:id="rId1"/>
  <headerFooter scaleWithDoc="0" alignWithMargins="0">
    <oddHeader>&amp;L&amp;"-,Regular"&amp;8&amp;F&amp;R&amp;"-,Regular"&amp;8&amp;A
_________________________________________________________________________________</oddHeader>
    <oddFooter>&amp;L&amp;"-,Regular"&amp;8________________________________________________________________________________
NZ Transport Agency’s Economic evaluation manual
Effective Jul 2013</oddFooter>
  </headerFooter>
  <colBreaks count="1" manualBreakCount="1">
    <brk id="12" max="1048575" man="1"/>
  </colBreaks>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E2D456-7BD9-4FB2-921C-9D6E311B3097}">
  <sheetPr>
    <pageSetUpPr fitToPage="1"/>
  </sheetPr>
  <dimension ref="A1:AB74"/>
  <sheetViews>
    <sheetView zoomScaleNormal="100" workbookViewId="0">
      <selection activeCell="F14" sqref="F14"/>
    </sheetView>
  </sheetViews>
  <sheetFormatPr defaultColWidth="7.75" defaultRowHeight="13.5"/>
  <cols>
    <col min="1" max="1" width="2.5" style="178" customWidth="1"/>
    <col min="2" max="2" width="28.75" style="168" customWidth="1"/>
    <col min="3" max="5" width="7.5" style="168" customWidth="1"/>
    <col min="6" max="6" width="10" style="168" customWidth="1"/>
    <col min="7" max="7" width="3" style="168" customWidth="1"/>
    <col min="8" max="8" width="10" style="168" customWidth="1"/>
    <col min="9" max="9" width="3.5" style="178" customWidth="1"/>
    <col min="10" max="10" width="7.75" style="168"/>
    <col min="11" max="13" width="10.75" style="168" customWidth="1"/>
    <col min="14" max="256" width="7.75" style="168"/>
    <col min="257" max="257" width="2.5" style="168" customWidth="1"/>
    <col min="258" max="258" width="28.75" style="168" customWidth="1"/>
    <col min="259" max="261" width="7.5" style="168" customWidth="1"/>
    <col min="262" max="262" width="10" style="168" customWidth="1"/>
    <col min="263" max="263" width="3" style="168" customWidth="1"/>
    <col min="264" max="264" width="10" style="168" customWidth="1"/>
    <col min="265" max="265" width="3.5" style="168" customWidth="1"/>
    <col min="266" max="266" width="7.75" style="168"/>
    <col min="267" max="269" width="10.75" style="168" customWidth="1"/>
    <col min="270" max="512" width="7.75" style="168"/>
    <col min="513" max="513" width="2.5" style="168" customWidth="1"/>
    <col min="514" max="514" width="28.75" style="168" customWidth="1"/>
    <col min="515" max="517" width="7.5" style="168" customWidth="1"/>
    <col min="518" max="518" width="10" style="168" customWidth="1"/>
    <col min="519" max="519" width="3" style="168" customWidth="1"/>
    <col min="520" max="520" width="10" style="168" customWidth="1"/>
    <col min="521" max="521" width="3.5" style="168" customWidth="1"/>
    <col min="522" max="522" width="7.75" style="168"/>
    <col min="523" max="525" width="10.75" style="168" customWidth="1"/>
    <col min="526" max="768" width="7.75" style="168"/>
    <col min="769" max="769" width="2.5" style="168" customWidth="1"/>
    <col min="770" max="770" width="28.75" style="168" customWidth="1"/>
    <col min="771" max="773" width="7.5" style="168" customWidth="1"/>
    <col min="774" max="774" width="10" style="168" customWidth="1"/>
    <col min="775" max="775" width="3" style="168" customWidth="1"/>
    <col min="776" max="776" width="10" style="168" customWidth="1"/>
    <col min="777" max="777" width="3.5" style="168" customWidth="1"/>
    <col min="778" max="778" width="7.75" style="168"/>
    <col min="779" max="781" width="10.75" style="168" customWidth="1"/>
    <col min="782" max="1024" width="7.75" style="168"/>
    <col min="1025" max="1025" width="2.5" style="168" customWidth="1"/>
    <col min="1026" max="1026" width="28.75" style="168" customWidth="1"/>
    <col min="1027" max="1029" width="7.5" style="168" customWidth="1"/>
    <col min="1030" max="1030" width="10" style="168" customWidth="1"/>
    <col min="1031" max="1031" width="3" style="168" customWidth="1"/>
    <col min="1032" max="1032" width="10" style="168" customWidth="1"/>
    <col min="1033" max="1033" width="3.5" style="168" customWidth="1"/>
    <col min="1034" max="1034" width="7.75" style="168"/>
    <col min="1035" max="1037" width="10.75" style="168" customWidth="1"/>
    <col min="1038" max="1280" width="7.75" style="168"/>
    <col min="1281" max="1281" width="2.5" style="168" customWidth="1"/>
    <col min="1282" max="1282" width="28.75" style="168" customWidth="1"/>
    <col min="1283" max="1285" width="7.5" style="168" customWidth="1"/>
    <col min="1286" max="1286" width="10" style="168" customWidth="1"/>
    <col min="1287" max="1287" width="3" style="168" customWidth="1"/>
    <col min="1288" max="1288" width="10" style="168" customWidth="1"/>
    <col min="1289" max="1289" width="3.5" style="168" customWidth="1"/>
    <col min="1290" max="1290" width="7.75" style="168"/>
    <col min="1291" max="1293" width="10.75" style="168" customWidth="1"/>
    <col min="1294" max="1536" width="7.75" style="168"/>
    <col min="1537" max="1537" width="2.5" style="168" customWidth="1"/>
    <col min="1538" max="1538" width="28.75" style="168" customWidth="1"/>
    <col min="1539" max="1541" width="7.5" style="168" customWidth="1"/>
    <col min="1542" max="1542" width="10" style="168" customWidth="1"/>
    <col min="1543" max="1543" width="3" style="168" customWidth="1"/>
    <col min="1544" max="1544" width="10" style="168" customWidth="1"/>
    <col min="1545" max="1545" width="3.5" style="168" customWidth="1"/>
    <col min="1546" max="1546" width="7.75" style="168"/>
    <col min="1547" max="1549" width="10.75" style="168" customWidth="1"/>
    <col min="1550" max="1792" width="7.75" style="168"/>
    <col min="1793" max="1793" width="2.5" style="168" customWidth="1"/>
    <col min="1794" max="1794" width="28.75" style="168" customWidth="1"/>
    <col min="1795" max="1797" width="7.5" style="168" customWidth="1"/>
    <col min="1798" max="1798" width="10" style="168" customWidth="1"/>
    <col min="1799" max="1799" width="3" style="168" customWidth="1"/>
    <col min="1800" max="1800" width="10" style="168" customWidth="1"/>
    <col min="1801" max="1801" width="3.5" style="168" customWidth="1"/>
    <col min="1802" max="1802" width="7.75" style="168"/>
    <col min="1803" max="1805" width="10.75" style="168" customWidth="1"/>
    <col min="1806" max="2048" width="7.75" style="168"/>
    <col min="2049" max="2049" width="2.5" style="168" customWidth="1"/>
    <col min="2050" max="2050" width="28.75" style="168" customWidth="1"/>
    <col min="2051" max="2053" width="7.5" style="168" customWidth="1"/>
    <col min="2054" max="2054" width="10" style="168" customWidth="1"/>
    <col min="2055" max="2055" width="3" style="168" customWidth="1"/>
    <col min="2056" max="2056" width="10" style="168" customWidth="1"/>
    <col min="2057" max="2057" width="3.5" style="168" customWidth="1"/>
    <col min="2058" max="2058" width="7.75" style="168"/>
    <col min="2059" max="2061" width="10.75" style="168" customWidth="1"/>
    <col min="2062" max="2304" width="7.75" style="168"/>
    <col min="2305" max="2305" width="2.5" style="168" customWidth="1"/>
    <col min="2306" max="2306" width="28.75" style="168" customWidth="1"/>
    <col min="2307" max="2309" width="7.5" style="168" customWidth="1"/>
    <col min="2310" max="2310" width="10" style="168" customWidth="1"/>
    <col min="2311" max="2311" width="3" style="168" customWidth="1"/>
    <col min="2312" max="2312" width="10" style="168" customWidth="1"/>
    <col min="2313" max="2313" width="3.5" style="168" customWidth="1"/>
    <col min="2314" max="2314" width="7.75" style="168"/>
    <col min="2315" max="2317" width="10.75" style="168" customWidth="1"/>
    <col min="2318" max="2560" width="7.75" style="168"/>
    <col min="2561" max="2561" width="2.5" style="168" customWidth="1"/>
    <col min="2562" max="2562" width="28.75" style="168" customWidth="1"/>
    <col min="2563" max="2565" width="7.5" style="168" customWidth="1"/>
    <col min="2566" max="2566" width="10" style="168" customWidth="1"/>
    <col min="2567" max="2567" width="3" style="168" customWidth="1"/>
    <col min="2568" max="2568" width="10" style="168" customWidth="1"/>
    <col min="2569" max="2569" width="3.5" style="168" customWidth="1"/>
    <col min="2570" max="2570" width="7.75" style="168"/>
    <col min="2571" max="2573" width="10.75" style="168" customWidth="1"/>
    <col min="2574" max="2816" width="7.75" style="168"/>
    <col min="2817" max="2817" width="2.5" style="168" customWidth="1"/>
    <col min="2818" max="2818" width="28.75" style="168" customWidth="1"/>
    <col min="2819" max="2821" width="7.5" style="168" customWidth="1"/>
    <col min="2822" max="2822" width="10" style="168" customWidth="1"/>
    <col min="2823" max="2823" width="3" style="168" customWidth="1"/>
    <col min="2824" max="2824" width="10" style="168" customWidth="1"/>
    <col min="2825" max="2825" width="3.5" style="168" customWidth="1"/>
    <col min="2826" max="2826" width="7.75" style="168"/>
    <col min="2827" max="2829" width="10.75" style="168" customWidth="1"/>
    <col min="2830" max="3072" width="7.75" style="168"/>
    <col min="3073" max="3073" width="2.5" style="168" customWidth="1"/>
    <col min="3074" max="3074" width="28.75" style="168" customWidth="1"/>
    <col min="3075" max="3077" width="7.5" style="168" customWidth="1"/>
    <col min="3078" max="3078" width="10" style="168" customWidth="1"/>
    <col min="3079" max="3079" width="3" style="168" customWidth="1"/>
    <col min="3080" max="3080" width="10" style="168" customWidth="1"/>
    <col min="3081" max="3081" width="3.5" style="168" customWidth="1"/>
    <col min="3082" max="3082" width="7.75" style="168"/>
    <col min="3083" max="3085" width="10.75" style="168" customWidth="1"/>
    <col min="3086" max="3328" width="7.75" style="168"/>
    <col min="3329" max="3329" width="2.5" style="168" customWidth="1"/>
    <col min="3330" max="3330" width="28.75" style="168" customWidth="1"/>
    <col min="3331" max="3333" width="7.5" style="168" customWidth="1"/>
    <col min="3334" max="3334" width="10" style="168" customWidth="1"/>
    <col min="3335" max="3335" width="3" style="168" customWidth="1"/>
    <col min="3336" max="3336" width="10" style="168" customWidth="1"/>
    <col min="3337" max="3337" width="3.5" style="168" customWidth="1"/>
    <col min="3338" max="3338" width="7.75" style="168"/>
    <col min="3339" max="3341" width="10.75" style="168" customWidth="1"/>
    <col min="3342" max="3584" width="7.75" style="168"/>
    <col min="3585" max="3585" width="2.5" style="168" customWidth="1"/>
    <col min="3586" max="3586" width="28.75" style="168" customWidth="1"/>
    <col min="3587" max="3589" width="7.5" style="168" customWidth="1"/>
    <col min="3590" max="3590" width="10" style="168" customWidth="1"/>
    <col min="3591" max="3591" width="3" style="168" customWidth="1"/>
    <col min="3592" max="3592" width="10" style="168" customWidth="1"/>
    <col min="3593" max="3593" width="3.5" style="168" customWidth="1"/>
    <col min="3594" max="3594" width="7.75" style="168"/>
    <col min="3595" max="3597" width="10.75" style="168" customWidth="1"/>
    <col min="3598" max="3840" width="7.75" style="168"/>
    <col min="3841" max="3841" width="2.5" style="168" customWidth="1"/>
    <col min="3842" max="3842" width="28.75" style="168" customWidth="1"/>
    <col min="3843" max="3845" width="7.5" style="168" customWidth="1"/>
    <col min="3846" max="3846" width="10" style="168" customWidth="1"/>
    <col min="3847" max="3847" width="3" style="168" customWidth="1"/>
    <col min="3848" max="3848" width="10" style="168" customWidth="1"/>
    <col min="3849" max="3849" width="3.5" style="168" customWidth="1"/>
    <col min="3850" max="3850" width="7.75" style="168"/>
    <col min="3851" max="3853" width="10.75" style="168" customWidth="1"/>
    <col min="3854" max="4096" width="7.75" style="168"/>
    <col min="4097" max="4097" width="2.5" style="168" customWidth="1"/>
    <col min="4098" max="4098" width="28.75" style="168" customWidth="1"/>
    <col min="4099" max="4101" width="7.5" style="168" customWidth="1"/>
    <col min="4102" max="4102" width="10" style="168" customWidth="1"/>
    <col min="4103" max="4103" width="3" style="168" customWidth="1"/>
    <col min="4104" max="4104" width="10" style="168" customWidth="1"/>
    <col min="4105" max="4105" width="3.5" style="168" customWidth="1"/>
    <col min="4106" max="4106" width="7.75" style="168"/>
    <col min="4107" max="4109" width="10.75" style="168" customWidth="1"/>
    <col min="4110" max="4352" width="7.75" style="168"/>
    <col min="4353" max="4353" width="2.5" style="168" customWidth="1"/>
    <col min="4354" max="4354" width="28.75" style="168" customWidth="1"/>
    <col min="4355" max="4357" width="7.5" style="168" customWidth="1"/>
    <col min="4358" max="4358" width="10" style="168" customWidth="1"/>
    <col min="4359" max="4359" width="3" style="168" customWidth="1"/>
    <col min="4360" max="4360" width="10" style="168" customWidth="1"/>
    <col min="4361" max="4361" width="3.5" style="168" customWidth="1"/>
    <col min="4362" max="4362" width="7.75" style="168"/>
    <col min="4363" max="4365" width="10.75" style="168" customWidth="1"/>
    <col min="4366" max="4608" width="7.75" style="168"/>
    <col min="4609" max="4609" width="2.5" style="168" customWidth="1"/>
    <col min="4610" max="4610" width="28.75" style="168" customWidth="1"/>
    <col min="4611" max="4613" width="7.5" style="168" customWidth="1"/>
    <col min="4614" max="4614" width="10" style="168" customWidth="1"/>
    <col min="4615" max="4615" width="3" style="168" customWidth="1"/>
    <col min="4616" max="4616" width="10" style="168" customWidth="1"/>
    <col min="4617" max="4617" width="3.5" style="168" customWidth="1"/>
    <col min="4618" max="4618" width="7.75" style="168"/>
    <col min="4619" max="4621" width="10.75" style="168" customWidth="1"/>
    <col min="4622" max="4864" width="7.75" style="168"/>
    <col min="4865" max="4865" width="2.5" style="168" customWidth="1"/>
    <col min="4866" max="4866" width="28.75" style="168" customWidth="1"/>
    <col min="4867" max="4869" width="7.5" style="168" customWidth="1"/>
    <col min="4870" max="4870" width="10" style="168" customWidth="1"/>
    <col min="4871" max="4871" width="3" style="168" customWidth="1"/>
    <col min="4872" max="4872" width="10" style="168" customWidth="1"/>
    <col min="4873" max="4873" width="3.5" style="168" customWidth="1"/>
    <col min="4874" max="4874" width="7.75" style="168"/>
    <col min="4875" max="4877" width="10.75" style="168" customWidth="1"/>
    <col min="4878" max="5120" width="7.75" style="168"/>
    <col min="5121" max="5121" width="2.5" style="168" customWidth="1"/>
    <col min="5122" max="5122" width="28.75" style="168" customWidth="1"/>
    <col min="5123" max="5125" width="7.5" style="168" customWidth="1"/>
    <col min="5126" max="5126" width="10" style="168" customWidth="1"/>
    <col min="5127" max="5127" width="3" style="168" customWidth="1"/>
    <col min="5128" max="5128" width="10" style="168" customWidth="1"/>
    <col min="5129" max="5129" width="3.5" style="168" customWidth="1"/>
    <col min="5130" max="5130" width="7.75" style="168"/>
    <col min="5131" max="5133" width="10.75" style="168" customWidth="1"/>
    <col min="5134" max="5376" width="7.75" style="168"/>
    <col min="5377" max="5377" width="2.5" style="168" customWidth="1"/>
    <col min="5378" max="5378" width="28.75" style="168" customWidth="1"/>
    <col min="5379" max="5381" width="7.5" style="168" customWidth="1"/>
    <col min="5382" max="5382" width="10" style="168" customWidth="1"/>
    <col min="5383" max="5383" width="3" style="168" customWidth="1"/>
    <col min="5384" max="5384" width="10" style="168" customWidth="1"/>
    <col min="5385" max="5385" width="3.5" style="168" customWidth="1"/>
    <col min="5386" max="5386" width="7.75" style="168"/>
    <col min="5387" max="5389" width="10.75" style="168" customWidth="1"/>
    <col min="5390" max="5632" width="7.75" style="168"/>
    <col min="5633" max="5633" width="2.5" style="168" customWidth="1"/>
    <col min="5634" max="5634" width="28.75" style="168" customWidth="1"/>
    <col min="5635" max="5637" width="7.5" style="168" customWidth="1"/>
    <col min="5638" max="5638" width="10" style="168" customWidth="1"/>
    <col min="5639" max="5639" width="3" style="168" customWidth="1"/>
    <col min="5640" max="5640" width="10" style="168" customWidth="1"/>
    <col min="5641" max="5641" width="3.5" style="168" customWidth="1"/>
    <col min="5642" max="5642" width="7.75" style="168"/>
    <col min="5643" max="5645" width="10.75" style="168" customWidth="1"/>
    <col min="5646" max="5888" width="7.75" style="168"/>
    <col min="5889" max="5889" width="2.5" style="168" customWidth="1"/>
    <col min="5890" max="5890" width="28.75" style="168" customWidth="1"/>
    <col min="5891" max="5893" width="7.5" style="168" customWidth="1"/>
    <col min="5894" max="5894" width="10" style="168" customWidth="1"/>
    <col min="5895" max="5895" width="3" style="168" customWidth="1"/>
    <col min="5896" max="5896" width="10" style="168" customWidth="1"/>
    <col min="5897" max="5897" width="3.5" style="168" customWidth="1"/>
    <col min="5898" max="5898" width="7.75" style="168"/>
    <col min="5899" max="5901" width="10.75" style="168" customWidth="1"/>
    <col min="5902" max="6144" width="7.75" style="168"/>
    <col min="6145" max="6145" width="2.5" style="168" customWidth="1"/>
    <col min="6146" max="6146" width="28.75" style="168" customWidth="1"/>
    <col min="6147" max="6149" width="7.5" style="168" customWidth="1"/>
    <col min="6150" max="6150" width="10" style="168" customWidth="1"/>
    <col min="6151" max="6151" width="3" style="168" customWidth="1"/>
    <col min="6152" max="6152" width="10" style="168" customWidth="1"/>
    <col min="6153" max="6153" width="3.5" style="168" customWidth="1"/>
    <col min="6154" max="6154" width="7.75" style="168"/>
    <col min="6155" max="6157" width="10.75" style="168" customWidth="1"/>
    <col min="6158" max="6400" width="7.75" style="168"/>
    <col min="6401" max="6401" width="2.5" style="168" customWidth="1"/>
    <col min="6402" max="6402" width="28.75" style="168" customWidth="1"/>
    <col min="6403" max="6405" width="7.5" style="168" customWidth="1"/>
    <col min="6406" max="6406" width="10" style="168" customWidth="1"/>
    <col min="6407" max="6407" width="3" style="168" customWidth="1"/>
    <col min="6408" max="6408" width="10" style="168" customWidth="1"/>
    <col min="6409" max="6409" width="3.5" style="168" customWidth="1"/>
    <col min="6410" max="6410" width="7.75" style="168"/>
    <col min="6411" max="6413" width="10.75" style="168" customWidth="1"/>
    <col min="6414" max="6656" width="7.75" style="168"/>
    <col min="6657" max="6657" width="2.5" style="168" customWidth="1"/>
    <col min="6658" max="6658" width="28.75" style="168" customWidth="1"/>
    <col min="6659" max="6661" width="7.5" style="168" customWidth="1"/>
    <col min="6662" max="6662" width="10" style="168" customWidth="1"/>
    <col min="6663" max="6663" width="3" style="168" customWidth="1"/>
    <col min="6664" max="6664" width="10" style="168" customWidth="1"/>
    <col min="6665" max="6665" width="3.5" style="168" customWidth="1"/>
    <col min="6666" max="6666" width="7.75" style="168"/>
    <col min="6667" max="6669" width="10.75" style="168" customWidth="1"/>
    <col min="6670" max="6912" width="7.75" style="168"/>
    <col min="6913" max="6913" width="2.5" style="168" customWidth="1"/>
    <col min="6914" max="6914" width="28.75" style="168" customWidth="1"/>
    <col min="6915" max="6917" width="7.5" style="168" customWidth="1"/>
    <col min="6918" max="6918" width="10" style="168" customWidth="1"/>
    <col min="6919" max="6919" width="3" style="168" customWidth="1"/>
    <col min="6920" max="6920" width="10" style="168" customWidth="1"/>
    <col min="6921" max="6921" width="3.5" style="168" customWidth="1"/>
    <col min="6922" max="6922" width="7.75" style="168"/>
    <col min="6923" max="6925" width="10.75" style="168" customWidth="1"/>
    <col min="6926" max="7168" width="7.75" style="168"/>
    <col min="7169" max="7169" width="2.5" style="168" customWidth="1"/>
    <col min="7170" max="7170" width="28.75" style="168" customWidth="1"/>
    <col min="7171" max="7173" width="7.5" style="168" customWidth="1"/>
    <col min="7174" max="7174" width="10" style="168" customWidth="1"/>
    <col min="7175" max="7175" width="3" style="168" customWidth="1"/>
    <col min="7176" max="7176" width="10" style="168" customWidth="1"/>
    <col min="7177" max="7177" width="3.5" style="168" customWidth="1"/>
    <col min="7178" max="7178" width="7.75" style="168"/>
    <col min="7179" max="7181" width="10.75" style="168" customWidth="1"/>
    <col min="7182" max="7424" width="7.75" style="168"/>
    <col min="7425" max="7425" width="2.5" style="168" customWidth="1"/>
    <col min="7426" max="7426" width="28.75" style="168" customWidth="1"/>
    <col min="7427" max="7429" width="7.5" style="168" customWidth="1"/>
    <col min="7430" max="7430" width="10" style="168" customWidth="1"/>
    <col min="7431" max="7431" width="3" style="168" customWidth="1"/>
    <col min="7432" max="7432" width="10" style="168" customWidth="1"/>
    <col min="7433" max="7433" width="3.5" style="168" customWidth="1"/>
    <col min="7434" max="7434" width="7.75" style="168"/>
    <col min="7435" max="7437" width="10.75" style="168" customWidth="1"/>
    <col min="7438" max="7680" width="7.75" style="168"/>
    <col min="7681" max="7681" width="2.5" style="168" customWidth="1"/>
    <col min="7682" max="7682" width="28.75" style="168" customWidth="1"/>
    <col min="7683" max="7685" width="7.5" style="168" customWidth="1"/>
    <col min="7686" max="7686" width="10" style="168" customWidth="1"/>
    <col min="7687" max="7687" width="3" style="168" customWidth="1"/>
    <col min="7688" max="7688" width="10" style="168" customWidth="1"/>
    <col min="7689" max="7689" width="3.5" style="168" customWidth="1"/>
    <col min="7690" max="7690" width="7.75" style="168"/>
    <col min="7691" max="7693" width="10.75" style="168" customWidth="1"/>
    <col min="7694" max="7936" width="7.75" style="168"/>
    <col min="7937" max="7937" width="2.5" style="168" customWidth="1"/>
    <col min="7938" max="7938" width="28.75" style="168" customWidth="1"/>
    <col min="7939" max="7941" width="7.5" style="168" customWidth="1"/>
    <col min="7942" max="7942" width="10" style="168" customWidth="1"/>
    <col min="7943" max="7943" width="3" style="168" customWidth="1"/>
    <col min="7944" max="7944" width="10" style="168" customWidth="1"/>
    <col min="7945" max="7945" width="3.5" style="168" customWidth="1"/>
    <col min="7946" max="7946" width="7.75" style="168"/>
    <col min="7947" max="7949" width="10.75" style="168" customWidth="1"/>
    <col min="7950" max="8192" width="7.75" style="168"/>
    <col min="8193" max="8193" width="2.5" style="168" customWidth="1"/>
    <col min="8194" max="8194" width="28.75" style="168" customWidth="1"/>
    <col min="8195" max="8197" width="7.5" style="168" customWidth="1"/>
    <col min="8198" max="8198" width="10" style="168" customWidth="1"/>
    <col min="8199" max="8199" width="3" style="168" customWidth="1"/>
    <col min="8200" max="8200" width="10" style="168" customWidth="1"/>
    <col min="8201" max="8201" width="3.5" style="168" customWidth="1"/>
    <col min="8202" max="8202" width="7.75" style="168"/>
    <col min="8203" max="8205" width="10.75" style="168" customWidth="1"/>
    <col min="8206" max="8448" width="7.75" style="168"/>
    <col min="8449" max="8449" width="2.5" style="168" customWidth="1"/>
    <col min="8450" max="8450" width="28.75" style="168" customWidth="1"/>
    <col min="8451" max="8453" width="7.5" style="168" customWidth="1"/>
    <col min="8454" max="8454" width="10" style="168" customWidth="1"/>
    <col min="8455" max="8455" width="3" style="168" customWidth="1"/>
    <col min="8456" max="8456" width="10" style="168" customWidth="1"/>
    <col min="8457" max="8457" width="3.5" style="168" customWidth="1"/>
    <col min="8458" max="8458" width="7.75" style="168"/>
    <col min="8459" max="8461" width="10.75" style="168" customWidth="1"/>
    <col min="8462" max="8704" width="7.75" style="168"/>
    <col min="8705" max="8705" width="2.5" style="168" customWidth="1"/>
    <col min="8706" max="8706" width="28.75" style="168" customWidth="1"/>
    <col min="8707" max="8709" width="7.5" style="168" customWidth="1"/>
    <col min="8710" max="8710" width="10" style="168" customWidth="1"/>
    <col min="8711" max="8711" width="3" style="168" customWidth="1"/>
    <col min="8712" max="8712" width="10" style="168" customWidth="1"/>
    <col min="8713" max="8713" width="3.5" style="168" customWidth="1"/>
    <col min="8714" max="8714" width="7.75" style="168"/>
    <col min="8715" max="8717" width="10.75" style="168" customWidth="1"/>
    <col min="8718" max="8960" width="7.75" style="168"/>
    <col min="8961" max="8961" width="2.5" style="168" customWidth="1"/>
    <col min="8962" max="8962" width="28.75" style="168" customWidth="1"/>
    <col min="8963" max="8965" width="7.5" style="168" customWidth="1"/>
    <col min="8966" max="8966" width="10" style="168" customWidth="1"/>
    <col min="8967" max="8967" width="3" style="168" customWidth="1"/>
    <col min="8968" max="8968" width="10" style="168" customWidth="1"/>
    <col min="8969" max="8969" width="3.5" style="168" customWidth="1"/>
    <col min="8970" max="8970" width="7.75" style="168"/>
    <col min="8971" max="8973" width="10.75" style="168" customWidth="1"/>
    <col min="8974" max="9216" width="7.75" style="168"/>
    <col min="9217" max="9217" width="2.5" style="168" customWidth="1"/>
    <col min="9218" max="9218" width="28.75" style="168" customWidth="1"/>
    <col min="9219" max="9221" width="7.5" style="168" customWidth="1"/>
    <col min="9222" max="9222" width="10" style="168" customWidth="1"/>
    <col min="9223" max="9223" width="3" style="168" customWidth="1"/>
    <col min="9224" max="9224" width="10" style="168" customWidth="1"/>
    <col min="9225" max="9225" width="3.5" style="168" customWidth="1"/>
    <col min="9226" max="9226" width="7.75" style="168"/>
    <col min="9227" max="9229" width="10.75" style="168" customWidth="1"/>
    <col min="9230" max="9472" width="7.75" style="168"/>
    <col min="9473" max="9473" width="2.5" style="168" customWidth="1"/>
    <col min="9474" max="9474" width="28.75" style="168" customWidth="1"/>
    <col min="9475" max="9477" width="7.5" style="168" customWidth="1"/>
    <col min="9478" max="9478" width="10" style="168" customWidth="1"/>
    <col min="9479" max="9479" width="3" style="168" customWidth="1"/>
    <col min="9480" max="9480" width="10" style="168" customWidth="1"/>
    <col min="9481" max="9481" width="3.5" style="168" customWidth="1"/>
    <col min="9482" max="9482" width="7.75" style="168"/>
    <col min="9483" max="9485" width="10.75" style="168" customWidth="1"/>
    <col min="9486" max="9728" width="7.75" style="168"/>
    <col min="9729" max="9729" width="2.5" style="168" customWidth="1"/>
    <col min="9730" max="9730" width="28.75" style="168" customWidth="1"/>
    <col min="9731" max="9733" width="7.5" style="168" customWidth="1"/>
    <col min="9734" max="9734" width="10" style="168" customWidth="1"/>
    <col min="9735" max="9735" width="3" style="168" customWidth="1"/>
    <col min="9736" max="9736" width="10" style="168" customWidth="1"/>
    <col min="9737" max="9737" width="3.5" style="168" customWidth="1"/>
    <col min="9738" max="9738" width="7.75" style="168"/>
    <col min="9739" max="9741" width="10.75" style="168" customWidth="1"/>
    <col min="9742" max="9984" width="7.75" style="168"/>
    <col min="9985" max="9985" width="2.5" style="168" customWidth="1"/>
    <col min="9986" max="9986" width="28.75" style="168" customWidth="1"/>
    <col min="9987" max="9989" width="7.5" style="168" customWidth="1"/>
    <col min="9990" max="9990" width="10" style="168" customWidth="1"/>
    <col min="9991" max="9991" width="3" style="168" customWidth="1"/>
    <col min="9992" max="9992" width="10" style="168" customWidth="1"/>
    <col min="9993" max="9993" width="3.5" style="168" customWidth="1"/>
    <col min="9994" max="9994" width="7.75" style="168"/>
    <col min="9995" max="9997" width="10.75" style="168" customWidth="1"/>
    <col min="9998" max="10240" width="7.75" style="168"/>
    <col min="10241" max="10241" width="2.5" style="168" customWidth="1"/>
    <col min="10242" max="10242" width="28.75" style="168" customWidth="1"/>
    <col min="10243" max="10245" width="7.5" style="168" customWidth="1"/>
    <col min="10246" max="10246" width="10" style="168" customWidth="1"/>
    <col min="10247" max="10247" width="3" style="168" customWidth="1"/>
    <col min="10248" max="10248" width="10" style="168" customWidth="1"/>
    <col min="10249" max="10249" width="3.5" style="168" customWidth="1"/>
    <col min="10250" max="10250" width="7.75" style="168"/>
    <col min="10251" max="10253" width="10.75" style="168" customWidth="1"/>
    <col min="10254" max="10496" width="7.75" style="168"/>
    <col min="10497" max="10497" width="2.5" style="168" customWidth="1"/>
    <col min="10498" max="10498" width="28.75" style="168" customWidth="1"/>
    <col min="10499" max="10501" width="7.5" style="168" customWidth="1"/>
    <col min="10502" max="10502" width="10" style="168" customWidth="1"/>
    <col min="10503" max="10503" width="3" style="168" customWidth="1"/>
    <col min="10504" max="10504" width="10" style="168" customWidth="1"/>
    <col min="10505" max="10505" width="3.5" style="168" customWidth="1"/>
    <col min="10506" max="10506" width="7.75" style="168"/>
    <col min="10507" max="10509" width="10.75" style="168" customWidth="1"/>
    <col min="10510" max="10752" width="7.75" style="168"/>
    <col min="10753" max="10753" width="2.5" style="168" customWidth="1"/>
    <col min="10754" max="10754" width="28.75" style="168" customWidth="1"/>
    <col min="10755" max="10757" width="7.5" style="168" customWidth="1"/>
    <col min="10758" max="10758" width="10" style="168" customWidth="1"/>
    <col min="10759" max="10759" width="3" style="168" customWidth="1"/>
    <col min="10760" max="10760" width="10" style="168" customWidth="1"/>
    <col min="10761" max="10761" width="3.5" style="168" customWidth="1"/>
    <col min="10762" max="10762" width="7.75" style="168"/>
    <col min="10763" max="10765" width="10.75" style="168" customWidth="1"/>
    <col min="10766" max="11008" width="7.75" style="168"/>
    <col min="11009" max="11009" width="2.5" style="168" customWidth="1"/>
    <col min="11010" max="11010" width="28.75" style="168" customWidth="1"/>
    <col min="11011" max="11013" width="7.5" style="168" customWidth="1"/>
    <col min="11014" max="11014" width="10" style="168" customWidth="1"/>
    <col min="11015" max="11015" width="3" style="168" customWidth="1"/>
    <col min="11016" max="11016" width="10" style="168" customWidth="1"/>
    <col min="11017" max="11017" width="3.5" style="168" customWidth="1"/>
    <col min="11018" max="11018" width="7.75" style="168"/>
    <col min="11019" max="11021" width="10.75" style="168" customWidth="1"/>
    <col min="11022" max="11264" width="7.75" style="168"/>
    <col min="11265" max="11265" width="2.5" style="168" customWidth="1"/>
    <col min="11266" max="11266" width="28.75" style="168" customWidth="1"/>
    <col min="11267" max="11269" width="7.5" style="168" customWidth="1"/>
    <col min="11270" max="11270" width="10" style="168" customWidth="1"/>
    <col min="11271" max="11271" width="3" style="168" customWidth="1"/>
    <col min="11272" max="11272" width="10" style="168" customWidth="1"/>
    <col min="11273" max="11273" width="3.5" style="168" customWidth="1"/>
    <col min="11274" max="11274" width="7.75" style="168"/>
    <col min="11275" max="11277" width="10.75" style="168" customWidth="1"/>
    <col min="11278" max="11520" width="7.75" style="168"/>
    <col min="11521" max="11521" width="2.5" style="168" customWidth="1"/>
    <col min="11522" max="11522" width="28.75" style="168" customWidth="1"/>
    <col min="11523" max="11525" width="7.5" style="168" customWidth="1"/>
    <col min="11526" max="11526" width="10" style="168" customWidth="1"/>
    <col min="11527" max="11527" width="3" style="168" customWidth="1"/>
    <col min="11528" max="11528" width="10" style="168" customWidth="1"/>
    <col min="11529" max="11529" width="3.5" style="168" customWidth="1"/>
    <col min="11530" max="11530" width="7.75" style="168"/>
    <col min="11531" max="11533" width="10.75" style="168" customWidth="1"/>
    <col min="11534" max="11776" width="7.75" style="168"/>
    <col min="11777" max="11777" width="2.5" style="168" customWidth="1"/>
    <col min="11778" max="11778" width="28.75" style="168" customWidth="1"/>
    <col min="11779" max="11781" width="7.5" style="168" customWidth="1"/>
    <col min="11782" max="11782" width="10" style="168" customWidth="1"/>
    <col min="11783" max="11783" width="3" style="168" customWidth="1"/>
    <col min="11784" max="11784" width="10" style="168" customWidth="1"/>
    <col min="11785" max="11785" width="3.5" style="168" customWidth="1"/>
    <col min="11786" max="11786" width="7.75" style="168"/>
    <col min="11787" max="11789" width="10.75" style="168" customWidth="1"/>
    <col min="11790" max="12032" width="7.75" style="168"/>
    <col min="12033" max="12033" width="2.5" style="168" customWidth="1"/>
    <col min="12034" max="12034" width="28.75" style="168" customWidth="1"/>
    <col min="12035" max="12037" width="7.5" style="168" customWidth="1"/>
    <col min="12038" max="12038" width="10" style="168" customWidth="1"/>
    <col min="12039" max="12039" width="3" style="168" customWidth="1"/>
    <col min="12040" max="12040" width="10" style="168" customWidth="1"/>
    <col min="12041" max="12041" width="3.5" style="168" customWidth="1"/>
    <col min="12042" max="12042" width="7.75" style="168"/>
    <col min="12043" max="12045" width="10.75" style="168" customWidth="1"/>
    <col min="12046" max="12288" width="7.75" style="168"/>
    <col min="12289" max="12289" width="2.5" style="168" customWidth="1"/>
    <col min="12290" max="12290" width="28.75" style="168" customWidth="1"/>
    <col min="12291" max="12293" width="7.5" style="168" customWidth="1"/>
    <col min="12294" max="12294" width="10" style="168" customWidth="1"/>
    <col min="12295" max="12295" width="3" style="168" customWidth="1"/>
    <col min="12296" max="12296" width="10" style="168" customWidth="1"/>
    <col min="12297" max="12297" width="3.5" style="168" customWidth="1"/>
    <col min="12298" max="12298" width="7.75" style="168"/>
    <col min="12299" max="12301" width="10.75" style="168" customWidth="1"/>
    <col min="12302" max="12544" width="7.75" style="168"/>
    <col min="12545" max="12545" width="2.5" style="168" customWidth="1"/>
    <col min="12546" max="12546" width="28.75" style="168" customWidth="1"/>
    <col min="12547" max="12549" width="7.5" style="168" customWidth="1"/>
    <col min="12550" max="12550" width="10" style="168" customWidth="1"/>
    <col min="12551" max="12551" width="3" style="168" customWidth="1"/>
    <col min="12552" max="12552" width="10" style="168" customWidth="1"/>
    <col min="12553" max="12553" width="3.5" style="168" customWidth="1"/>
    <col min="12554" max="12554" width="7.75" style="168"/>
    <col min="12555" max="12557" width="10.75" style="168" customWidth="1"/>
    <col min="12558" max="12800" width="7.75" style="168"/>
    <col min="12801" max="12801" width="2.5" style="168" customWidth="1"/>
    <col min="12802" max="12802" width="28.75" style="168" customWidth="1"/>
    <col min="12803" max="12805" width="7.5" style="168" customWidth="1"/>
    <col min="12806" max="12806" width="10" style="168" customWidth="1"/>
    <col min="12807" max="12807" width="3" style="168" customWidth="1"/>
    <col min="12808" max="12808" width="10" style="168" customWidth="1"/>
    <col min="12809" max="12809" width="3.5" style="168" customWidth="1"/>
    <col min="12810" max="12810" width="7.75" style="168"/>
    <col min="12811" max="12813" width="10.75" style="168" customWidth="1"/>
    <col min="12814" max="13056" width="7.75" style="168"/>
    <col min="13057" max="13057" width="2.5" style="168" customWidth="1"/>
    <col min="13058" max="13058" width="28.75" style="168" customWidth="1"/>
    <col min="13059" max="13061" width="7.5" style="168" customWidth="1"/>
    <col min="13062" max="13062" width="10" style="168" customWidth="1"/>
    <col min="13063" max="13063" width="3" style="168" customWidth="1"/>
    <col min="13064" max="13064" width="10" style="168" customWidth="1"/>
    <col min="13065" max="13065" width="3.5" style="168" customWidth="1"/>
    <col min="13066" max="13066" width="7.75" style="168"/>
    <col min="13067" max="13069" width="10.75" style="168" customWidth="1"/>
    <col min="13070" max="13312" width="7.75" style="168"/>
    <col min="13313" max="13313" width="2.5" style="168" customWidth="1"/>
    <col min="13314" max="13314" width="28.75" style="168" customWidth="1"/>
    <col min="13315" max="13317" width="7.5" style="168" customWidth="1"/>
    <col min="13318" max="13318" width="10" style="168" customWidth="1"/>
    <col min="13319" max="13319" width="3" style="168" customWidth="1"/>
    <col min="13320" max="13320" width="10" style="168" customWidth="1"/>
    <col min="13321" max="13321" width="3.5" style="168" customWidth="1"/>
    <col min="13322" max="13322" width="7.75" style="168"/>
    <col min="13323" max="13325" width="10.75" style="168" customWidth="1"/>
    <col min="13326" max="13568" width="7.75" style="168"/>
    <col min="13569" max="13569" width="2.5" style="168" customWidth="1"/>
    <col min="13570" max="13570" width="28.75" style="168" customWidth="1"/>
    <col min="13571" max="13573" width="7.5" style="168" customWidth="1"/>
    <col min="13574" max="13574" width="10" style="168" customWidth="1"/>
    <col min="13575" max="13575" width="3" style="168" customWidth="1"/>
    <col min="13576" max="13576" width="10" style="168" customWidth="1"/>
    <col min="13577" max="13577" width="3.5" style="168" customWidth="1"/>
    <col min="13578" max="13578" width="7.75" style="168"/>
    <col min="13579" max="13581" width="10.75" style="168" customWidth="1"/>
    <col min="13582" max="13824" width="7.75" style="168"/>
    <col min="13825" max="13825" width="2.5" style="168" customWidth="1"/>
    <col min="13826" max="13826" width="28.75" style="168" customWidth="1"/>
    <col min="13827" max="13829" width="7.5" style="168" customWidth="1"/>
    <col min="13830" max="13830" width="10" style="168" customWidth="1"/>
    <col min="13831" max="13831" width="3" style="168" customWidth="1"/>
    <col min="13832" max="13832" width="10" style="168" customWidth="1"/>
    <col min="13833" max="13833" width="3.5" style="168" customWidth="1"/>
    <col min="13834" max="13834" width="7.75" style="168"/>
    <col min="13835" max="13837" width="10.75" style="168" customWidth="1"/>
    <col min="13838" max="14080" width="7.75" style="168"/>
    <col min="14081" max="14081" width="2.5" style="168" customWidth="1"/>
    <col min="14082" max="14082" width="28.75" style="168" customWidth="1"/>
    <col min="14083" max="14085" width="7.5" style="168" customWidth="1"/>
    <col min="14086" max="14086" width="10" style="168" customWidth="1"/>
    <col min="14087" max="14087" width="3" style="168" customWidth="1"/>
    <col min="14088" max="14088" width="10" style="168" customWidth="1"/>
    <col min="14089" max="14089" width="3.5" style="168" customWidth="1"/>
    <col min="14090" max="14090" width="7.75" style="168"/>
    <col min="14091" max="14093" width="10.75" style="168" customWidth="1"/>
    <col min="14094" max="14336" width="7.75" style="168"/>
    <col min="14337" max="14337" width="2.5" style="168" customWidth="1"/>
    <col min="14338" max="14338" width="28.75" style="168" customWidth="1"/>
    <col min="14339" max="14341" width="7.5" style="168" customWidth="1"/>
    <col min="14342" max="14342" width="10" style="168" customWidth="1"/>
    <col min="14343" max="14343" width="3" style="168" customWidth="1"/>
    <col min="14344" max="14344" width="10" style="168" customWidth="1"/>
    <col min="14345" max="14345" width="3.5" style="168" customWidth="1"/>
    <col min="14346" max="14346" width="7.75" style="168"/>
    <col min="14347" max="14349" width="10.75" style="168" customWidth="1"/>
    <col min="14350" max="14592" width="7.75" style="168"/>
    <col min="14593" max="14593" width="2.5" style="168" customWidth="1"/>
    <col min="14594" max="14594" width="28.75" style="168" customWidth="1"/>
    <col min="14595" max="14597" width="7.5" style="168" customWidth="1"/>
    <col min="14598" max="14598" width="10" style="168" customWidth="1"/>
    <col min="14599" max="14599" width="3" style="168" customWidth="1"/>
    <col min="14600" max="14600" width="10" style="168" customWidth="1"/>
    <col min="14601" max="14601" width="3.5" style="168" customWidth="1"/>
    <col min="14602" max="14602" width="7.75" style="168"/>
    <col min="14603" max="14605" width="10.75" style="168" customWidth="1"/>
    <col min="14606" max="14848" width="7.75" style="168"/>
    <col min="14849" max="14849" width="2.5" style="168" customWidth="1"/>
    <col min="14850" max="14850" width="28.75" style="168" customWidth="1"/>
    <col min="14851" max="14853" width="7.5" style="168" customWidth="1"/>
    <col min="14854" max="14854" width="10" style="168" customWidth="1"/>
    <col min="14855" max="14855" width="3" style="168" customWidth="1"/>
    <col min="14856" max="14856" width="10" style="168" customWidth="1"/>
    <col min="14857" max="14857" width="3.5" style="168" customWidth="1"/>
    <col min="14858" max="14858" width="7.75" style="168"/>
    <col min="14859" max="14861" width="10.75" style="168" customWidth="1"/>
    <col min="14862" max="15104" width="7.75" style="168"/>
    <col min="15105" max="15105" width="2.5" style="168" customWidth="1"/>
    <col min="15106" max="15106" width="28.75" style="168" customWidth="1"/>
    <col min="15107" max="15109" width="7.5" style="168" customWidth="1"/>
    <col min="15110" max="15110" width="10" style="168" customWidth="1"/>
    <col min="15111" max="15111" width="3" style="168" customWidth="1"/>
    <col min="15112" max="15112" width="10" style="168" customWidth="1"/>
    <col min="15113" max="15113" width="3.5" style="168" customWidth="1"/>
    <col min="15114" max="15114" width="7.75" style="168"/>
    <col min="15115" max="15117" width="10.75" style="168" customWidth="1"/>
    <col min="15118" max="15360" width="7.75" style="168"/>
    <col min="15361" max="15361" width="2.5" style="168" customWidth="1"/>
    <col min="15362" max="15362" width="28.75" style="168" customWidth="1"/>
    <col min="15363" max="15365" width="7.5" style="168" customWidth="1"/>
    <col min="15366" max="15366" width="10" style="168" customWidth="1"/>
    <col min="15367" max="15367" width="3" style="168" customWidth="1"/>
    <col min="15368" max="15368" width="10" style="168" customWidth="1"/>
    <col min="15369" max="15369" width="3.5" style="168" customWidth="1"/>
    <col min="15370" max="15370" width="7.75" style="168"/>
    <col min="15371" max="15373" width="10.75" style="168" customWidth="1"/>
    <col min="15374" max="15616" width="7.75" style="168"/>
    <col min="15617" max="15617" width="2.5" style="168" customWidth="1"/>
    <col min="15618" max="15618" width="28.75" style="168" customWidth="1"/>
    <col min="15619" max="15621" width="7.5" style="168" customWidth="1"/>
    <col min="15622" max="15622" width="10" style="168" customWidth="1"/>
    <col min="15623" max="15623" width="3" style="168" customWidth="1"/>
    <col min="15624" max="15624" width="10" style="168" customWidth="1"/>
    <col min="15625" max="15625" width="3.5" style="168" customWidth="1"/>
    <col min="15626" max="15626" width="7.75" style="168"/>
    <col min="15627" max="15629" width="10.75" style="168" customWidth="1"/>
    <col min="15630" max="15872" width="7.75" style="168"/>
    <col min="15873" max="15873" width="2.5" style="168" customWidth="1"/>
    <col min="15874" max="15874" width="28.75" style="168" customWidth="1"/>
    <col min="15875" max="15877" width="7.5" style="168" customWidth="1"/>
    <col min="15878" max="15878" width="10" style="168" customWidth="1"/>
    <col min="15879" max="15879" width="3" style="168" customWidth="1"/>
    <col min="15880" max="15880" width="10" style="168" customWidth="1"/>
    <col min="15881" max="15881" width="3.5" style="168" customWidth="1"/>
    <col min="15882" max="15882" width="7.75" style="168"/>
    <col min="15883" max="15885" width="10.75" style="168" customWidth="1"/>
    <col min="15886" max="16128" width="7.75" style="168"/>
    <col min="16129" max="16129" width="2.5" style="168" customWidth="1"/>
    <col min="16130" max="16130" width="28.75" style="168" customWidth="1"/>
    <col min="16131" max="16133" width="7.5" style="168" customWidth="1"/>
    <col min="16134" max="16134" width="10" style="168" customWidth="1"/>
    <col min="16135" max="16135" width="3" style="168" customWidth="1"/>
    <col min="16136" max="16136" width="10" style="168" customWidth="1"/>
    <col min="16137" max="16137" width="3.5" style="168" customWidth="1"/>
    <col min="16138" max="16138" width="7.75" style="168"/>
    <col min="16139" max="16141" width="10.75" style="168" customWidth="1"/>
    <col min="16142" max="16384" width="7.75" style="168"/>
  </cols>
  <sheetData>
    <row r="1" spans="1:28" s="147" customFormat="1" ht="16.5" customHeight="1">
      <c r="B1" s="190"/>
      <c r="C1" s="190"/>
      <c r="I1" s="190"/>
      <c r="J1" s="148" t="s">
        <v>345</v>
      </c>
    </row>
    <row r="2" spans="1:28" s="152" customFormat="1" ht="19.5" customHeight="1">
      <c r="A2" s="149" t="s">
        <v>575</v>
      </c>
      <c r="B2" s="148"/>
      <c r="C2" s="148"/>
      <c r="D2" s="148"/>
      <c r="E2" s="148"/>
      <c r="F2" s="148"/>
      <c r="G2" s="150" t="str">
        <f>'SP12-1'!K2</f>
        <v>Spreadsheet released 14-Apr-2023</v>
      </c>
      <c r="H2" s="148"/>
      <c r="I2" s="154"/>
      <c r="J2" s="151" t="s">
        <v>346</v>
      </c>
      <c r="K2" s="148"/>
      <c r="L2" s="148"/>
      <c r="M2" s="148"/>
      <c r="N2" s="148"/>
      <c r="O2" s="148"/>
      <c r="P2" s="148"/>
      <c r="Q2" s="148"/>
      <c r="R2" s="148"/>
      <c r="S2" s="148"/>
      <c r="T2" s="148"/>
      <c r="U2" s="148"/>
      <c r="V2" s="148"/>
      <c r="W2" s="148"/>
      <c r="X2" s="148"/>
      <c r="Y2" s="148"/>
      <c r="Z2" s="148"/>
      <c r="AA2" s="148"/>
      <c r="AB2" s="148"/>
    </row>
    <row r="3" spans="1:28">
      <c r="A3" s="153" t="s">
        <v>576</v>
      </c>
      <c r="B3" s="198"/>
      <c r="C3" s="198"/>
      <c r="D3" s="198"/>
      <c r="E3" s="198"/>
      <c r="F3" s="198"/>
      <c r="G3" s="198"/>
      <c r="H3" s="198"/>
      <c r="I3" s="199"/>
      <c r="J3" s="167"/>
      <c r="K3" s="167"/>
      <c r="L3" s="167"/>
      <c r="M3" s="167"/>
      <c r="N3" s="167"/>
      <c r="O3" s="167"/>
      <c r="P3" s="167"/>
      <c r="Q3" s="167"/>
      <c r="R3" s="167"/>
      <c r="S3" s="167"/>
      <c r="T3" s="167"/>
      <c r="U3" s="167"/>
      <c r="V3" s="167"/>
      <c r="W3" s="167"/>
      <c r="X3" s="167"/>
      <c r="Y3" s="167"/>
      <c r="Z3" s="167"/>
      <c r="AA3" s="167"/>
      <c r="AB3" s="167"/>
    </row>
    <row r="4" spans="1:28" s="200" customFormat="1" ht="37.5" customHeight="1">
      <c r="A4" s="473" t="s">
        <v>577</v>
      </c>
      <c r="B4" s="474"/>
      <c r="C4" s="474"/>
      <c r="D4" s="474"/>
      <c r="E4" s="474"/>
      <c r="F4" s="474"/>
      <c r="G4" s="474"/>
      <c r="H4" s="474"/>
      <c r="I4" s="475"/>
      <c r="J4" s="173"/>
      <c r="K4" s="173"/>
      <c r="L4" s="173"/>
      <c r="M4" s="173"/>
      <c r="N4" s="173"/>
      <c r="O4" s="173"/>
      <c r="P4" s="173"/>
      <c r="Q4" s="173"/>
      <c r="R4" s="173"/>
      <c r="S4" s="173"/>
      <c r="T4" s="173"/>
      <c r="U4" s="173"/>
      <c r="V4" s="173"/>
      <c r="W4" s="173"/>
      <c r="X4" s="173"/>
      <c r="Y4" s="173"/>
      <c r="Z4" s="173"/>
      <c r="AA4" s="173"/>
      <c r="AB4" s="173"/>
    </row>
    <row r="5" spans="1:28" ht="20.25" customHeight="1">
      <c r="A5" s="251"/>
      <c r="B5" s="264" t="s">
        <v>448</v>
      </c>
      <c r="C5" s="264"/>
      <c r="D5" s="274"/>
      <c r="E5" s="274"/>
      <c r="F5" s="274"/>
      <c r="G5" s="274"/>
      <c r="H5" s="298"/>
      <c r="I5" s="277"/>
      <c r="J5" s="167"/>
      <c r="K5" s="167"/>
      <c r="L5" s="167"/>
      <c r="M5" s="167"/>
      <c r="N5" s="167"/>
      <c r="O5" s="167"/>
      <c r="P5" s="167"/>
      <c r="Q5" s="167"/>
      <c r="R5" s="167"/>
      <c r="S5" s="167"/>
      <c r="T5" s="167"/>
      <c r="U5" s="167"/>
      <c r="V5" s="167"/>
      <c r="W5" s="167"/>
      <c r="X5" s="167"/>
      <c r="Y5" s="167"/>
      <c r="Z5" s="167"/>
      <c r="AA5" s="167"/>
      <c r="AB5" s="167"/>
    </row>
    <row r="6" spans="1:28" ht="4.5" customHeight="1" thickBot="1">
      <c r="A6" s="273"/>
      <c r="B6" s="290"/>
      <c r="C6" s="290"/>
      <c r="D6" s="290"/>
      <c r="E6" s="290"/>
      <c r="F6" s="290"/>
      <c r="G6" s="290"/>
      <c r="H6" s="273"/>
      <c r="I6" s="273"/>
      <c r="J6" s="167"/>
      <c r="K6" s="167"/>
      <c r="L6" s="167"/>
      <c r="M6" s="167"/>
      <c r="N6" s="167"/>
      <c r="O6" s="167"/>
      <c r="P6" s="167"/>
      <c r="Q6" s="167"/>
      <c r="R6" s="167"/>
      <c r="S6" s="167"/>
      <c r="T6" s="167"/>
      <c r="U6" s="167"/>
      <c r="V6" s="167"/>
      <c r="W6" s="167"/>
      <c r="X6" s="167"/>
      <c r="Y6" s="167"/>
      <c r="Z6" s="167"/>
      <c r="AA6" s="167"/>
      <c r="AB6" s="167"/>
    </row>
    <row r="7" spans="1:28" ht="5.25" customHeight="1" thickTop="1">
      <c r="A7" s="272"/>
      <c r="B7" s="272"/>
      <c r="C7" s="272"/>
      <c r="D7" s="283"/>
      <c r="E7" s="283"/>
      <c r="F7" s="283"/>
      <c r="G7" s="283"/>
      <c r="H7" s="302"/>
      <c r="I7" s="302"/>
      <c r="J7" s="167"/>
      <c r="K7" s="167"/>
      <c r="L7" s="167"/>
      <c r="M7" s="167"/>
      <c r="N7" s="167"/>
      <c r="O7" s="167"/>
      <c r="P7" s="167"/>
      <c r="Q7" s="167"/>
      <c r="R7" s="167"/>
      <c r="S7" s="167"/>
      <c r="T7" s="167"/>
      <c r="U7" s="167"/>
      <c r="V7" s="167"/>
      <c r="W7" s="167"/>
      <c r="X7" s="167"/>
      <c r="Y7" s="167"/>
      <c r="Z7" s="167"/>
      <c r="AA7" s="167"/>
      <c r="AB7" s="167"/>
    </row>
    <row r="8" spans="1:28" ht="20.25" customHeight="1">
      <c r="A8" s="260">
        <v>1</v>
      </c>
      <c r="B8" s="300" t="s">
        <v>578</v>
      </c>
      <c r="C8" s="300"/>
      <c r="D8" s="300"/>
      <c r="E8" s="301" t="s">
        <v>259</v>
      </c>
      <c r="F8" s="402">
        <f ca="1">'SP12-3'!F49</f>
        <v>0</v>
      </c>
      <c r="G8" s="402"/>
      <c r="H8" s="402"/>
      <c r="I8" s="299" t="s">
        <v>376</v>
      </c>
      <c r="J8" s="167"/>
      <c r="K8" s="167"/>
      <c r="L8" s="167"/>
      <c r="M8" s="167"/>
      <c r="N8" s="167"/>
      <c r="O8" s="167"/>
      <c r="P8" s="167"/>
      <c r="Q8" s="167"/>
      <c r="R8" s="167"/>
      <c r="S8" s="167"/>
      <c r="T8" s="167"/>
      <c r="U8" s="167"/>
      <c r="V8" s="167"/>
      <c r="W8" s="167"/>
      <c r="X8" s="167"/>
      <c r="Y8" s="167"/>
      <c r="Z8" s="167"/>
      <c r="AA8" s="167"/>
      <c r="AB8" s="167"/>
    </row>
    <row r="9" spans="1:28" ht="7.5" customHeight="1" thickBot="1">
      <c r="A9" s="273"/>
      <c r="B9" s="290"/>
      <c r="C9" s="290"/>
      <c r="D9" s="290"/>
      <c r="E9" s="290"/>
      <c r="F9" s="290"/>
      <c r="G9" s="290"/>
      <c r="H9" s="273"/>
      <c r="I9" s="273"/>
      <c r="J9" s="167"/>
      <c r="K9" s="167"/>
      <c r="L9" s="167"/>
      <c r="M9" s="167"/>
      <c r="N9" s="167"/>
      <c r="O9" s="167"/>
      <c r="P9" s="167"/>
      <c r="Q9" s="167"/>
      <c r="R9" s="167"/>
      <c r="S9" s="167"/>
      <c r="T9" s="167"/>
      <c r="U9" s="167"/>
      <c r="V9" s="167"/>
      <c r="W9" s="167"/>
      <c r="X9" s="167"/>
      <c r="Y9" s="167"/>
      <c r="Z9" s="167"/>
      <c r="AA9" s="167"/>
      <c r="AB9" s="167"/>
    </row>
    <row r="10" spans="1:28" ht="5.25" customHeight="1" thickTop="1">
      <c r="A10" s="272"/>
      <c r="B10" s="272"/>
      <c r="C10" s="272"/>
      <c r="D10" s="283"/>
      <c r="E10" s="283"/>
      <c r="F10" s="283"/>
      <c r="G10" s="283"/>
      <c r="H10" s="302"/>
      <c r="I10" s="302"/>
      <c r="J10" s="167"/>
      <c r="K10" s="167"/>
      <c r="L10" s="167"/>
      <c r="M10" s="167"/>
      <c r="N10" s="167"/>
      <c r="O10" s="167"/>
      <c r="P10" s="167"/>
      <c r="Q10" s="167"/>
      <c r="R10" s="167"/>
      <c r="S10" s="167"/>
      <c r="T10" s="167"/>
      <c r="U10" s="167"/>
      <c r="V10" s="167"/>
      <c r="W10" s="167"/>
      <c r="X10" s="167"/>
      <c r="Y10" s="167"/>
      <c r="Z10" s="167"/>
      <c r="AA10" s="167"/>
      <c r="AB10" s="167"/>
    </row>
    <row r="11" spans="1:28" ht="20.25" customHeight="1">
      <c r="A11" s="260">
        <v>2</v>
      </c>
      <c r="B11" s="300" t="s">
        <v>579</v>
      </c>
      <c r="C11" s="303" t="s">
        <v>509</v>
      </c>
      <c r="D11" s="294">
        <f>Tables!K3-Tables!K2</f>
        <v>-0.98064352657801512</v>
      </c>
      <c r="E11" s="262" t="s">
        <v>384</v>
      </c>
      <c r="F11" s="402">
        <f ca="1">F8*D11</f>
        <v>0</v>
      </c>
      <c r="G11" s="402"/>
      <c r="H11" s="402"/>
      <c r="I11" s="299" t="s">
        <v>382</v>
      </c>
      <c r="J11" s="167"/>
      <c r="K11" s="167"/>
      <c r="L11" s="167"/>
      <c r="M11" s="167"/>
      <c r="N11" s="167"/>
      <c r="O11" s="167"/>
      <c r="P11" s="167"/>
      <c r="Q11" s="167"/>
      <c r="R11" s="167"/>
      <c r="S11" s="167"/>
      <c r="T11" s="167"/>
      <c r="U11" s="167"/>
      <c r="V11" s="167"/>
      <c r="W11" s="167"/>
      <c r="X11" s="167"/>
      <c r="Y11" s="167"/>
      <c r="Z11" s="167"/>
      <c r="AA11" s="167"/>
      <c r="AB11" s="167"/>
    </row>
    <row r="12" spans="1:28" ht="7.5" customHeight="1" thickBot="1">
      <c r="A12" s="273"/>
      <c r="B12" s="290"/>
      <c r="C12" s="290"/>
      <c r="D12" s="290"/>
      <c r="E12" s="290"/>
      <c r="F12" s="290"/>
      <c r="G12" s="290"/>
      <c r="H12" s="273"/>
      <c r="I12" s="273"/>
      <c r="J12" s="167"/>
      <c r="K12" s="167"/>
      <c r="L12" s="167"/>
      <c r="M12" s="167"/>
      <c r="N12" s="167"/>
      <c r="O12" s="167"/>
      <c r="P12" s="167"/>
      <c r="Q12" s="167"/>
      <c r="R12" s="167"/>
      <c r="S12" s="167"/>
      <c r="T12" s="167"/>
      <c r="U12" s="167"/>
      <c r="V12" s="167"/>
      <c r="W12" s="167"/>
      <c r="X12" s="167"/>
      <c r="Y12" s="167"/>
      <c r="Z12" s="167"/>
      <c r="AA12" s="167"/>
      <c r="AB12" s="167"/>
    </row>
    <row r="13" spans="1:28" ht="5.25" customHeight="1" thickTop="1">
      <c r="A13" s="272"/>
      <c r="B13" s="272"/>
      <c r="C13" s="272"/>
      <c r="D13" s="283"/>
      <c r="E13" s="283"/>
      <c r="F13" s="283"/>
      <c r="G13" s="283"/>
      <c r="H13" s="302"/>
      <c r="I13" s="302"/>
      <c r="J13" s="167"/>
      <c r="K13" s="167"/>
      <c r="L13" s="167"/>
      <c r="M13" s="167"/>
      <c r="N13" s="167"/>
      <c r="O13" s="167"/>
      <c r="P13" s="167"/>
      <c r="Q13" s="167"/>
      <c r="R13" s="167"/>
      <c r="S13" s="167"/>
      <c r="T13" s="167"/>
      <c r="U13" s="167"/>
      <c r="V13" s="167"/>
      <c r="W13" s="167"/>
      <c r="X13" s="167"/>
      <c r="Y13" s="167"/>
      <c r="Z13" s="167"/>
      <c r="AA13" s="167"/>
      <c r="AB13" s="167"/>
    </row>
    <row r="14" spans="1:28" ht="20.25" customHeight="1">
      <c r="A14" s="260">
        <v>3</v>
      </c>
      <c r="B14" s="300" t="s">
        <v>580</v>
      </c>
      <c r="C14" s="476" t="s">
        <v>581</v>
      </c>
      <c r="D14" s="476"/>
      <c r="E14" s="302"/>
      <c r="F14" s="165"/>
      <c r="G14" s="304" t="s">
        <v>367</v>
      </c>
      <c r="H14" s="184">
        <f ca="1">F11*F14</f>
        <v>0</v>
      </c>
      <c r="I14" s="299" t="s">
        <v>468</v>
      </c>
      <c r="J14" s="167"/>
      <c r="K14" s="201" t="s">
        <v>582</v>
      </c>
      <c r="L14" s="202"/>
      <c r="M14" s="202"/>
      <c r="N14" s="203"/>
      <c r="O14" s="167"/>
      <c r="P14" s="167"/>
      <c r="Q14" s="167"/>
      <c r="R14" s="167"/>
      <c r="S14" s="167"/>
      <c r="T14" s="167"/>
      <c r="U14" s="167"/>
      <c r="V14" s="167"/>
      <c r="W14" s="167"/>
      <c r="X14" s="167"/>
      <c r="Y14" s="167"/>
      <c r="Z14" s="167"/>
      <c r="AA14" s="167"/>
      <c r="AB14" s="167"/>
    </row>
    <row r="15" spans="1:28" ht="7.5" customHeight="1" thickBot="1">
      <c r="A15" s="273"/>
      <c r="B15" s="290"/>
      <c r="C15" s="290"/>
      <c r="D15" s="290"/>
      <c r="E15" s="290"/>
      <c r="F15" s="290"/>
      <c r="G15" s="290"/>
      <c r="H15" s="273"/>
      <c r="I15" s="273"/>
      <c r="J15" s="167"/>
      <c r="K15" s="167"/>
      <c r="L15" s="167"/>
      <c r="M15" s="167"/>
      <c r="N15" s="167"/>
      <c r="O15" s="167"/>
      <c r="P15" s="167"/>
      <c r="Q15" s="167"/>
      <c r="R15" s="167"/>
      <c r="S15" s="167"/>
      <c r="T15" s="167"/>
      <c r="U15" s="167"/>
      <c r="V15" s="167"/>
      <c r="W15" s="167"/>
      <c r="X15" s="167"/>
      <c r="Y15" s="167"/>
      <c r="Z15" s="167"/>
      <c r="AA15" s="167"/>
      <c r="AB15" s="167"/>
    </row>
    <row r="16" spans="1:28" ht="5.25" customHeight="1" thickTop="1">
      <c r="A16" s="272"/>
      <c r="B16" s="272"/>
      <c r="C16" s="272"/>
      <c r="D16" s="283"/>
      <c r="E16" s="283"/>
      <c r="F16" s="283"/>
      <c r="G16" s="283"/>
      <c r="H16" s="302"/>
      <c r="I16" s="302"/>
      <c r="J16" s="167"/>
      <c r="K16" s="167"/>
      <c r="L16" s="167"/>
      <c r="M16" s="167"/>
      <c r="N16" s="167"/>
      <c r="O16" s="167"/>
      <c r="P16" s="167"/>
      <c r="Q16" s="167"/>
      <c r="R16" s="167"/>
      <c r="S16" s="167"/>
      <c r="T16" s="167"/>
      <c r="U16" s="167"/>
      <c r="V16" s="167"/>
      <c r="W16" s="167"/>
      <c r="X16" s="167"/>
      <c r="Y16" s="167"/>
      <c r="Z16" s="167"/>
      <c r="AA16" s="167"/>
      <c r="AB16" s="167"/>
    </row>
    <row r="17" spans="1:28" ht="20.25" customHeight="1">
      <c r="A17" s="260">
        <v>4</v>
      </c>
      <c r="B17" s="300" t="s">
        <v>583</v>
      </c>
      <c r="C17" s="300"/>
      <c r="D17" s="303"/>
      <c r="E17" s="303" t="s">
        <v>259</v>
      </c>
      <c r="F17" s="477"/>
      <c r="G17" s="477"/>
      <c r="H17" s="477"/>
      <c r="I17" s="299" t="s">
        <v>383</v>
      </c>
      <c r="J17" s="167"/>
      <c r="K17" s="167"/>
      <c r="L17" s="167"/>
      <c r="M17" s="167"/>
      <c r="N17" s="167"/>
      <c r="O17" s="167"/>
      <c r="P17" s="167"/>
      <c r="Q17" s="167"/>
      <c r="R17" s="167"/>
      <c r="S17" s="167"/>
      <c r="T17" s="167"/>
      <c r="U17" s="167"/>
      <c r="V17" s="167"/>
      <c r="W17" s="167"/>
      <c r="X17" s="167"/>
      <c r="Y17" s="167"/>
      <c r="Z17" s="167"/>
      <c r="AA17" s="167"/>
      <c r="AB17" s="167"/>
    </row>
    <row r="18" spans="1:28" ht="7.5" customHeight="1" thickBot="1">
      <c r="A18" s="273"/>
      <c r="B18" s="290"/>
      <c r="C18" s="290"/>
      <c r="D18" s="290"/>
      <c r="E18" s="290"/>
      <c r="F18" s="290"/>
      <c r="G18" s="290"/>
      <c r="H18" s="273"/>
      <c r="I18" s="273"/>
      <c r="J18" s="167"/>
      <c r="K18" s="167"/>
      <c r="L18" s="167"/>
      <c r="M18" s="167"/>
      <c r="N18" s="167"/>
      <c r="O18" s="167"/>
      <c r="P18" s="167"/>
      <c r="Q18" s="167"/>
      <c r="R18" s="167"/>
      <c r="S18" s="167"/>
      <c r="T18" s="167"/>
      <c r="U18" s="167"/>
      <c r="V18" s="167"/>
      <c r="W18" s="167"/>
      <c r="X18" s="167"/>
      <c r="Y18" s="167"/>
      <c r="Z18" s="167"/>
      <c r="AA18" s="167"/>
      <c r="AB18" s="167"/>
    </row>
    <row r="19" spans="1:28" ht="5.25" customHeight="1" thickTop="1">
      <c r="A19" s="272"/>
      <c r="B19" s="272"/>
      <c r="C19" s="272"/>
      <c r="D19" s="283"/>
      <c r="E19" s="283"/>
      <c r="F19" s="283"/>
      <c r="G19" s="283"/>
      <c r="H19" s="302"/>
      <c r="I19" s="302"/>
      <c r="J19" s="167"/>
      <c r="K19" s="167"/>
      <c r="L19" s="167"/>
      <c r="M19" s="167"/>
      <c r="N19" s="167"/>
      <c r="O19" s="167"/>
      <c r="P19" s="167"/>
      <c r="Q19" s="167"/>
      <c r="R19" s="167"/>
      <c r="S19" s="167"/>
      <c r="T19" s="167"/>
      <c r="U19" s="167"/>
      <c r="V19" s="167"/>
      <c r="W19" s="167"/>
      <c r="X19" s="167"/>
      <c r="Y19" s="167"/>
      <c r="Z19" s="167"/>
      <c r="AA19" s="167"/>
      <c r="AB19" s="167"/>
    </row>
    <row r="20" spans="1:28" ht="20.25" customHeight="1">
      <c r="A20" s="260">
        <v>5</v>
      </c>
      <c r="B20" s="300" t="s">
        <v>584</v>
      </c>
      <c r="C20" s="303" t="s">
        <v>509</v>
      </c>
      <c r="D20" s="294">
        <f>Tables!K3-Tables!K2</f>
        <v>-0.98064352657801512</v>
      </c>
      <c r="E20" s="262" t="s">
        <v>384</v>
      </c>
      <c r="F20" s="402">
        <f>F17*D20</f>
        <v>0</v>
      </c>
      <c r="G20" s="402"/>
      <c r="H20" s="402"/>
      <c r="I20" s="299" t="s">
        <v>364</v>
      </c>
      <c r="J20" s="167"/>
      <c r="K20" s="167"/>
      <c r="L20" s="167"/>
      <c r="M20" s="167"/>
      <c r="N20" s="167"/>
      <c r="O20" s="167"/>
      <c r="P20" s="167"/>
      <c r="Q20" s="167"/>
      <c r="R20" s="167"/>
      <c r="S20" s="167"/>
      <c r="T20" s="167"/>
      <c r="U20" s="167"/>
      <c r="V20" s="167"/>
      <c r="W20" s="167"/>
      <c r="X20" s="167"/>
      <c r="Y20" s="167"/>
      <c r="Z20" s="167"/>
      <c r="AA20" s="167"/>
      <c r="AB20" s="167"/>
    </row>
    <row r="21" spans="1:28" ht="7.5" customHeight="1" thickBot="1">
      <c r="A21" s="273"/>
      <c r="B21" s="290"/>
      <c r="C21" s="290"/>
      <c r="D21" s="290"/>
      <c r="E21" s="290"/>
      <c r="F21" s="290"/>
      <c r="G21" s="290"/>
      <c r="H21" s="273"/>
      <c r="I21" s="273"/>
      <c r="J21" s="167"/>
      <c r="K21" s="167"/>
      <c r="L21" s="167"/>
      <c r="M21" s="167"/>
      <c r="N21" s="167"/>
      <c r="O21" s="167"/>
      <c r="P21" s="167"/>
      <c r="Q21" s="167"/>
      <c r="R21" s="167"/>
      <c r="S21" s="167"/>
      <c r="T21" s="167"/>
      <c r="U21" s="167"/>
      <c r="V21" s="167"/>
      <c r="W21" s="167"/>
      <c r="X21" s="167"/>
      <c r="Y21" s="167"/>
      <c r="Z21" s="167"/>
      <c r="AA21" s="167"/>
      <c r="AB21" s="167"/>
    </row>
    <row r="22" spans="1:28" ht="5.25" customHeight="1" thickTop="1">
      <c r="A22" s="272"/>
      <c r="B22" s="272"/>
      <c r="C22" s="272"/>
      <c r="D22" s="283"/>
      <c r="E22" s="283"/>
      <c r="F22" s="283"/>
      <c r="G22" s="283"/>
      <c r="H22" s="302"/>
      <c r="I22" s="302"/>
      <c r="J22" s="167"/>
      <c r="K22" s="167"/>
      <c r="L22" s="167"/>
      <c r="M22" s="167"/>
      <c r="N22" s="167"/>
      <c r="O22" s="167"/>
      <c r="P22" s="167"/>
      <c r="Q22" s="167"/>
      <c r="R22" s="167"/>
      <c r="S22" s="167"/>
      <c r="T22" s="167"/>
      <c r="U22" s="167"/>
      <c r="V22" s="167"/>
      <c r="W22" s="167"/>
      <c r="X22" s="167"/>
      <c r="Y22" s="167"/>
      <c r="Z22" s="167"/>
      <c r="AA22" s="167"/>
      <c r="AB22" s="167"/>
    </row>
    <row r="23" spans="1:28" ht="20.25" customHeight="1">
      <c r="A23" s="260">
        <v>6</v>
      </c>
      <c r="B23" s="300" t="s">
        <v>585</v>
      </c>
      <c r="C23" s="300"/>
      <c r="D23" s="270" t="s">
        <v>586</v>
      </c>
      <c r="E23" s="262" t="s">
        <v>384</v>
      </c>
      <c r="F23" s="472">
        <f>IF(F20&gt;0,H14/F20,0)</f>
        <v>0</v>
      </c>
      <c r="G23" s="472"/>
      <c r="H23" s="472"/>
      <c r="I23" s="299" t="s">
        <v>370</v>
      </c>
      <c r="J23" s="167"/>
      <c r="K23" s="167"/>
      <c r="L23" s="167"/>
      <c r="M23" s="167"/>
      <c r="N23" s="167"/>
      <c r="O23" s="167"/>
      <c r="P23" s="167"/>
      <c r="Q23" s="167"/>
      <c r="R23" s="167"/>
      <c r="S23" s="167"/>
      <c r="T23" s="167"/>
      <c r="U23" s="167"/>
      <c r="V23" s="167"/>
      <c r="W23" s="167"/>
      <c r="X23" s="167"/>
      <c r="Y23" s="167"/>
      <c r="Z23" s="167"/>
      <c r="AA23" s="167"/>
      <c r="AB23" s="167"/>
    </row>
    <row r="24" spans="1:28" ht="17.25" customHeight="1">
      <c r="A24" s="305"/>
      <c r="B24" s="298"/>
      <c r="C24" s="298"/>
      <c r="D24" s="298"/>
      <c r="E24" s="298"/>
      <c r="F24" s="298"/>
      <c r="G24" s="298"/>
      <c r="H24" s="306" t="s">
        <v>587</v>
      </c>
      <c r="I24" s="250"/>
      <c r="J24" s="167"/>
      <c r="K24" s="167"/>
      <c r="L24" s="167"/>
      <c r="M24" s="167"/>
      <c r="N24" s="167"/>
      <c r="O24" s="167"/>
      <c r="P24" s="167"/>
      <c r="Q24" s="167"/>
      <c r="R24" s="167"/>
      <c r="S24" s="167"/>
      <c r="T24" s="167"/>
      <c r="U24" s="167"/>
      <c r="V24" s="167"/>
      <c r="W24" s="167"/>
      <c r="X24" s="167"/>
      <c r="Y24" s="167"/>
      <c r="Z24" s="167"/>
      <c r="AA24" s="167"/>
      <c r="AB24" s="167"/>
    </row>
    <row r="25" spans="1:28" ht="15.75" customHeight="1">
      <c r="A25" s="169"/>
      <c r="B25" s="198"/>
      <c r="C25" s="198"/>
      <c r="D25" s="198"/>
      <c r="E25" s="198"/>
      <c r="F25" s="198"/>
      <c r="G25" s="198"/>
      <c r="H25" s="198"/>
      <c r="I25" s="199"/>
      <c r="J25" s="167"/>
      <c r="K25" s="167"/>
      <c r="L25" s="167"/>
      <c r="M25" s="167"/>
      <c r="N25" s="167"/>
      <c r="O25" s="167"/>
      <c r="P25" s="167"/>
      <c r="Q25" s="167"/>
      <c r="R25" s="167"/>
      <c r="S25" s="167"/>
      <c r="T25" s="167"/>
      <c r="U25" s="167"/>
      <c r="V25" s="167"/>
      <c r="W25" s="167"/>
      <c r="X25" s="167"/>
      <c r="Y25" s="167"/>
      <c r="Z25" s="167"/>
      <c r="AA25" s="167"/>
      <c r="AB25" s="167"/>
    </row>
    <row r="26" spans="1:28" ht="15.75" customHeight="1">
      <c r="A26" s="169"/>
      <c r="B26" s="167"/>
      <c r="C26" s="167"/>
      <c r="D26" s="167"/>
      <c r="E26" s="167"/>
      <c r="F26" s="167"/>
      <c r="G26" s="167"/>
      <c r="H26" s="167"/>
      <c r="I26" s="169"/>
      <c r="J26" s="167"/>
      <c r="K26" s="167"/>
      <c r="L26" s="167"/>
      <c r="M26" s="167"/>
      <c r="N26" s="167"/>
      <c r="O26" s="167"/>
      <c r="P26" s="167"/>
      <c r="Q26" s="167"/>
      <c r="R26" s="167"/>
      <c r="S26" s="167"/>
      <c r="T26" s="167"/>
      <c r="U26" s="167"/>
      <c r="V26" s="167"/>
      <c r="W26" s="167"/>
      <c r="X26" s="167"/>
      <c r="Y26" s="167"/>
      <c r="Z26" s="167"/>
      <c r="AA26" s="167"/>
      <c r="AB26" s="167"/>
    </row>
    <row r="27" spans="1:28" ht="22.25" customHeight="1">
      <c r="A27" s="169"/>
      <c r="B27" s="167"/>
      <c r="C27" s="167"/>
      <c r="D27" s="167"/>
      <c r="E27" s="167"/>
      <c r="F27" s="167"/>
      <c r="G27" s="167"/>
      <c r="H27" s="167"/>
      <c r="I27" s="169"/>
      <c r="J27" s="167"/>
      <c r="K27" s="167"/>
      <c r="L27" s="167"/>
      <c r="M27" s="167"/>
      <c r="N27" s="167"/>
      <c r="O27" s="167"/>
      <c r="P27" s="167"/>
      <c r="Q27" s="167"/>
      <c r="R27" s="167"/>
      <c r="S27" s="167"/>
      <c r="T27" s="167"/>
      <c r="U27" s="167"/>
      <c r="V27" s="167"/>
      <c r="W27" s="167"/>
      <c r="X27" s="167"/>
      <c r="Y27" s="167"/>
      <c r="Z27" s="167"/>
      <c r="AA27" s="167"/>
      <c r="AB27" s="167"/>
    </row>
    <row r="28" spans="1:28">
      <c r="A28" s="169"/>
      <c r="B28" s="167"/>
      <c r="C28" s="167"/>
      <c r="D28" s="167"/>
      <c r="E28" s="167"/>
      <c r="F28" s="167"/>
      <c r="G28" s="167"/>
      <c r="H28" s="167"/>
      <c r="I28" s="169"/>
      <c r="J28" s="167"/>
      <c r="K28" s="167"/>
      <c r="L28" s="167"/>
      <c r="M28" s="167"/>
      <c r="N28" s="167"/>
      <c r="O28" s="167"/>
      <c r="P28" s="167"/>
      <c r="Q28" s="167"/>
      <c r="R28" s="167"/>
      <c r="S28" s="167"/>
      <c r="T28" s="167"/>
      <c r="U28" s="167"/>
      <c r="V28" s="167"/>
      <c r="W28" s="167"/>
      <c r="X28" s="167"/>
      <c r="Y28" s="167"/>
      <c r="Z28" s="167"/>
      <c r="AA28" s="167"/>
      <c r="AB28" s="167"/>
    </row>
    <row r="29" spans="1:28">
      <c r="A29" s="169"/>
      <c r="B29" s="167"/>
      <c r="C29" s="167"/>
      <c r="D29" s="167"/>
      <c r="E29" s="167"/>
      <c r="F29" s="167"/>
      <c r="G29" s="167"/>
      <c r="H29" s="167"/>
      <c r="I29" s="169"/>
      <c r="J29" s="167"/>
      <c r="K29" s="167"/>
      <c r="L29" s="167"/>
      <c r="M29" s="167"/>
      <c r="N29" s="167"/>
      <c r="O29" s="167"/>
      <c r="P29" s="167"/>
      <c r="Q29" s="167"/>
      <c r="R29" s="167"/>
      <c r="S29" s="167"/>
      <c r="T29" s="167"/>
      <c r="U29" s="167"/>
      <c r="V29" s="167"/>
      <c r="W29" s="167"/>
      <c r="X29" s="167"/>
      <c r="Y29" s="167"/>
      <c r="Z29" s="167"/>
      <c r="AA29" s="167"/>
      <c r="AB29" s="167"/>
    </row>
    <row r="30" spans="1:28">
      <c r="A30" s="169"/>
      <c r="B30" s="167"/>
      <c r="C30" s="167"/>
      <c r="D30" s="167"/>
      <c r="E30" s="167"/>
      <c r="F30" s="167"/>
      <c r="G30" s="167"/>
      <c r="H30" s="167"/>
      <c r="I30" s="169"/>
      <c r="J30" s="167"/>
      <c r="K30" s="167"/>
      <c r="L30" s="167"/>
      <c r="M30" s="167"/>
      <c r="N30" s="167"/>
      <c r="O30" s="167"/>
      <c r="P30" s="167"/>
      <c r="Q30" s="167"/>
      <c r="R30" s="167"/>
      <c r="S30" s="167"/>
      <c r="T30" s="167"/>
      <c r="U30" s="167"/>
      <c r="V30" s="167"/>
      <c r="W30" s="167"/>
      <c r="X30" s="167"/>
      <c r="Y30" s="167"/>
      <c r="Z30" s="167"/>
      <c r="AA30" s="167"/>
      <c r="AB30" s="167"/>
    </row>
    <row r="31" spans="1:28">
      <c r="A31" s="169"/>
      <c r="B31" s="167"/>
      <c r="C31" s="167"/>
      <c r="D31" s="167"/>
      <c r="E31" s="167"/>
      <c r="F31" s="167"/>
      <c r="G31" s="167"/>
      <c r="H31" s="167"/>
      <c r="I31" s="169"/>
      <c r="J31" s="167"/>
      <c r="K31" s="167"/>
      <c r="L31" s="167"/>
      <c r="M31" s="167"/>
      <c r="N31" s="167"/>
      <c r="O31" s="167"/>
      <c r="P31" s="167"/>
      <c r="Q31" s="167"/>
      <c r="R31" s="167"/>
      <c r="S31" s="167"/>
      <c r="T31" s="167"/>
      <c r="U31" s="167"/>
      <c r="V31" s="167"/>
      <c r="W31" s="167"/>
      <c r="X31" s="167"/>
      <c r="Y31" s="167"/>
      <c r="Z31" s="167"/>
      <c r="AA31" s="167"/>
      <c r="AB31" s="167"/>
    </row>
    <row r="32" spans="1:28">
      <c r="A32" s="169"/>
      <c r="B32" s="167"/>
      <c r="C32" s="167"/>
      <c r="D32" s="167"/>
      <c r="E32" s="167"/>
      <c r="F32" s="167"/>
      <c r="G32" s="167"/>
      <c r="H32" s="167"/>
      <c r="I32" s="169"/>
      <c r="J32" s="167"/>
      <c r="K32" s="167"/>
      <c r="L32" s="167"/>
      <c r="M32" s="167"/>
      <c r="N32" s="167"/>
      <c r="O32" s="167"/>
      <c r="P32" s="167"/>
      <c r="Q32" s="167"/>
      <c r="R32" s="167"/>
      <c r="S32" s="167"/>
      <c r="T32" s="167"/>
      <c r="U32" s="167"/>
      <c r="V32" s="167"/>
      <c r="W32" s="167"/>
      <c r="X32" s="167"/>
      <c r="Y32" s="167"/>
      <c r="Z32" s="167"/>
      <c r="AA32" s="167"/>
      <c r="AB32" s="167"/>
    </row>
    <row r="33" spans="1:28">
      <c r="A33" s="169"/>
      <c r="B33" s="167"/>
      <c r="C33" s="167"/>
      <c r="D33" s="167"/>
      <c r="E33" s="167"/>
      <c r="F33" s="167"/>
      <c r="G33" s="167"/>
      <c r="H33" s="167"/>
      <c r="I33" s="169"/>
      <c r="J33" s="167"/>
      <c r="K33" s="167"/>
      <c r="L33" s="167"/>
      <c r="M33" s="167"/>
      <c r="N33" s="167"/>
      <c r="O33" s="167"/>
      <c r="P33" s="167"/>
      <c r="Q33" s="167"/>
      <c r="R33" s="167"/>
      <c r="S33" s="167"/>
      <c r="T33" s="167"/>
      <c r="U33" s="167"/>
      <c r="V33" s="167"/>
      <c r="W33" s="167"/>
      <c r="X33" s="167"/>
      <c r="Y33" s="167"/>
      <c r="Z33" s="167"/>
      <c r="AA33" s="167"/>
      <c r="AB33" s="167"/>
    </row>
    <row r="34" spans="1:28">
      <c r="A34" s="169"/>
      <c r="B34" s="167"/>
      <c r="C34" s="167"/>
      <c r="D34" s="167"/>
      <c r="E34" s="167"/>
      <c r="F34" s="167"/>
      <c r="G34" s="167"/>
      <c r="H34" s="167"/>
      <c r="I34" s="169"/>
      <c r="J34" s="167"/>
      <c r="K34" s="167"/>
      <c r="L34" s="167"/>
      <c r="M34" s="167"/>
      <c r="N34" s="167"/>
      <c r="O34" s="167"/>
      <c r="P34" s="167"/>
      <c r="Q34" s="167"/>
      <c r="R34" s="167"/>
      <c r="S34" s="167"/>
      <c r="T34" s="167"/>
      <c r="U34" s="167"/>
      <c r="V34" s="167"/>
      <c r="W34" s="167"/>
      <c r="X34" s="167"/>
      <c r="Y34" s="167"/>
      <c r="Z34" s="167"/>
      <c r="AA34" s="167"/>
      <c r="AB34" s="167"/>
    </row>
    <row r="35" spans="1:28">
      <c r="A35" s="169"/>
      <c r="B35" s="167"/>
      <c r="C35" s="167"/>
      <c r="D35" s="167"/>
      <c r="E35" s="167"/>
      <c r="F35" s="167"/>
      <c r="G35" s="167"/>
      <c r="H35" s="167"/>
      <c r="I35" s="169"/>
      <c r="J35" s="167"/>
      <c r="K35" s="167"/>
      <c r="L35" s="167"/>
      <c r="M35" s="167"/>
      <c r="N35" s="167"/>
      <c r="O35" s="167"/>
      <c r="P35" s="167"/>
      <c r="Q35" s="167"/>
      <c r="R35" s="167"/>
      <c r="S35" s="167"/>
      <c r="T35" s="167"/>
      <c r="U35" s="167"/>
      <c r="V35" s="167"/>
      <c r="W35" s="167"/>
      <c r="X35" s="167"/>
      <c r="Y35" s="167"/>
      <c r="Z35" s="167"/>
      <c r="AA35" s="167"/>
      <c r="AB35" s="167"/>
    </row>
    <row r="36" spans="1:28">
      <c r="A36" s="169"/>
      <c r="B36" s="167"/>
      <c r="C36" s="167"/>
      <c r="D36" s="167"/>
      <c r="E36" s="167"/>
      <c r="F36" s="167"/>
      <c r="G36" s="167"/>
      <c r="H36" s="167"/>
      <c r="I36" s="169"/>
      <c r="J36" s="167"/>
      <c r="K36" s="167"/>
      <c r="L36" s="167"/>
      <c r="M36" s="167"/>
      <c r="N36" s="167"/>
      <c r="O36" s="167"/>
      <c r="P36" s="167"/>
      <c r="Q36" s="167"/>
      <c r="R36" s="167"/>
      <c r="S36" s="167"/>
      <c r="T36" s="167"/>
      <c r="U36" s="167"/>
      <c r="V36" s="167"/>
      <c r="W36" s="167"/>
      <c r="X36" s="167"/>
      <c r="Y36" s="167"/>
      <c r="Z36" s="167"/>
      <c r="AA36" s="167"/>
      <c r="AB36" s="167"/>
    </row>
    <row r="37" spans="1:28">
      <c r="A37" s="169"/>
      <c r="B37" s="167"/>
      <c r="C37" s="167"/>
      <c r="D37" s="167"/>
      <c r="E37" s="167"/>
      <c r="F37" s="167"/>
      <c r="G37" s="167"/>
      <c r="H37" s="167"/>
      <c r="I37" s="169"/>
      <c r="J37" s="167"/>
      <c r="K37" s="167"/>
      <c r="L37" s="167"/>
      <c r="M37" s="167"/>
      <c r="N37" s="167"/>
      <c r="O37" s="167"/>
      <c r="P37" s="167"/>
      <c r="Q37" s="167"/>
      <c r="R37" s="167"/>
      <c r="S37" s="167"/>
      <c r="T37" s="167"/>
      <c r="U37" s="167"/>
      <c r="V37" s="167"/>
      <c r="W37" s="167"/>
      <c r="X37" s="167"/>
      <c r="Y37" s="167"/>
      <c r="Z37" s="167"/>
      <c r="AA37" s="167"/>
      <c r="AB37" s="167"/>
    </row>
    <row r="38" spans="1:28">
      <c r="A38" s="169"/>
      <c r="B38" s="167"/>
      <c r="C38" s="167"/>
      <c r="D38" s="167"/>
      <c r="E38" s="167"/>
      <c r="F38" s="167"/>
      <c r="G38" s="167"/>
      <c r="H38" s="167"/>
      <c r="I38" s="169"/>
      <c r="J38" s="167"/>
      <c r="K38" s="167"/>
      <c r="L38" s="167"/>
      <c r="M38" s="167"/>
      <c r="N38" s="167"/>
      <c r="O38" s="167"/>
      <c r="P38" s="167"/>
      <c r="Q38" s="167"/>
      <c r="R38" s="167"/>
      <c r="S38" s="167"/>
      <c r="T38" s="167"/>
      <c r="U38" s="167"/>
      <c r="V38" s="167"/>
      <c r="W38" s="167"/>
      <c r="X38" s="167"/>
      <c r="Y38" s="167"/>
      <c r="Z38" s="167"/>
      <c r="AA38" s="167"/>
      <c r="AB38" s="167"/>
    </row>
    <row r="39" spans="1:28">
      <c r="A39" s="169"/>
      <c r="B39" s="167"/>
      <c r="C39" s="167"/>
      <c r="D39" s="167"/>
      <c r="E39" s="167"/>
      <c r="F39" s="167"/>
      <c r="G39" s="167"/>
      <c r="H39" s="167"/>
      <c r="I39" s="169"/>
      <c r="J39" s="167"/>
      <c r="K39" s="167"/>
      <c r="L39" s="167"/>
      <c r="M39" s="167"/>
      <c r="N39" s="167"/>
      <c r="O39" s="167"/>
      <c r="P39" s="167"/>
      <c r="Q39" s="167"/>
      <c r="R39" s="167"/>
      <c r="S39" s="167"/>
      <c r="T39" s="167"/>
      <c r="U39" s="167"/>
      <c r="V39" s="167"/>
      <c r="W39" s="167"/>
      <c r="X39" s="167"/>
      <c r="Y39" s="167"/>
      <c r="Z39" s="167"/>
      <c r="AA39" s="167"/>
      <c r="AB39" s="167"/>
    </row>
    <row r="40" spans="1:28">
      <c r="A40" s="169"/>
      <c r="B40" s="167"/>
      <c r="C40" s="167"/>
      <c r="D40" s="167"/>
      <c r="E40" s="167"/>
      <c r="F40" s="167"/>
      <c r="G40" s="167"/>
      <c r="H40" s="167"/>
      <c r="I40" s="169"/>
      <c r="J40" s="167"/>
      <c r="K40" s="167"/>
      <c r="L40" s="167"/>
      <c r="M40" s="167"/>
      <c r="N40" s="167"/>
      <c r="O40" s="167"/>
      <c r="P40" s="167"/>
      <c r="Q40" s="167"/>
      <c r="R40" s="167"/>
      <c r="S40" s="167"/>
      <c r="T40" s="167"/>
      <c r="U40" s="167"/>
      <c r="V40" s="167"/>
      <c r="W40" s="167"/>
      <c r="X40" s="167"/>
      <c r="Y40" s="167"/>
      <c r="Z40" s="167"/>
      <c r="AA40" s="167"/>
      <c r="AB40" s="167"/>
    </row>
    <row r="41" spans="1:28">
      <c r="A41" s="169"/>
      <c r="B41" s="167"/>
      <c r="C41" s="167"/>
      <c r="D41" s="167"/>
      <c r="E41" s="167"/>
      <c r="F41" s="167"/>
      <c r="G41" s="167"/>
      <c r="H41" s="167"/>
      <c r="I41" s="169"/>
      <c r="J41" s="167"/>
      <c r="K41" s="167"/>
      <c r="L41" s="167"/>
      <c r="M41" s="167"/>
      <c r="N41" s="167"/>
      <c r="O41" s="167"/>
      <c r="P41" s="167"/>
      <c r="Q41" s="167"/>
      <c r="R41" s="167"/>
      <c r="S41" s="167"/>
      <c r="T41" s="167"/>
      <c r="U41" s="167"/>
      <c r="V41" s="167"/>
      <c r="W41" s="167"/>
      <c r="X41" s="167"/>
      <c r="Y41" s="167"/>
      <c r="Z41" s="167"/>
      <c r="AA41" s="167"/>
      <c r="AB41" s="167"/>
    </row>
    <row r="42" spans="1:28">
      <c r="A42" s="169"/>
      <c r="B42" s="167"/>
      <c r="C42" s="167"/>
      <c r="D42" s="167"/>
      <c r="E42" s="167"/>
      <c r="F42" s="167"/>
      <c r="G42" s="167"/>
      <c r="H42" s="167"/>
      <c r="I42" s="169"/>
      <c r="J42" s="167"/>
      <c r="K42" s="167"/>
      <c r="L42" s="167"/>
      <c r="M42" s="167"/>
      <c r="N42" s="167"/>
      <c r="O42" s="167"/>
      <c r="P42" s="167"/>
      <c r="Q42" s="167"/>
      <c r="R42" s="167"/>
      <c r="S42" s="167"/>
      <c r="T42" s="167"/>
      <c r="U42" s="167"/>
      <c r="V42" s="167"/>
      <c r="W42" s="167"/>
      <c r="X42" s="167"/>
      <c r="Y42" s="167"/>
      <c r="Z42" s="167"/>
      <c r="AA42" s="167"/>
      <c r="AB42" s="167"/>
    </row>
    <row r="43" spans="1:28">
      <c r="A43" s="169"/>
      <c r="B43" s="167"/>
      <c r="C43" s="167"/>
      <c r="D43" s="167"/>
      <c r="E43" s="167"/>
      <c r="F43" s="167"/>
      <c r="G43" s="167"/>
      <c r="H43" s="167"/>
      <c r="I43" s="169"/>
      <c r="J43" s="167"/>
      <c r="K43" s="167"/>
      <c r="L43" s="167"/>
      <c r="M43" s="167"/>
      <c r="N43" s="167"/>
      <c r="O43" s="167"/>
      <c r="P43" s="167"/>
      <c r="Q43" s="167"/>
      <c r="R43" s="167"/>
      <c r="S43" s="167"/>
      <c r="T43" s="167"/>
      <c r="U43" s="167"/>
      <c r="V43" s="167"/>
      <c r="W43" s="167"/>
      <c r="X43" s="167"/>
      <c r="Y43" s="167"/>
      <c r="Z43" s="167"/>
      <c r="AA43" s="167"/>
      <c r="AB43" s="167"/>
    </row>
    <row r="44" spans="1:28">
      <c r="A44" s="169"/>
      <c r="B44" s="167"/>
      <c r="C44" s="167"/>
      <c r="D44" s="167"/>
      <c r="E44" s="167"/>
      <c r="F44" s="167"/>
      <c r="G44" s="167"/>
      <c r="H44" s="167"/>
      <c r="I44" s="169"/>
      <c r="J44" s="167"/>
      <c r="K44" s="167"/>
      <c r="L44" s="167"/>
      <c r="M44" s="167"/>
      <c r="N44" s="167"/>
      <c r="O44" s="167"/>
      <c r="P44" s="167"/>
      <c r="Q44" s="167"/>
      <c r="R44" s="167"/>
      <c r="S44" s="167"/>
      <c r="T44" s="167"/>
      <c r="U44" s="167"/>
      <c r="V44" s="167"/>
      <c r="W44" s="167"/>
      <c r="X44" s="167"/>
      <c r="Y44" s="167"/>
      <c r="Z44" s="167"/>
      <c r="AA44" s="167"/>
      <c r="AB44" s="167"/>
    </row>
    <row r="45" spans="1:28">
      <c r="A45" s="169"/>
      <c r="B45" s="167"/>
      <c r="C45" s="167"/>
      <c r="D45" s="167"/>
      <c r="E45" s="167"/>
      <c r="F45" s="167"/>
      <c r="G45" s="167"/>
      <c r="H45" s="167"/>
      <c r="I45" s="169"/>
      <c r="J45" s="167"/>
      <c r="K45" s="167"/>
      <c r="L45" s="167"/>
      <c r="M45" s="167"/>
      <c r="N45" s="167"/>
      <c r="O45" s="167"/>
      <c r="P45" s="167"/>
      <c r="Q45" s="167"/>
      <c r="R45" s="167"/>
      <c r="S45" s="167"/>
      <c r="T45" s="167"/>
      <c r="U45" s="167"/>
      <c r="V45" s="167"/>
      <c r="W45" s="167"/>
      <c r="X45" s="167"/>
      <c r="Y45" s="167"/>
      <c r="Z45" s="167"/>
      <c r="AA45" s="167"/>
      <c r="AB45" s="167"/>
    </row>
    <row r="46" spans="1:28">
      <c r="A46" s="169"/>
      <c r="B46" s="167"/>
      <c r="C46" s="167"/>
      <c r="D46" s="167"/>
      <c r="E46" s="167"/>
      <c r="F46" s="167"/>
      <c r="G46" s="167"/>
      <c r="H46" s="167"/>
      <c r="I46" s="169"/>
      <c r="J46" s="167"/>
      <c r="K46" s="167"/>
      <c r="L46" s="167"/>
      <c r="M46" s="167"/>
      <c r="N46" s="167"/>
      <c r="O46" s="167"/>
      <c r="P46" s="167"/>
      <c r="Q46" s="167"/>
      <c r="R46" s="167"/>
      <c r="S46" s="167"/>
      <c r="T46" s="167"/>
      <c r="U46" s="167"/>
      <c r="V46" s="167"/>
      <c r="W46" s="167"/>
      <c r="X46" s="167"/>
      <c r="Y46" s="167"/>
      <c r="Z46" s="167"/>
      <c r="AA46" s="167"/>
      <c r="AB46" s="167"/>
    </row>
    <row r="47" spans="1:28">
      <c r="A47" s="169"/>
      <c r="B47" s="167"/>
      <c r="C47" s="167"/>
      <c r="D47" s="167"/>
      <c r="E47" s="167"/>
      <c r="F47" s="167"/>
      <c r="G47" s="167"/>
      <c r="H47" s="167"/>
      <c r="I47" s="169"/>
      <c r="J47" s="167"/>
      <c r="K47" s="167"/>
      <c r="L47" s="167"/>
      <c r="M47" s="167"/>
      <c r="N47" s="167"/>
      <c r="O47" s="167"/>
      <c r="P47" s="167"/>
      <c r="Q47" s="167"/>
      <c r="R47" s="167"/>
      <c r="S47" s="167"/>
      <c r="T47" s="167"/>
      <c r="U47" s="167"/>
      <c r="V47" s="167"/>
      <c r="W47" s="167"/>
      <c r="X47" s="167"/>
      <c r="Y47" s="167"/>
      <c r="Z47" s="167"/>
      <c r="AA47" s="167"/>
      <c r="AB47" s="167"/>
    </row>
    <row r="48" spans="1:28">
      <c r="A48" s="169"/>
      <c r="B48" s="167"/>
      <c r="C48" s="167"/>
      <c r="D48" s="167"/>
      <c r="E48" s="167"/>
      <c r="F48" s="167"/>
      <c r="G48" s="167"/>
      <c r="H48" s="167"/>
      <c r="I48" s="169"/>
      <c r="J48" s="167"/>
      <c r="K48" s="167"/>
      <c r="L48" s="167"/>
      <c r="M48" s="167"/>
      <c r="N48" s="167"/>
      <c r="O48" s="167"/>
      <c r="P48" s="167"/>
      <c r="Q48" s="167"/>
      <c r="R48" s="167"/>
      <c r="S48" s="167"/>
      <c r="T48" s="167"/>
      <c r="U48" s="167"/>
      <c r="V48" s="167"/>
      <c r="W48" s="167"/>
      <c r="X48" s="167"/>
      <c r="Y48" s="167"/>
      <c r="Z48" s="167"/>
      <c r="AA48" s="167"/>
      <c r="AB48" s="167"/>
    </row>
    <row r="49" spans="1:28">
      <c r="A49" s="169"/>
      <c r="B49" s="167"/>
      <c r="C49" s="167"/>
      <c r="D49" s="167"/>
      <c r="E49" s="167"/>
      <c r="F49" s="167"/>
      <c r="G49" s="167"/>
      <c r="H49" s="167"/>
      <c r="I49" s="169"/>
      <c r="J49" s="167"/>
      <c r="K49" s="167"/>
      <c r="L49" s="167"/>
      <c r="M49" s="167"/>
      <c r="N49" s="167"/>
      <c r="O49" s="167"/>
      <c r="P49" s="167"/>
      <c r="Q49" s="167"/>
      <c r="R49" s="167"/>
      <c r="S49" s="167"/>
      <c r="T49" s="167"/>
      <c r="U49" s="167"/>
      <c r="V49" s="167"/>
      <c r="W49" s="167"/>
      <c r="X49" s="167"/>
      <c r="Y49" s="167"/>
      <c r="Z49" s="167"/>
      <c r="AA49" s="167"/>
      <c r="AB49" s="167"/>
    </row>
    <row r="50" spans="1:28">
      <c r="A50" s="169"/>
      <c r="B50" s="167"/>
      <c r="C50" s="167"/>
      <c r="D50" s="167"/>
      <c r="E50" s="167"/>
      <c r="F50" s="167"/>
      <c r="G50" s="167"/>
      <c r="H50" s="167"/>
      <c r="I50" s="169"/>
      <c r="J50" s="167"/>
      <c r="K50" s="167"/>
      <c r="L50" s="167"/>
      <c r="M50" s="167"/>
      <c r="N50" s="167"/>
      <c r="O50" s="167"/>
      <c r="P50" s="167"/>
      <c r="Q50" s="167"/>
      <c r="R50" s="167"/>
      <c r="S50" s="167"/>
      <c r="T50" s="167"/>
      <c r="U50" s="167"/>
      <c r="V50" s="167"/>
      <c r="W50" s="167"/>
      <c r="X50" s="167"/>
      <c r="Y50" s="167"/>
      <c r="Z50" s="167"/>
      <c r="AA50" s="167"/>
      <c r="AB50" s="167"/>
    </row>
    <row r="51" spans="1:28">
      <c r="A51" s="169"/>
      <c r="B51" s="167"/>
      <c r="C51" s="167"/>
      <c r="D51" s="167"/>
      <c r="E51" s="167"/>
      <c r="F51" s="167"/>
      <c r="G51" s="167"/>
      <c r="H51" s="167"/>
      <c r="I51" s="169"/>
      <c r="J51" s="167"/>
      <c r="K51" s="167"/>
      <c r="L51" s="167"/>
      <c r="M51" s="167"/>
      <c r="N51" s="167"/>
      <c r="O51" s="167"/>
      <c r="P51" s="167"/>
      <c r="Q51" s="167"/>
      <c r="R51" s="167"/>
      <c r="S51" s="167"/>
      <c r="T51" s="167"/>
      <c r="U51" s="167"/>
      <c r="V51" s="167"/>
      <c r="W51" s="167"/>
      <c r="X51" s="167"/>
      <c r="Y51" s="167"/>
      <c r="Z51" s="167"/>
      <c r="AA51" s="167"/>
      <c r="AB51" s="167"/>
    </row>
    <row r="52" spans="1:28">
      <c r="A52" s="169"/>
      <c r="B52" s="167"/>
      <c r="C52" s="167"/>
      <c r="D52" s="167"/>
      <c r="E52" s="167"/>
      <c r="F52" s="167"/>
      <c r="G52" s="167"/>
      <c r="H52" s="167"/>
      <c r="I52" s="169"/>
      <c r="J52" s="167"/>
      <c r="K52" s="167"/>
      <c r="L52" s="167"/>
      <c r="M52" s="167"/>
      <c r="N52" s="167"/>
      <c r="O52" s="167"/>
      <c r="P52" s="167"/>
      <c r="Q52" s="167"/>
      <c r="R52" s="167"/>
      <c r="S52" s="167"/>
      <c r="T52" s="167"/>
      <c r="U52" s="167"/>
      <c r="V52" s="167"/>
      <c r="W52" s="167"/>
      <c r="X52" s="167"/>
      <c r="Y52" s="167"/>
      <c r="Z52" s="167"/>
      <c r="AA52" s="167"/>
      <c r="AB52" s="167"/>
    </row>
    <row r="53" spans="1:28">
      <c r="A53" s="169"/>
      <c r="B53" s="167"/>
      <c r="C53" s="167"/>
      <c r="D53" s="167"/>
      <c r="E53" s="167"/>
      <c r="F53" s="167"/>
      <c r="G53" s="167"/>
      <c r="H53" s="167"/>
      <c r="I53" s="169"/>
      <c r="J53" s="167"/>
      <c r="K53" s="167"/>
      <c r="L53" s="167"/>
      <c r="M53" s="167"/>
      <c r="N53" s="167"/>
      <c r="O53" s="167"/>
      <c r="P53" s="167"/>
      <c r="Q53" s="167"/>
      <c r="R53" s="167"/>
      <c r="S53" s="167"/>
      <c r="T53" s="167"/>
      <c r="U53" s="167"/>
      <c r="V53" s="167"/>
      <c r="W53" s="167"/>
      <c r="X53" s="167"/>
      <c r="Y53" s="167"/>
      <c r="Z53" s="167"/>
      <c r="AA53" s="167"/>
      <c r="AB53" s="167"/>
    </row>
    <row r="54" spans="1:28">
      <c r="A54" s="169"/>
      <c r="B54" s="167"/>
      <c r="C54" s="167"/>
      <c r="D54" s="167"/>
      <c r="E54" s="167"/>
      <c r="F54" s="167"/>
      <c r="G54" s="167"/>
      <c r="H54" s="167"/>
      <c r="I54" s="169"/>
      <c r="J54" s="167"/>
      <c r="K54" s="167"/>
      <c r="L54" s="167"/>
      <c r="M54" s="167"/>
      <c r="N54" s="167"/>
      <c r="O54" s="167"/>
      <c r="P54" s="167"/>
      <c r="Q54" s="167"/>
      <c r="R54" s="167"/>
      <c r="S54" s="167"/>
      <c r="T54" s="167"/>
      <c r="U54" s="167"/>
      <c r="V54" s="167"/>
      <c r="W54" s="167"/>
      <c r="X54" s="167"/>
      <c r="Y54" s="167"/>
      <c r="Z54" s="167"/>
      <c r="AA54" s="167"/>
      <c r="AB54" s="167"/>
    </row>
    <row r="55" spans="1:28">
      <c r="A55" s="169"/>
      <c r="B55" s="167"/>
      <c r="C55" s="167"/>
      <c r="D55" s="167"/>
      <c r="E55" s="167"/>
      <c r="F55" s="167"/>
      <c r="G55" s="167"/>
      <c r="H55" s="167"/>
      <c r="I55" s="169"/>
      <c r="J55" s="167"/>
      <c r="K55" s="167"/>
      <c r="L55" s="167"/>
      <c r="M55" s="167"/>
      <c r="N55" s="167"/>
      <c r="O55" s="167"/>
      <c r="P55" s="167"/>
      <c r="Q55" s="167"/>
      <c r="R55" s="167"/>
      <c r="S55" s="167"/>
      <c r="T55" s="167"/>
      <c r="U55" s="167"/>
      <c r="V55" s="167"/>
      <c r="W55" s="167"/>
      <c r="X55" s="167"/>
      <c r="Y55" s="167"/>
      <c r="Z55" s="167"/>
      <c r="AA55" s="167"/>
      <c r="AB55" s="167"/>
    </row>
    <row r="56" spans="1:28">
      <c r="A56" s="169"/>
      <c r="B56" s="167"/>
      <c r="C56" s="167"/>
      <c r="D56" s="167"/>
      <c r="E56" s="167"/>
      <c r="F56" s="167"/>
      <c r="G56" s="167"/>
      <c r="H56" s="167"/>
      <c r="I56" s="169"/>
      <c r="J56" s="167"/>
      <c r="K56" s="167"/>
      <c r="L56" s="167"/>
      <c r="M56" s="167"/>
      <c r="N56" s="167"/>
      <c r="O56" s="167"/>
      <c r="P56" s="167"/>
      <c r="Q56" s="167"/>
      <c r="R56" s="167"/>
      <c r="S56" s="167"/>
      <c r="T56" s="167"/>
      <c r="U56" s="167"/>
      <c r="V56" s="167"/>
      <c r="W56" s="167"/>
      <c r="X56" s="167"/>
      <c r="Y56" s="167"/>
      <c r="Z56" s="167"/>
      <c r="AA56" s="167"/>
      <c r="AB56" s="167"/>
    </row>
    <row r="57" spans="1:28">
      <c r="A57" s="169"/>
      <c r="B57" s="167"/>
      <c r="C57" s="167"/>
      <c r="D57" s="167"/>
      <c r="E57" s="167"/>
      <c r="F57" s="167"/>
      <c r="G57" s="167"/>
      <c r="H57" s="167"/>
      <c r="I57" s="169"/>
      <c r="J57" s="167"/>
      <c r="K57" s="167"/>
      <c r="L57" s="167"/>
      <c r="M57" s="167"/>
      <c r="N57" s="167"/>
      <c r="O57" s="167"/>
      <c r="P57" s="167"/>
      <c r="Q57" s="167"/>
      <c r="R57" s="167"/>
      <c r="S57" s="167"/>
      <c r="T57" s="167"/>
      <c r="U57" s="167"/>
      <c r="V57" s="167"/>
      <c r="W57" s="167"/>
      <c r="X57" s="167"/>
      <c r="Y57" s="167"/>
      <c r="Z57" s="167"/>
      <c r="AA57" s="167"/>
      <c r="AB57" s="167"/>
    </row>
    <row r="58" spans="1:28">
      <c r="A58" s="169"/>
      <c r="B58" s="167"/>
      <c r="C58" s="167"/>
      <c r="D58" s="167"/>
      <c r="E58" s="167"/>
      <c r="F58" s="167"/>
      <c r="G58" s="167"/>
      <c r="H58" s="167"/>
      <c r="I58" s="169"/>
      <c r="J58" s="167"/>
      <c r="K58" s="167"/>
      <c r="L58" s="167"/>
      <c r="M58" s="167"/>
      <c r="N58" s="167"/>
      <c r="O58" s="167"/>
      <c r="P58" s="167"/>
      <c r="Q58" s="167"/>
      <c r="R58" s="167"/>
      <c r="S58" s="167"/>
      <c r="T58" s="167"/>
      <c r="U58" s="167"/>
      <c r="V58" s="167"/>
      <c r="W58" s="167"/>
      <c r="X58" s="167"/>
      <c r="Y58" s="167"/>
      <c r="Z58" s="167"/>
      <c r="AA58" s="167"/>
      <c r="AB58" s="167"/>
    </row>
    <row r="59" spans="1:28">
      <c r="A59" s="169"/>
      <c r="B59" s="167"/>
      <c r="C59" s="167"/>
      <c r="D59" s="167"/>
      <c r="E59" s="167"/>
      <c r="F59" s="167"/>
      <c r="G59" s="167"/>
      <c r="H59" s="167"/>
      <c r="I59" s="169"/>
      <c r="J59" s="167"/>
      <c r="K59" s="167"/>
      <c r="L59" s="167"/>
      <c r="M59" s="167"/>
      <c r="N59" s="167"/>
      <c r="O59" s="167"/>
      <c r="P59" s="167"/>
      <c r="Q59" s="167"/>
      <c r="R59" s="167"/>
      <c r="S59" s="167"/>
      <c r="T59" s="167"/>
      <c r="U59" s="167"/>
      <c r="V59" s="167"/>
      <c r="W59" s="167"/>
      <c r="X59" s="167"/>
      <c r="Y59" s="167"/>
      <c r="Z59" s="167"/>
      <c r="AA59" s="167"/>
      <c r="AB59" s="167"/>
    </row>
    <row r="60" spans="1:28">
      <c r="A60" s="169"/>
      <c r="B60" s="167"/>
      <c r="C60" s="167"/>
      <c r="D60" s="167"/>
      <c r="E60" s="167"/>
      <c r="F60" s="167"/>
      <c r="G60" s="167"/>
      <c r="H60" s="167"/>
      <c r="I60" s="169"/>
      <c r="J60" s="167"/>
      <c r="K60" s="167"/>
      <c r="L60" s="167"/>
      <c r="M60" s="167"/>
      <c r="N60" s="167"/>
      <c r="O60" s="167"/>
      <c r="P60" s="167"/>
      <c r="Q60" s="167"/>
      <c r="R60" s="167"/>
      <c r="S60" s="167"/>
      <c r="T60" s="167"/>
      <c r="U60" s="167"/>
      <c r="V60" s="167"/>
      <c r="W60" s="167"/>
      <c r="X60" s="167"/>
      <c r="Y60" s="167"/>
      <c r="Z60" s="167"/>
      <c r="AA60" s="167"/>
      <c r="AB60" s="167"/>
    </row>
    <row r="61" spans="1:28">
      <c r="A61" s="169"/>
      <c r="B61" s="167"/>
      <c r="C61" s="167"/>
      <c r="D61" s="167"/>
      <c r="E61" s="167"/>
      <c r="F61" s="167"/>
      <c r="G61" s="167"/>
      <c r="H61" s="167"/>
      <c r="I61" s="169"/>
      <c r="J61" s="167"/>
      <c r="K61" s="167"/>
      <c r="L61" s="167"/>
      <c r="M61" s="167"/>
      <c r="N61" s="167"/>
      <c r="O61" s="167"/>
      <c r="P61" s="167"/>
      <c r="Q61" s="167"/>
      <c r="R61" s="167"/>
      <c r="S61" s="167"/>
      <c r="T61" s="167"/>
      <c r="U61" s="167"/>
      <c r="V61" s="167"/>
      <c r="W61" s="167"/>
      <c r="X61" s="167"/>
      <c r="Y61" s="167"/>
      <c r="Z61" s="167"/>
      <c r="AA61" s="167"/>
      <c r="AB61" s="167"/>
    </row>
    <row r="62" spans="1:28">
      <c r="A62" s="169"/>
      <c r="B62" s="167"/>
      <c r="C62" s="167"/>
      <c r="D62" s="167"/>
      <c r="E62" s="167"/>
      <c r="F62" s="167"/>
      <c r="G62" s="167"/>
      <c r="H62" s="167"/>
      <c r="I62" s="169"/>
      <c r="J62" s="167"/>
      <c r="K62" s="167"/>
      <c r="L62" s="167"/>
      <c r="M62" s="167"/>
      <c r="N62" s="167"/>
      <c r="O62" s="167"/>
      <c r="P62" s="167"/>
      <c r="Q62" s="167"/>
      <c r="R62" s="167"/>
      <c r="S62" s="167"/>
      <c r="T62" s="167"/>
      <c r="U62" s="167"/>
      <c r="V62" s="167"/>
      <c r="W62" s="167"/>
      <c r="X62" s="167"/>
      <c r="Y62" s="167"/>
      <c r="Z62" s="167"/>
      <c r="AA62" s="167"/>
      <c r="AB62" s="167"/>
    </row>
    <row r="63" spans="1:28">
      <c r="A63" s="169"/>
      <c r="B63" s="167"/>
      <c r="C63" s="167"/>
      <c r="D63" s="167"/>
      <c r="E63" s="167"/>
      <c r="F63" s="167"/>
      <c r="G63" s="167"/>
      <c r="H63" s="167"/>
      <c r="I63" s="169"/>
      <c r="J63" s="167"/>
      <c r="K63" s="167"/>
      <c r="L63" s="167"/>
      <c r="M63" s="167"/>
      <c r="N63" s="167"/>
      <c r="O63" s="167"/>
      <c r="P63" s="167"/>
      <c r="Q63" s="167"/>
      <c r="R63" s="167"/>
      <c r="S63" s="167"/>
      <c r="T63" s="167"/>
      <c r="U63" s="167"/>
      <c r="V63" s="167"/>
      <c r="W63" s="167"/>
      <c r="X63" s="167"/>
      <c r="Y63" s="167"/>
      <c r="Z63" s="167"/>
      <c r="AA63" s="167"/>
      <c r="AB63" s="167"/>
    </row>
    <row r="64" spans="1:28">
      <c r="A64" s="169"/>
      <c r="B64" s="167"/>
      <c r="C64" s="167"/>
      <c r="D64" s="167"/>
      <c r="E64" s="167"/>
      <c r="F64" s="167"/>
      <c r="G64" s="167"/>
      <c r="H64" s="167"/>
      <c r="I64" s="169"/>
      <c r="J64" s="167"/>
      <c r="K64" s="167"/>
      <c r="L64" s="167"/>
      <c r="M64" s="167"/>
      <c r="N64" s="167"/>
      <c r="O64" s="167"/>
      <c r="P64" s="167"/>
      <c r="Q64" s="167"/>
      <c r="R64" s="167"/>
      <c r="S64" s="167"/>
      <c r="T64" s="167"/>
      <c r="U64" s="167"/>
      <c r="V64" s="167"/>
      <c r="W64" s="167"/>
      <c r="X64" s="167"/>
      <c r="Y64" s="167"/>
      <c r="Z64" s="167"/>
      <c r="AA64" s="167"/>
      <c r="AB64" s="167"/>
    </row>
    <row r="65" spans="1:28">
      <c r="A65" s="169"/>
      <c r="B65" s="167"/>
      <c r="C65" s="167"/>
      <c r="D65" s="167"/>
      <c r="E65" s="167"/>
      <c r="F65" s="167"/>
      <c r="G65" s="167"/>
      <c r="H65" s="167"/>
      <c r="I65" s="169"/>
      <c r="J65" s="167"/>
      <c r="K65" s="167"/>
      <c r="L65" s="167"/>
      <c r="M65" s="167"/>
      <c r="N65" s="167"/>
      <c r="O65" s="167"/>
      <c r="P65" s="167"/>
      <c r="Q65" s="167"/>
      <c r="R65" s="167"/>
      <c r="S65" s="167"/>
      <c r="T65" s="167"/>
      <c r="U65" s="167"/>
      <c r="V65" s="167"/>
      <c r="W65" s="167"/>
      <c r="X65" s="167"/>
      <c r="Y65" s="167"/>
      <c r="Z65" s="167"/>
      <c r="AA65" s="167"/>
      <c r="AB65" s="167"/>
    </row>
    <row r="66" spans="1:28">
      <c r="A66" s="169"/>
      <c r="B66" s="167"/>
      <c r="C66" s="167"/>
      <c r="D66" s="167"/>
      <c r="E66" s="167"/>
      <c r="F66" s="167"/>
      <c r="G66" s="167"/>
      <c r="H66" s="167"/>
      <c r="I66" s="169"/>
      <c r="J66" s="167"/>
      <c r="K66" s="167"/>
      <c r="L66" s="167"/>
      <c r="M66" s="167"/>
      <c r="N66" s="167"/>
      <c r="O66" s="167"/>
      <c r="P66" s="167"/>
      <c r="Q66" s="167"/>
      <c r="R66" s="167"/>
      <c r="S66" s="167"/>
      <c r="T66" s="167"/>
      <c r="U66" s="167"/>
      <c r="V66" s="167"/>
      <c r="W66" s="167"/>
      <c r="X66" s="167"/>
      <c r="Y66" s="167"/>
      <c r="Z66" s="167"/>
      <c r="AA66" s="167"/>
      <c r="AB66" s="167"/>
    </row>
    <row r="67" spans="1:28">
      <c r="A67" s="169"/>
      <c r="B67" s="167"/>
      <c r="C67" s="167"/>
      <c r="D67" s="167"/>
      <c r="E67" s="167"/>
      <c r="F67" s="167"/>
      <c r="G67" s="167"/>
      <c r="H67" s="167"/>
      <c r="I67" s="169"/>
      <c r="J67" s="167"/>
      <c r="K67" s="167"/>
      <c r="L67" s="167"/>
      <c r="M67" s="167"/>
      <c r="N67" s="167"/>
      <c r="O67" s="167"/>
      <c r="P67" s="167"/>
      <c r="Q67" s="167"/>
      <c r="R67" s="167"/>
      <c r="S67" s="167"/>
      <c r="T67" s="167"/>
      <c r="U67" s="167"/>
      <c r="V67" s="167"/>
      <c r="W67" s="167"/>
      <c r="X67" s="167"/>
      <c r="Y67" s="167"/>
      <c r="Z67" s="167"/>
      <c r="AA67" s="167"/>
      <c r="AB67" s="167"/>
    </row>
    <row r="68" spans="1:28">
      <c r="A68" s="169"/>
      <c r="B68" s="167"/>
      <c r="C68" s="167"/>
      <c r="D68" s="167"/>
      <c r="E68" s="167"/>
      <c r="F68" s="167"/>
      <c r="G68" s="167"/>
      <c r="H68" s="167"/>
      <c r="I68" s="169"/>
      <c r="J68" s="167"/>
      <c r="K68" s="167"/>
      <c r="L68" s="167"/>
      <c r="M68" s="167"/>
      <c r="N68" s="167"/>
      <c r="O68" s="167"/>
      <c r="P68" s="167"/>
      <c r="Q68" s="167"/>
      <c r="R68" s="167"/>
      <c r="S68" s="167"/>
      <c r="T68" s="167"/>
      <c r="U68" s="167"/>
      <c r="V68" s="167"/>
      <c r="W68" s="167"/>
      <c r="X68" s="167"/>
      <c r="Y68" s="167"/>
      <c r="Z68" s="167"/>
      <c r="AA68" s="167"/>
      <c r="AB68" s="167"/>
    </row>
    <row r="69" spans="1:28">
      <c r="A69" s="169"/>
      <c r="B69" s="167"/>
      <c r="C69" s="167"/>
      <c r="D69" s="167"/>
      <c r="E69" s="167"/>
      <c r="F69" s="167"/>
      <c r="G69" s="167"/>
      <c r="H69" s="167"/>
      <c r="I69" s="169"/>
      <c r="J69" s="167"/>
      <c r="K69" s="167"/>
      <c r="L69" s="167"/>
      <c r="M69" s="167"/>
      <c r="N69" s="167"/>
      <c r="O69" s="167"/>
      <c r="P69" s="167"/>
      <c r="Q69" s="167"/>
      <c r="R69" s="167"/>
      <c r="S69" s="167"/>
      <c r="T69" s="167"/>
      <c r="U69" s="167"/>
      <c r="V69" s="167"/>
      <c r="W69" s="167"/>
      <c r="X69" s="167"/>
      <c r="Y69" s="167"/>
      <c r="Z69" s="167"/>
      <c r="AA69" s="167"/>
      <c r="AB69" s="167"/>
    </row>
    <row r="70" spans="1:28">
      <c r="A70" s="169"/>
      <c r="B70" s="167"/>
      <c r="C70" s="167"/>
      <c r="D70" s="167"/>
      <c r="E70" s="167"/>
      <c r="F70" s="167"/>
      <c r="G70" s="167"/>
      <c r="H70" s="167"/>
      <c r="I70" s="169"/>
      <c r="J70" s="167"/>
      <c r="K70" s="167"/>
      <c r="L70" s="167"/>
      <c r="M70" s="167"/>
      <c r="N70" s="167"/>
      <c r="O70" s="167"/>
      <c r="P70" s="167"/>
      <c r="Q70" s="167"/>
      <c r="R70" s="167"/>
      <c r="S70" s="167"/>
      <c r="T70" s="167"/>
      <c r="U70" s="167"/>
      <c r="V70" s="167"/>
      <c r="W70" s="167"/>
      <c r="X70" s="167"/>
      <c r="Y70" s="167"/>
      <c r="Z70" s="167"/>
      <c r="AA70" s="167"/>
      <c r="AB70" s="167"/>
    </row>
    <row r="71" spans="1:28">
      <c r="A71" s="169"/>
      <c r="B71" s="167"/>
      <c r="C71" s="167"/>
      <c r="D71" s="167"/>
      <c r="E71" s="167"/>
      <c r="F71" s="167"/>
      <c r="G71" s="167"/>
      <c r="H71" s="167"/>
      <c r="I71" s="169"/>
      <c r="J71" s="167"/>
      <c r="K71" s="167"/>
      <c r="L71" s="167"/>
      <c r="M71" s="167"/>
      <c r="N71" s="167"/>
      <c r="O71" s="167"/>
      <c r="P71" s="167"/>
      <c r="Q71" s="167"/>
      <c r="R71" s="167"/>
      <c r="S71" s="167"/>
      <c r="T71" s="167"/>
      <c r="U71" s="167"/>
      <c r="V71" s="167"/>
      <c r="W71" s="167"/>
      <c r="X71" s="167"/>
      <c r="Y71" s="167"/>
      <c r="Z71" s="167"/>
      <c r="AA71" s="167"/>
      <c r="AB71" s="167"/>
    </row>
    <row r="72" spans="1:28">
      <c r="A72" s="169"/>
      <c r="B72" s="167"/>
      <c r="C72" s="167"/>
      <c r="D72" s="167"/>
      <c r="E72" s="167"/>
      <c r="F72" s="167"/>
      <c r="G72" s="167"/>
      <c r="H72" s="167"/>
      <c r="I72" s="169"/>
      <c r="J72" s="167"/>
      <c r="K72" s="167"/>
      <c r="L72" s="167"/>
      <c r="M72" s="167"/>
      <c r="N72" s="167"/>
      <c r="O72" s="167"/>
      <c r="P72" s="167"/>
      <c r="Q72" s="167"/>
      <c r="R72" s="167"/>
      <c r="S72" s="167"/>
      <c r="T72" s="167"/>
      <c r="U72" s="167"/>
      <c r="V72" s="167"/>
      <c r="W72" s="167"/>
      <c r="X72" s="167"/>
      <c r="Y72" s="167"/>
      <c r="Z72" s="167"/>
      <c r="AA72" s="167"/>
      <c r="AB72" s="167"/>
    </row>
    <row r="73" spans="1:28">
      <c r="A73" s="169"/>
      <c r="B73" s="167"/>
      <c r="C73" s="167"/>
      <c r="D73" s="167"/>
      <c r="E73" s="167"/>
      <c r="F73" s="167"/>
      <c r="G73" s="167"/>
      <c r="H73" s="167"/>
      <c r="I73" s="169"/>
      <c r="J73" s="167"/>
      <c r="K73" s="167"/>
      <c r="L73" s="167"/>
      <c r="M73" s="167"/>
      <c r="N73" s="167"/>
      <c r="O73" s="167"/>
      <c r="P73" s="167"/>
      <c r="Q73" s="167"/>
      <c r="R73" s="167"/>
      <c r="S73" s="167"/>
      <c r="T73" s="167"/>
      <c r="U73" s="167"/>
      <c r="V73" s="167"/>
      <c r="W73" s="167"/>
      <c r="X73" s="167"/>
      <c r="Y73" s="167"/>
      <c r="Z73" s="167"/>
      <c r="AA73" s="167"/>
      <c r="AB73" s="167"/>
    </row>
    <row r="74" spans="1:28">
      <c r="A74" s="169"/>
      <c r="B74" s="167"/>
      <c r="C74" s="167"/>
      <c r="D74" s="167"/>
      <c r="E74" s="167"/>
      <c r="F74" s="167"/>
      <c r="G74" s="167"/>
      <c r="H74" s="167"/>
      <c r="I74" s="169"/>
      <c r="J74" s="167"/>
      <c r="K74" s="167"/>
      <c r="L74" s="167"/>
      <c r="M74" s="167"/>
      <c r="N74" s="167"/>
      <c r="O74" s="167"/>
      <c r="P74" s="167"/>
      <c r="Q74" s="167"/>
      <c r="R74" s="167"/>
      <c r="S74" s="167"/>
      <c r="T74" s="167"/>
      <c r="U74" s="167"/>
      <c r="V74" s="167"/>
      <c r="W74" s="167"/>
      <c r="X74" s="167"/>
      <c r="Y74" s="167"/>
      <c r="Z74" s="167"/>
      <c r="AA74" s="167"/>
      <c r="AB74" s="167"/>
    </row>
  </sheetData>
  <sheetProtection algorithmName="SHA-512" hashValue="DkG5BsFwAbs981aVyZ1uVWW/JiHEW2Cu7h8I+FSNZArDsTZCD/EftqbOpZEeg4fmtnz1wpmMFAuwEofgtDbwVQ==" saltValue="mcu9pmdCUwOyLQKDYiaSYg==" spinCount="100000" sheet="1" selectLockedCells="1"/>
  <protectedRanges>
    <protectedRange sqref="K12:M12 K15:M15 K18:M18 K21:M21 K9:M9 K6:M6" name="Range13"/>
    <protectedRange sqref="K12:M12 K15:M15 K18:M18 K21:M21 K9:M9 K6:M6" name="Range12"/>
  </protectedRanges>
  <mergeCells count="7">
    <mergeCell ref="F20:H20"/>
    <mergeCell ref="F23:H23"/>
    <mergeCell ref="A4:I4"/>
    <mergeCell ref="F8:H8"/>
    <mergeCell ref="F11:H11"/>
    <mergeCell ref="C14:D14"/>
    <mergeCell ref="F17:H17"/>
  </mergeCells>
  <printOptions horizontalCentered="1"/>
  <pageMargins left="0.74803149606299213" right="0.74803149606299213" top="0.98425196850393704" bottom="0.98425196850393704" header="0.51181102362204722" footer="0.51181102362204722"/>
  <pageSetup paperSize="9" scale="96" orientation="portrait" r:id="rId1"/>
  <headerFooter scaleWithDoc="0" alignWithMargins="0">
    <oddHeader>&amp;L&amp;"-,Regular"&amp;8&amp;F&amp;R&amp;"-,Regular"&amp;8&amp;A
_____________________________________________________________________________</oddHeader>
    <oddFooter>&amp;L&amp;"-,Regular"&amp;8________________________________________________________________________________
NZ Transport Agency’s Economic evaluation manual
Effective Jul 2013</oddFoot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BA607C-BE10-40DB-9A17-F8EEAE3C3998}">
  <dimension ref="A1:R117"/>
  <sheetViews>
    <sheetView workbookViewId="0">
      <selection activeCell="K2" sqref="K2"/>
    </sheetView>
  </sheetViews>
  <sheetFormatPr defaultRowHeight="12.5"/>
  <cols>
    <col min="1" max="1" width="9" style="105"/>
    <col min="2" max="2" width="9.83203125" style="105" customWidth="1"/>
    <col min="3" max="8" width="9" style="105" customWidth="1"/>
    <col min="9" max="257" width="9" style="105"/>
    <col min="258" max="258" width="9.83203125" style="105" customWidth="1"/>
    <col min="259" max="513" width="9" style="105"/>
    <col min="514" max="514" width="9.83203125" style="105" customWidth="1"/>
    <col min="515" max="769" width="9" style="105"/>
    <col min="770" max="770" width="9.83203125" style="105" customWidth="1"/>
    <col min="771" max="1025" width="9" style="105"/>
    <col min="1026" max="1026" width="9.83203125" style="105" customWidth="1"/>
    <col min="1027" max="1281" width="9" style="105"/>
    <col min="1282" max="1282" width="9.83203125" style="105" customWidth="1"/>
    <col min="1283" max="1537" width="9" style="105"/>
    <col min="1538" max="1538" width="9.83203125" style="105" customWidth="1"/>
    <col min="1539" max="1793" width="9" style="105"/>
    <col min="1794" max="1794" width="9.83203125" style="105" customWidth="1"/>
    <col min="1795" max="2049" width="9" style="105"/>
    <col min="2050" max="2050" width="9.83203125" style="105" customWidth="1"/>
    <col min="2051" max="2305" width="9" style="105"/>
    <col min="2306" max="2306" width="9.83203125" style="105" customWidth="1"/>
    <col min="2307" max="2561" width="9" style="105"/>
    <col min="2562" max="2562" width="9.83203125" style="105" customWidth="1"/>
    <col min="2563" max="2817" width="9" style="105"/>
    <col min="2818" max="2818" width="9.83203125" style="105" customWidth="1"/>
    <col min="2819" max="3073" width="9" style="105"/>
    <col min="3074" max="3074" width="9.83203125" style="105" customWidth="1"/>
    <col min="3075" max="3329" width="9" style="105"/>
    <col min="3330" max="3330" width="9.83203125" style="105" customWidth="1"/>
    <col min="3331" max="3585" width="9" style="105"/>
    <col min="3586" max="3586" width="9.83203125" style="105" customWidth="1"/>
    <col min="3587" max="3841" width="9" style="105"/>
    <col min="3842" max="3842" width="9.83203125" style="105" customWidth="1"/>
    <col min="3843" max="4097" width="9" style="105"/>
    <col min="4098" max="4098" width="9.83203125" style="105" customWidth="1"/>
    <col min="4099" max="4353" width="9" style="105"/>
    <col min="4354" max="4354" width="9.83203125" style="105" customWidth="1"/>
    <col min="4355" max="4609" width="9" style="105"/>
    <col min="4610" max="4610" width="9.83203125" style="105" customWidth="1"/>
    <col min="4611" max="4865" width="9" style="105"/>
    <col min="4866" max="4866" width="9.83203125" style="105" customWidth="1"/>
    <col min="4867" max="5121" width="9" style="105"/>
    <col min="5122" max="5122" width="9.83203125" style="105" customWidth="1"/>
    <col min="5123" max="5377" width="9" style="105"/>
    <col min="5378" max="5378" width="9.83203125" style="105" customWidth="1"/>
    <col min="5379" max="5633" width="9" style="105"/>
    <col min="5634" max="5634" width="9.83203125" style="105" customWidth="1"/>
    <col min="5635" max="5889" width="9" style="105"/>
    <col min="5890" max="5890" width="9.83203125" style="105" customWidth="1"/>
    <col min="5891" max="6145" width="9" style="105"/>
    <col min="6146" max="6146" width="9.83203125" style="105" customWidth="1"/>
    <col min="6147" max="6401" width="9" style="105"/>
    <col min="6402" max="6402" width="9.83203125" style="105" customWidth="1"/>
    <col min="6403" max="6657" width="9" style="105"/>
    <col min="6658" max="6658" width="9.83203125" style="105" customWidth="1"/>
    <col min="6659" max="6913" width="9" style="105"/>
    <col min="6914" max="6914" width="9.83203125" style="105" customWidth="1"/>
    <col min="6915" max="7169" width="9" style="105"/>
    <col min="7170" max="7170" width="9.83203125" style="105" customWidth="1"/>
    <col min="7171" max="7425" width="9" style="105"/>
    <col min="7426" max="7426" width="9.83203125" style="105" customWidth="1"/>
    <col min="7427" max="7681" width="9" style="105"/>
    <col min="7682" max="7682" width="9.83203125" style="105" customWidth="1"/>
    <col min="7683" max="7937" width="9" style="105"/>
    <col min="7938" max="7938" width="9.83203125" style="105" customWidth="1"/>
    <col min="7939" max="8193" width="9" style="105"/>
    <col min="8194" max="8194" width="9.83203125" style="105" customWidth="1"/>
    <col min="8195" max="8449" width="9" style="105"/>
    <col min="8450" max="8450" width="9.83203125" style="105" customWidth="1"/>
    <col min="8451" max="8705" width="9" style="105"/>
    <col min="8706" max="8706" width="9.83203125" style="105" customWidth="1"/>
    <col min="8707" max="8961" width="9" style="105"/>
    <col min="8962" max="8962" width="9.83203125" style="105" customWidth="1"/>
    <col min="8963" max="9217" width="9" style="105"/>
    <col min="9218" max="9218" width="9.83203125" style="105" customWidth="1"/>
    <col min="9219" max="9473" width="9" style="105"/>
    <col min="9474" max="9474" width="9.83203125" style="105" customWidth="1"/>
    <col min="9475" max="9729" width="9" style="105"/>
    <col min="9730" max="9730" width="9.83203125" style="105" customWidth="1"/>
    <col min="9731" max="9985" width="9" style="105"/>
    <col min="9986" max="9986" width="9.83203125" style="105" customWidth="1"/>
    <col min="9987" max="10241" width="9" style="105"/>
    <col min="10242" max="10242" width="9.83203125" style="105" customWidth="1"/>
    <col min="10243" max="10497" width="9" style="105"/>
    <col min="10498" max="10498" width="9.83203125" style="105" customWidth="1"/>
    <col min="10499" max="10753" width="9" style="105"/>
    <col min="10754" max="10754" width="9.83203125" style="105" customWidth="1"/>
    <col min="10755" max="11009" width="9" style="105"/>
    <col min="11010" max="11010" width="9.83203125" style="105" customWidth="1"/>
    <col min="11011" max="11265" width="9" style="105"/>
    <col min="11266" max="11266" width="9.83203125" style="105" customWidth="1"/>
    <col min="11267" max="11521" width="9" style="105"/>
    <col min="11522" max="11522" width="9.83203125" style="105" customWidth="1"/>
    <col min="11523" max="11777" width="9" style="105"/>
    <col min="11778" max="11778" width="9.83203125" style="105" customWidth="1"/>
    <col min="11779" max="12033" width="9" style="105"/>
    <col min="12034" max="12034" width="9.83203125" style="105" customWidth="1"/>
    <col min="12035" max="12289" width="9" style="105"/>
    <col min="12290" max="12290" width="9.83203125" style="105" customWidth="1"/>
    <col min="12291" max="12545" width="9" style="105"/>
    <col min="12546" max="12546" width="9.83203125" style="105" customWidth="1"/>
    <col min="12547" max="12801" width="9" style="105"/>
    <col min="12802" max="12802" width="9.83203125" style="105" customWidth="1"/>
    <col min="12803" max="13057" width="9" style="105"/>
    <col min="13058" max="13058" width="9.83203125" style="105" customWidth="1"/>
    <col min="13059" max="13313" width="9" style="105"/>
    <col min="13314" max="13314" width="9.83203125" style="105" customWidth="1"/>
    <col min="13315" max="13569" width="9" style="105"/>
    <col min="13570" max="13570" width="9.83203125" style="105" customWidth="1"/>
    <col min="13571" max="13825" width="9" style="105"/>
    <col min="13826" max="13826" width="9.83203125" style="105" customWidth="1"/>
    <col min="13827" max="14081" width="9" style="105"/>
    <col min="14082" max="14082" width="9.83203125" style="105" customWidth="1"/>
    <col min="14083" max="14337" width="9" style="105"/>
    <col min="14338" max="14338" width="9.83203125" style="105" customWidth="1"/>
    <col min="14339" max="14593" width="9" style="105"/>
    <col min="14594" max="14594" width="9.83203125" style="105" customWidth="1"/>
    <col min="14595" max="14849" width="9" style="105"/>
    <col min="14850" max="14850" width="9.83203125" style="105" customWidth="1"/>
    <col min="14851" max="15105" width="9" style="105"/>
    <col min="15106" max="15106" width="9.83203125" style="105" customWidth="1"/>
    <col min="15107" max="15361" width="9" style="105"/>
    <col min="15362" max="15362" width="9.83203125" style="105" customWidth="1"/>
    <col min="15363" max="15617" width="9" style="105"/>
    <col min="15618" max="15618" width="9.83203125" style="105" customWidth="1"/>
    <col min="15619" max="15873" width="9" style="105"/>
    <col min="15874" max="15874" width="9.83203125" style="105" customWidth="1"/>
    <col min="15875" max="16129" width="9" style="105"/>
    <col min="16130" max="16130" width="9.83203125" style="105" customWidth="1"/>
    <col min="16131" max="16384" width="9" style="105"/>
  </cols>
  <sheetData>
    <row r="1" spans="1:18">
      <c r="A1" s="204" t="s">
        <v>6</v>
      </c>
      <c r="B1" s="105" t="s">
        <v>430</v>
      </c>
      <c r="C1" s="105" t="s">
        <v>431</v>
      </c>
      <c r="F1" s="205" t="s">
        <v>588</v>
      </c>
    </row>
    <row r="2" spans="1:18">
      <c r="F2" s="205" t="s">
        <v>135</v>
      </c>
      <c r="G2" s="206">
        <f>'SP12-1'!I30</f>
        <v>0.04</v>
      </c>
      <c r="I2" s="207">
        <v>1</v>
      </c>
      <c r="J2" s="105" t="s">
        <v>137</v>
      </c>
      <c r="K2" s="105">
        <f>(1-(1+G$2)^(-I2)) / (LN(1+G$2))</f>
        <v>0.98064352657801512</v>
      </c>
    </row>
    <row r="3" spans="1:18" ht="13" thickBot="1">
      <c r="I3" s="207">
        <f>'SP12-1'!I29</f>
        <v>0</v>
      </c>
      <c r="J3" s="105" t="s">
        <v>138</v>
      </c>
      <c r="K3" s="105">
        <f>(1-(1+G$2)^(-I3)) / (LN(1+G$2))</f>
        <v>0</v>
      </c>
    </row>
    <row r="4" spans="1:18" ht="13" thickBot="1">
      <c r="A4" s="208" t="s">
        <v>379</v>
      </c>
      <c r="F4" s="105" t="s">
        <v>388</v>
      </c>
      <c r="G4" s="105" t="s">
        <v>389</v>
      </c>
      <c r="H4" s="105" t="s">
        <v>390</v>
      </c>
      <c r="I4" s="207"/>
      <c r="J4" s="105" t="s">
        <v>391</v>
      </c>
      <c r="K4" s="105">
        <f>1/(1+G2)</f>
        <v>0.96153846153846145</v>
      </c>
      <c r="P4" s="206">
        <f>$G$2</f>
        <v>0.04</v>
      </c>
      <c r="Q4" s="206">
        <f>$G$2</f>
        <v>0.04</v>
      </c>
      <c r="R4" s="206">
        <f>$G$2</f>
        <v>0.04</v>
      </c>
    </row>
    <row r="5" spans="1:18" ht="14" thickBot="1">
      <c r="A5" s="209">
        <v>1</v>
      </c>
      <c r="B5" s="210">
        <v>1</v>
      </c>
      <c r="D5" s="168" t="s">
        <v>392</v>
      </c>
      <c r="E5" s="105">
        <v>1</v>
      </c>
      <c r="F5" s="105">
        <v>0</v>
      </c>
      <c r="I5" s="207">
        <f>'SP12-1'!I29</f>
        <v>0</v>
      </c>
      <c r="J5" s="105" t="s">
        <v>139</v>
      </c>
      <c r="K5" s="105">
        <f>((LN(1+G$2))^-2)-(I5*(1+G$2)^(I5*(-1))*(LN((1+G$2))^-1))-((1+G$2)^(I5*(-1))*(LN(1+G$2))^-2)</f>
        <v>0</v>
      </c>
      <c r="O5" s="105" t="s">
        <v>589</v>
      </c>
      <c r="P5" s="105" t="s">
        <v>590</v>
      </c>
      <c r="Q5" s="105" t="s">
        <v>591</v>
      </c>
      <c r="R5" s="105" t="s">
        <v>592</v>
      </c>
    </row>
    <row r="6" spans="1:18" ht="14" thickBot="1">
      <c r="A6" s="209">
        <v>2</v>
      </c>
      <c r="B6" s="211">
        <v>0.94339622641509424</v>
      </c>
      <c r="D6" s="168" t="s">
        <v>393</v>
      </c>
      <c r="E6" s="105">
        <v>2</v>
      </c>
      <c r="F6" s="105" t="str">
        <f>IF('SP12-2'!B20="","no number",'SP12-2'!B20)</f>
        <v>no number</v>
      </c>
      <c r="G6" s="105" t="str">
        <f t="shared" ref="G6:G11" si="0">IF(F6="no number","no number",F6+1-$F$5)</f>
        <v>no number</v>
      </c>
      <c r="H6" s="212" t="str">
        <f t="shared" ref="H6:H11" ca="1" si="1">IF(G6="no number","",OFFSET($A$4,G6,1))</f>
        <v/>
      </c>
      <c r="I6" s="207">
        <v>1</v>
      </c>
      <c r="J6" s="105" t="s">
        <v>140</v>
      </c>
      <c r="K6" s="105">
        <f>((LN(1+G$2))^-2)-(I6*(1+G$2)^(I6*(-1))*(LN((1+G$2))^-1))-((1+G$2)^(I6*(-1))*(LN(1+G$2))^-2)</f>
        <v>0.48711671725311589</v>
      </c>
      <c r="O6" s="105">
        <v>0</v>
      </c>
      <c r="P6" s="105">
        <f>1/(1+$P$4)^O6</f>
        <v>1</v>
      </c>
      <c r="Q6" s="105">
        <f>(1-(1+G$2)^(-O6)) / (LN(1+G$2))</f>
        <v>0</v>
      </c>
      <c r="R6" s="105">
        <f>((LN(1+G$2))^-2)-(O6*(1+G$2)^(O6*(-1))*(LN((1+G$2))^-1))-((1+G$2)^(O6*(-1))*(LN(1+G$2))^-2)</f>
        <v>0</v>
      </c>
    </row>
    <row r="7" spans="1:18" ht="14" thickBot="1">
      <c r="A7" s="209">
        <v>3</v>
      </c>
      <c r="B7" s="211">
        <v>0.88999644001423983</v>
      </c>
      <c r="D7" s="168" t="s">
        <v>394</v>
      </c>
      <c r="E7" s="105">
        <v>3</v>
      </c>
      <c r="F7" s="105" t="str">
        <f>IF('SP12-2'!B21="","no number",'SP12-2'!B21)</f>
        <v>no number</v>
      </c>
      <c r="G7" s="105" t="str">
        <f t="shared" si="0"/>
        <v>no number</v>
      </c>
      <c r="H7" s="212" t="str">
        <f t="shared" ca="1" si="1"/>
        <v/>
      </c>
      <c r="I7" s="207" t="s">
        <v>395</v>
      </c>
      <c r="O7" s="105">
        <v>1</v>
      </c>
      <c r="P7" s="105">
        <f t="shared" ref="P7:P46" si="2">1/(1+$P$4)^O7</f>
        <v>0.96153846153846145</v>
      </c>
      <c r="Q7" s="105">
        <f t="shared" ref="Q7:Q46" si="3">(1-(1+G$2)^(-O7)) / (LN(1+G$2))</f>
        <v>0.98064352657801512</v>
      </c>
      <c r="R7" s="105">
        <f t="shared" ref="R7:R46" si="4">((LN(1+G$2))^-2)-(O7*(1+G$2)^(O7*(-1))*(LN((1+G$2))^-1))-((1+G$2)^(O7*(-1))*(LN(1+G$2))^-2)</f>
        <v>0.48711671725311589</v>
      </c>
    </row>
    <row r="8" spans="1:18" ht="14" thickBot="1">
      <c r="A8" s="209">
        <v>4</v>
      </c>
      <c r="B8" s="211">
        <v>0.8396192830323016</v>
      </c>
      <c r="D8" s="168" t="s">
        <v>396</v>
      </c>
      <c r="E8" s="105">
        <v>4</v>
      </c>
      <c r="F8" s="105" t="str">
        <f>IF('SP12-2'!B22="","no number",'SP12-2'!B22)</f>
        <v>no number</v>
      </c>
      <c r="G8" s="105" t="str">
        <f t="shared" si="0"/>
        <v>no number</v>
      </c>
      <c r="H8" s="212" t="str">
        <f t="shared" ca="1" si="1"/>
        <v/>
      </c>
      <c r="I8" s="207">
        <f>'SP12-1'!I29</f>
        <v>0</v>
      </c>
      <c r="J8" s="105" t="s">
        <v>139</v>
      </c>
      <c r="K8" s="105">
        <f>((LN(1+G$2))^-2)-(I8*(1+G$2)^(I8*(-1))*(LN((1+G$2))^-1))-((1+G$2)^(I8*(-1))*(LN(1+G$2))^-2)</f>
        <v>0</v>
      </c>
      <c r="O8" s="105">
        <v>2</v>
      </c>
      <c r="P8" s="105">
        <f t="shared" si="2"/>
        <v>0.92455621301775137</v>
      </c>
      <c r="Q8" s="105">
        <f t="shared" si="3"/>
        <v>1.9235699944414897</v>
      </c>
      <c r="R8" s="105">
        <f t="shared" si="4"/>
        <v>1.8984246440138577</v>
      </c>
    </row>
    <row r="9" spans="1:18" ht="14" thickBot="1">
      <c r="A9" s="209">
        <v>5</v>
      </c>
      <c r="B9" s="211">
        <v>0.79209366323802044</v>
      </c>
      <c r="D9" s="168" t="s">
        <v>397</v>
      </c>
      <c r="E9" s="105">
        <v>5</v>
      </c>
      <c r="F9" s="105" t="str">
        <f>IF('SP12-2'!B23="","no number",'SP12-2'!B23)</f>
        <v>no number</v>
      </c>
      <c r="G9" s="105" t="str">
        <f t="shared" si="0"/>
        <v>no number</v>
      </c>
      <c r="H9" s="212" t="str">
        <f t="shared" ca="1" si="1"/>
        <v/>
      </c>
      <c r="O9" s="105">
        <v>3</v>
      </c>
      <c r="P9" s="105">
        <f t="shared" si="2"/>
        <v>0.88899635867091487</v>
      </c>
      <c r="Q9" s="105">
        <f t="shared" si="3"/>
        <v>2.830230059694828</v>
      </c>
      <c r="R9" s="105">
        <f t="shared" si="4"/>
        <v>4.1621115619216198</v>
      </c>
    </row>
    <row r="10" spans="1:18" ht="14" thickBot="1">
      <c r="A10" s="209">
        <v>6</v>
      </c>
      <c r="B10" s="211">
        <v>0.74725817286605689</v>
      </c>
      <c r="D10" s="168" t="s">
        <v>398</v>
      </c>
      <c r="E10" s="105">
        <v>6</v>
      </c>
      <c r="F10" s="105" t="str">
        <f>IF('SP12-2'!B24="","no number",'SP12-2'!B24)</f>
        <v>no number</v>
      </c>
      <c r="G10" s="105" t="str">
        <f t="shared" si="0"/>
        <v>no number</v>
      </c>
      <c r="H10" s="212" t="str">
        <f t="shared" ca="1" si="1"/>
        <v/>
      </c>
      <c r="O10" s="105">
        <v>4</v>
      </c>
      <c r="P10" s="105">
        <f t="shared" si="2"/>
        <v>0.85480419102972571</v>
      </c>
      <c r="Q10" s="105">
        <f t="shared" si="3"/>
        <v>3.7020185839768889</v>
      </c>
      <c r="R10" s="105">
        <f t="shared" si="4"/>
        <v>7.2105221226536287</v>
      </c>
    </row>
    <row r="11" spans="1:18" ht="14" thickBot="1">
      <c r="A11" s="209">
        <v>7</v>
      </c>
      <c r="B11" s="211">
        <v>0.70496054043967626</v>
      </c>
      <c r="D11" s="168" t="s">
        <v>399</v>
      </c>
      <c r="E11" s="105">
        <v>7</v>
      </c>
      <c r="F11" s="105" t="str">
        <f>IF('SP12-2'!B25="","no number",'SP12-2'!B25)</f>
        <v>no number</v>
      </c>
      <c r="G11" s="105" t="str">
        <f t="shared" si="0"/>
        <v>no number</v>
      </c>
      <c r="H11" s="212" t="str">
        <f t="shared" ca="1" si="1"/>
        <v/>
      </c>
      <c r="O11" s="105">
        <v>5</v>
      </c>
      <c r="P11" s="105">
        <f t="shared" si="2"/>
        <v>0.82192710675935154</v>
      </c>
      <c r="Q11" s="105">
        <f t="shared" si="3"/>
        <v>4.540276780401947</v>
      </c>
      <c r="R11" s="105">
        <f t="shared" si="4"/>
        <v>10.979944319782476</v>
      </c>
    </row>
    <row r="12" spans="1:18" ht="14" thickBot="1">
      <c r="A12" s="209">
        <v>8</v>
      </c>
      <c r="B12" s="211">
        <v>0.66505711362233599</v>
      </c>
      <c r="D12" s="168" t="s">
        <v>400</v>
      </c>
      <c r="E12" s="105">
        <v>8</v>
      </c>
      <c r="H12" s="212"/>
      <c r="O12" s="105">
        <v>6</v>
      </c>
      <c r="P12" s="105">
        <f t="shared" si="2"/>
        <v>0.79031452573014571</v>
      </c>
      <c r="Q12" s="105">
        <f t="shared" si="3"/>
        <v>5.3462942769645005</v>
      </c>
      <c r="R12" s="105">
        <f t="shared" si="4"/>
        <v>15.410406236661174</v>
      </c>
    </row>
    <row r="13" spans="1:18" ht="14" thickBot="1">
      <c r="A13" s="209">
        <v>9</v>
      </c>
      <c r="B13" s="211">
        <v>0.62741237134182648</v>
      </c>
      <c r="D13" s="168" t="s">
        <v>401</v>
      </c>
      <c r="E13" s="105">
        <v>9</v>
      </c>
      <c r="O13" s="105">
        <v>7</v>
      </c>
      <c r="P13" s="105">
        <f t="shared" si="2"/>
        <v>0.75991781320206331</v>
      </c>
      <c r="Q13" s="105">
        <f t="shared" si="3"/>
        <v>6.1213111005823375</v>
      </c>
      <c r="R13" s="105">
        <f t="shared" si="4"/>
        <v>20.445482595739236</v>
      </c>
    </row>
    <row r="14" spans="1:18" ht="14" thickBot="1">
      <c r="A14" s="209">
        <v>10</v>
      </c>
      <c r="B14" s="211">
        <v>0.59189846353002495</v>
      </c>
      <c r="D14" s="168" t="s">
        <v>402</v>
      </c>
      <c r="E14" s="105">
        <v>10</v>
      </c>
      <c r="O14" s="105">
        <v>8</v>
      </c>
      <c r="P14" s="105">
        <f t="shared" si="2"/>
        <v>0.73069020500198378</v>
      </c>
      <c r="Q14" s="105">
        <f t="shared" si="3"/>
        <v>6.8665195848302645</v>
      </c>
      <c r="R14" s="105">
        <f t="shared" si="4"/>
        <v>26.032110656023974</v>
      </c>
    </row>
    <row r="15" spans="1:18" ht="14" thickBot="1">
      <c r="A15" s="209">
        <v>11</v>
      </c>
      <c r="B15" s="211">
        <v>0.55839477691511785</v>
      </c>
      <c r="D15" s="168" t="s">
        <v>403</v>
      </c>
      <c r="E15" s="105">
        <v>11</v>
      </c>
      <c r="O15" s="105">
        <v>9</v>
      </c>
      <c r="P15" s="105">
        <f t="shared" si="2"/>
        <v>0.70258673557883045</v>
      </c>
      <c r="Q15" s="105">
        <f t="shared" si="3"/>
        <v>7.5830662042994241</v>
      </c>
      <c r="R15" s="105">
        <f t="shared" si="4"/>
        <v>32.120415025766874</v>
      </c>
    </row>
    <row r="16" spans="1:18" ht="14" thickBot="1">
      <c r="A16" s="209">
        <v>12</v>
      </c>
      <c r="B16" s="211">
        <v>0.52678752539162055</v>
      </c>
      <c r="D16" s="168" t="s">
        <v>404</v>
      </c>
      <c r="E16" s="105">
        <v>12</v>
      </c>
      <c r="O16" s="105">
        <v>10</v>
      </c>
      <c r="P16" s="105">
        <f t="shared" si="2"/>
        <v>0.67556416882579851</v>
      </c>
      <c r="Q16" s="105">
        <f t="shared" si="3"/>
        <v>8.2720533384043833</v>
      </c>
      <c r="R16" s="105">
        <f t="shared" si="4"/>
        <v>38.663540976932211</v>
      </c>
    </row>
    <row r="17" spans="1:18" ht="14" thickBot="1">
      <c r="A17" s="209">
        <v>13</v>
      </c>
      <c r="B17" s="211">
        <v>0.4969693635770005</v>
      </c>
      <c r="D17" s="168" t="s">
        <v>405</v>
      </c>
      <c r="E17" s="105">
        <v>13</v>
      </c>
      <c r="O17" s="105">
        <v>11</v>
      </c>
      <c r="P17" s="105">
        <f t="shared" si="2"/>
        <v>0.6495809315632679</v>
      </c>
      <c r="Q17" s="105">
        <f t="shared" si="3"/>
        <v>8.9345409673514542</v>
      </c>
      <c r="R17" s="105">
        <f t="shared" si="4"/>
        <v>45.617495866615116</v>
      </c>
    </row>
    <row r="18" spans="1:18" ht="14" thickBot="1">
      <c r="A18" s="213">
        <v>14</v>
      </c>
      <c r="B18" s="211">
        <v>0.46883902224245327</v>
      </c>
      <c r="D18" s="168" t="s">
        <v>406</v>
      </c>
      <c r="E18" s="105">
        <v>14</v>
      </c>
      <c r="O18" s="105">
        <v>12</v>
      </c>
      <c r="P18" s="105">
        <f t="shared" si="2"/>
        <v>0.62459704958006512</v>
      </c>
      <c r="Q18" s="105">
        <f t="shared" si="3"/>
        <v>9.5715483028774937</v>
      </c>
      <c r="R18" s="105">
        <f t="shared" si="4"/>
        <v>52.940998288374885</v>
      </c>
    </row>
    <row r="19" spans="1:18" ht="14" thickBot="1">
      <c r="A19" s="213">
        <v>15</v>
      </c>
      <c r="B19" s="211">
        <v>0.44230096437967292</v>
      </c>
      <c r="D19" s="168" t="s">
        <v>407</v>
      </c>
      <c r="E19" s="105">
        <v>15</v>
      </c>
      <c r="F19" s="105" t="s">
        <v>343</v>
      </c>
      <c r="G19" s="105" t="s">
        <v>343</v>
      </c>
      <c r="O19" s="105">
        <v>13</v>
      </c>
      <c r="P19" s="105">
        <f t="shared" si="2"/>
        <v>0.600574086134678</v>
      </c>
      <c r="Q19" s="105">
        <f t="shared" si="3"/>
        <v>10.18405535626791</v>
      </c>
      <c r="R19" s="105">
        <f t="shared" si="4"/>
        <v>60.595334593457324</v>
      </c>
    </row>
    <row r="20" spans="1:18" ht="14" thickBot="1">
      <c r="A20" s="213">
        <v>16</v>
      </c>
      <c r="B20" s="211">
        <v>0.41726506073554037</v>
      </c>
      <c r="D20" s="168" t="s">
        <v>408</v>
      </c>
      <c r="E20" s="105">
        <v>16</v>
      </c>
      <c r="O20" s="105">
        <v>14</v>
      </c>
      <c r="P20" s="105">
        <f t="shared" si="2"/>
        <v>0.57747508282180582</v>
      </c>
      <c r="Q20" s="105">
        <f t="shared" si="3"/>
        <v>10.773004446066388</v>
      </c>
      <c r="R20" s="105">
        <f t="shared" si="4"/>
        <v>68.544222438142697</v>
      </c>
    </row>
    <row r="21" spans="1:18" ht="14" thickBot="1">
      <c r="A21" s="213">
        <v>17</v>
      </c>
      <c r="B21" s="211">
        <v>0.39364628371277405</v>
      </c>
      <c r="D21" s="168" t="s">
        <v>409</v>
      </c>
      <c r="E21" s="105">
        <v>17</v>
      </c>
      <c r="O21" s="105">
        <v>15</v>
      </c>
      <c r="P21" s="105">
        <f t="shared" si="2"/>
        <v>0.55526450271327477</v>
      </c>
      <c r="Q21" s="105">
        <f t="shared" si="3"/>
        <v>11.339301647795693</v>
      </c>
      <c r="R21" s="105">
        <f t="shared" si="4"/>
        <v>76.75368102899273</v>
      </c>
    </row>
    <row r="22" spans="1:18" ht="14" thickBot="1">
      <c r="A22" s="213">
        <v>18</v>
      </c>
      <c r="B22" s="211">
        <v>0.37136441859695657</v>
      </c>
      <c r="D22" s="168" t="s">
        <v>410</v>
      </c>
      <c r="E22" s="105">
        <v>18</v>
      </c>
      <c r="O22" s="105">
        <v>16</v>
      </c>
      <c r="P22" s="105">
        <f t="shared" si="2"/>
        <v>0.53390817568584104</v>
      </c>
      <c r="Q22" s="105">
        <f t="shared" si="3"/>
        <v>11.88381818792003</v>
      </c>
      <c r="R22" s="105">
        <f t="shared" si="4"/>
        <v>85.191907752626605</v>
      </c>
    </row>
    <row r="23" spans="1:18" ht="14" thickBot="1">
      <c r="A23" s="213">
        <v>19</v>
      </c>
      <c r="B23" s="211">
        <v>0.35034379112920433</v>
      </c>
      <c r="D23" s="168" t="s">
        <v>411</v>
      </c>
      <c r="E23" s="105">
        <v>19</v>
      </c>
      <c r="O23" s="105">
        <v>17</v>
      </c>
      <c r="P23" s="105">
        <f t="shared" si="2"/>
        <v>0.51337324585177024</v>
      </c>
      <c r="Q23" s="105">
        <f t="shared" si="3"/>
        <v>12.407391784193425</v>
      </c>
      <c r="R23" s="105">
        <f t="shared" si="4"/>
        <v>93.829160890855576</v>
      </c>
    </row>
    <row r="24" spans="1:18" ht="14" thickBot="1">
      <c r="A24" s="213">
        <v>20</v>
      </c>
      <c r="B24" s="211">
        <v>0.3305130104992493</v>
      </c>
      <c r="D24" s="168" t="s">
        <v>412</v>
      </c>
      <c r="E24" s="105">
        <v>20</v>
      </c>
      <c r="O24" s="105">
        <v>18</v>
      </c>
      <c r="P24" s="105">
        <f t="shared" si="2"/>
        <v>0.49362812101131748</v>
      </c>
      <c r="Q24" s="105">
        <f t="shared" si="3"/>
        <v>12.910827934456307</v>
      </c>
      <c r="R24" s="105">
        <f t="shared" si="4"/>
        <v>102.63764813556958</v>
      </c>
    </row>
    <row r="25" spans="1:18" ht="14" thickBot="1">
      <c r="A25" s="213">
        <v>21</v>
      </c>
      <c r="B25" s="211">
        <v>0.31180472688608429</v>
      </c>
      <c r="D25" s="168" t="s">
        <v>413</v>
      </c>
      <c r="E25" s="105">
        <v>21</v>
      </c>
      <c r="O25" s="105">
        <v>19</v>
      </c>
      <c r="P25" s="105">
        <f t="shared" si="2"/>
        <v>0.47464242404934376</v>
      </c>
      <c r="Q25" s="105">
        <f t="shared" si="3"/>
        <v>13.394901155862923</v>
      </c>
      <c r="R25" s="105">
        <f t="shared" si="4"/>
        <v>111.59142063073944</v>
      </c>
    </row>
    <row r="26" spans="1:18" ht="14" thickBot="1">
      <c r="A26" s="213">
        <v>22</v>
      </c>
      <c r="B26" s="211">
        <v>0.29415540272272095</v>
      </c>
      <c r="D26" s="168" t="s">
        <v>414</v>
      </c>
      <c r="E26" s="105">
        <v>22</v>
      </c>
      <c r="O26" s="105">
        <v>20</v>
      </c>
      <c r="P26" s="105">
        <f t="shared" si="2"/>
        <v>0.45638694620129205</v>
      </c>
      <c r="Q26" s="105">
        <f t="shared" si="3"/>
        <v>13.860356176446208</v>
      </c>
      <c r="R26" s="105">
        <f t="shared" si="4"/>
        <v>120.6662722812938</v>
      </c>
    </row>
    <row r="27" spans="1:18" ht="14" thickBot="1">
      <c r="A27" s="213">
        <v>23</v>
      </c>
      <c r="B27" s="211">
        <v>0.27750509690822728</v>
      </c>
      <c r="D27" s="168" t="s">
        <v>415</v>
      </c>
      <c r="E27" s="105">
        <v>23</v>
      </c>
      <c r="O27" s="105">
        <v>21</v>
      </c>
      <c r="P27" s="105">
        <f t="shared" si="2"/>
        <v>0.43883360211662686</v>
      </c>
      <c r="Q27" s="105">
        <f t="shared" si="3"/>
        <v>14.307909080853218</v>
      </c>
      <c r="R27" s="105">
        <f t="shared" si="4"/>
        <v>129.83964408046484</v>
      </c>
    </row>
    <row r="28" spans="1:18" ht="14" thickBot="1">
      <c r="A28" s="213">
        <v>24</v>
      </c>
      <c r="B28" s="211">
        <v>0.26179726123417668</v>
      </c>
      <c r="D28" s="168" t="s">
        <v>416</v>
      </c>
      <c r="E28" s="105">
        <v>24</v>
      </c>
      <c r="O28" s="105">
        <v>22</v>
      </c>
      <c r="P28" s="105">
        <f t="shared" si="2"/>
        <v>0.42195538665060278</v>
      </c>
      <c r="Q28" s="105">
        <f t="shared" si="3"/>
        <v>14.7382484120138</v>
      </c>
      <c r="R28" s="105">
        <f t="shared" si="4"/>
        <v>139.09053321852042</v>
      </c>
    </row>
    <row r="29" spans="1:18" ht="14" thickBot="1">
      <c r="A29" s="213">
        <v>25</v>
      </c>
      <c r="B29" s="211">
        <v>0.24697854833412897</v>
      </c>
      <c r="D29" s="168" t="s">
        <v>417</v>
      </c>
      <c r="E29" s="105">
        <v>25</v>
      </c>
      <c r="O29" s="105">
        <v>23</v>
      </c>
      <c r="P29" s="105">
        <f t="shared" si="2"/>
        <v>0.40572633331788732</v>
      </c>
      <c r="Q29" s="105">
        <f t="shared" si="3"/>
        <v>15.152036230437433</v>
      </c>
      <c r="R29" s="105">
        <f t="shared" si="4"/>
        <v>148.39940674661284</v>
      </c>
    </row>
    <row r="30" spans="1:18" ht="13.5">
      <c r="A30" s="214">
        <v>26</v>
      </c>
      <c r="B30" s="211">
        <v>0.23299863050389524</v>
      </c>
      <c r="D30" s="168" t="s">
        <v>418</v>
      </c>
      <c r="E30" s="105">
        <v>26</v>
      </c>
      <c r="O30" s="105">
        <v>24</v>
      </c>
      <c r="P30" s="105">
        <f t="shared" si="2"/>
        <v>0.39012147434412242</v>
      </c>
      <c r="Q30" s="105">
        <f t="shared" si="3"/>
        <v>15.549909132767853</v>
      </c>
      <c r="R30" s="105">
        <f t="shared" si="4"/>
        <v>157.74811957980145</v>
      </c>
    </row>
    <row r="31" spans="1:18" ht="13.5">
      <c r="A31" s="214">
        <v>27</v>
      </c>
      <c r="B31" s="211">
        <v>0.21981002877725966</v>
      </c>
      <c r="D31" s="168" t="s">
        <v>419</v>
      </c>
      <c r="E31" s="105">
        <v>27</v>
      </c>
      <c r="O31" s="105">
        <v>25</v>
      </c>
      <c r="P31" s="105">
        <f t="shared" si="2"/>
        <v>0.37511680225396377</v>
      </c>
      <c r="Q31" s="105">
        <f t="shared" si="3"/>
        <v>15.932479231162491</v>
      </c>
      <c r="R31" s="105">
        <f t="shared" si="4"/>
        <v>167.11983663318523</v>
      </c>
    </row>
    <row r="32" spans="1:18" ht="13.5">
      <c r="A32" s="214">
        <v>28</v>
      </c>
      <c r="B32" s="211">
        <v>0.20736795167666003</v>
      </c>
      <c r="D32" s="168" t="s">
        <v>420</v>
      </c>
      <c r="E32" s="105">
        <v>28</v>
      </c>
      <c r="O32" s="105">
        <v>26</v>
      </c>
      <c r="P32" s="105">
        <f t="shared" si="2"/>
        <v>0.36068923293650368</v>
      </c>
      <c r="Q32" s="105">
        <f t="shared" si="3"/>
        <v>16.300335095003483</v>
      </c>
      <c r="R32" s="105">
        <f t="shared" si="4"/>
        <v>176.49895889451042</v>
      </c>
    </row>
    <row r="33" spans="1:18" ht="13.5">
      <c r="A33" s="214">
        <v>29</v>
      </c>
      <c r="B33" s="211">
        <v>0.1956301430911887</v>
      </c>
      <c r="D33" s="168" t="s">
        <v>421</v>
      </c>
      <c r="E33" s="105">
        <v>29</v>
      </c>
      <c r="O33" s="105">
        <v>27</v>
      </c>
      <c r="P33" s="105">
        <f t="shared" si="2"/>
        <v>0.3468165701312535</v>
      </c>
      <c r="Q33" s="105">
        <f t="shared" si="3"/>
        <v>16.654042656389052</v>
      </c>
      <c r="R33" s="105">
        <f t="shared" si="4"/>
        <v>185.87105324563194</v>
      </c>
    </row>
    <row r="34" spans="1:18" ht="13.5">
      <c r="A34" s="214">
        <v>30</v>
      </c>
      <c r="B34" s="211">
        <v>0.18455673876527234</v>
      </c>
      <c r="D34" s="168" t="s">
        <v>422</v>
      </c>
      <c r="E34" s="105">
        <v>30</v>
      </c>
      <c r="O34" s="105">
        <v>28</v>
      </c>
      <c r="P34" s="105">
        <f t="shared" si="2"/>
        <v>0.3334774712800514</v>
      </c>
      <c r="Q34" s="105">
        <f t="shared" si="3"/>
        <v>16.994146080798256</v>
      </c>
      <c r="R34" s="105">
        <f t="shared" si="4"/>
        <v>195.22278585381176</v>
      </c>
    </row>
    <row r="35" spans="1:18" ht="13.5">
      <c r="B35" s="211">
        <v>0.17411013091063426</v>
      </c>
      <c r="D35" s="168" t="s">
        <v>423</v>
      </c>
      <c r="E35" s="105">
        <v>31</v>
      </c>
      <c r="O35" s="105">
        <v>29</v>
      </c>
      <c r="P35" s="105">
        <f t="shared" si="2"/>
        <v>0.32065141469235708</v>
      </c>
      <c r="Q35" s="105">
        <f t="shared" si="3"/>
        <v>17.321168604268646</v>
      </c>
      <c r="R35" s="105">
        <f t="shared" si="4"/>
        <v>204.54185896207045</v>
      </c>
    </row>
    <row r="36" spans="1:18" ht="13" thickBot="1">
      <c r="E36" s="105">
        <v>0</v>
      </c>
      <c r="O36" s="105">
        <v>30</v>
      </c>
      <c r="P36" s="105">
        <f t="shared" si="2"/>
        <v>0.30831866797342034</v>
      </c>
      <c r="Q36" s="105">
        <f t="shared" si="3"/>
        <v>17.635613338374785</v>
      </c>
      <c r="R36" s="105">
        <f t="shared" si="4"/>
        <v>213.81695091565601</v>
      </c>
    </row>
    <row r="37" spans="1:18" ht="13" thickBot="1">
      <c r="A37" s="208" t="s">
        <v>379</v>
      </c>
      <c r="F37" s="105" t="s">
        <v>388</v>
      </c>
      <c r="G37" s="105" t="s">
        <v>389</v>
      </c>
      <c r="H37" s="105" t="s">
        <v>390</v>
      </c>
      <c r="O37" s="105">
        <v>31</v>
      </c>
      <c r="P37" s="105">
        <f t="shared" si="2"/>
        <v>0.29646025766675027</v>
      </c>
      <c r="Q37" s="105">
        <f t="shared" si="3"/>
        <v>17.937964044246076</v>
      </c>
      <c r="R37" s="105">
        <f t="shared" si="4"/>
        <v>223.03765926920585</v>
      </c>
    </row>
    <row r="38" spans="1:18" ht="14" thickBot="1">
      <c r="A38" s="209">
        <v>1</v>
      </c>
      <c r="B38" s="210">
        <v>1</v>
      </c>
      <c r="D38" s="168" t="s">
        <v>392</v>
      </c>
      <c r="E38" s="105">
        <v>1</v>
      </c>
      <c r="F38" s="105">
        <v>0</v>
      </c>
      <c r="O38" s="105">
        <v>32</v>
      </c>
      <c r="P38" s="105">
        <f t="shared" si="2"/>
        <v>0.28505794006418295</v>
      </c>
      <c r="Q38" s="105">
        <f t="shared" si="3"/>
        <v>18.228685876814627</v>
      </c>
      <c r="R38" s="105">
        <f t="shared" si="4"/>
        <v>232.19444682634145</v>
      </c>
    </row>
    <row r="39" spans="1:18" ht="14" thickBot="1">
      <c r="A39" s="209">
        <v>2</v>
      </c>
      <c r="B39" s="211">
        <v>1</v>
      </c>
      <c r="D39" s="168" t="s">
        <v>393</v>
      </c>
      <c r="E39" s="105">
        <v>2</v>
      </c>
      <c r="F39" s="105" t="str">
        <f>IF('SP12-2'!B34="","no number",'SP12-2'!B34)</f>
        <v>no number</v>
      </c>
      <c r="G39" s="105" t="str">
        <f>IF(F39="no number","no number",F39+1-$F$38)</f>
        <v>no number</v>
      </c>
      <c r="H39" s="212" t="str">
        <f ca="1">IF(G39="no number","",OFFSET($A$4,G39,1))</f>
        <v/>
      </c>
      <c r="O39" s="105">
        <v>33</v>
      </c>
      <c r="P39" s="105">
        <f t="shared" si="2"/>
        <v>0.27409417313863743</v>
      </c>
      <c r="Q39" s="105">
        <f t="shared" si="3"/>
        <v>18.508226100438229</v>
      </c>
      <c r="R39" s="105">
        <f t="shared" si="4"/>
        <v>241.27859047028784</v>
      </c>
    </row>
    <row r="40" spans="1:18" ht="14" thickBot="1">
      <c r="A40" s="209">
        <v>3</v>
      </c>
      <c r="B40" s="211">
        <v>0.94339622641509424</v>
      </c>
      <c r="D40" s="168" t="s">
        <v>394</v>
      </c>
      <c r="E40" s="105">
        <v>3</v>
      </c>
      <c r="F40" s="105" t="str">
        <f>IF('SP12-2'!B35="","no number",'SP12-2'!B35)</f>
        <v>no number</v>
      </c>
      <c r="G40" s="105" t="str">
        <f t="shared" ref="G40:G45" si="5">IF(F40="no number","no number",F40+1-$F$38)</f>
        <v>no number</v>
      </c>
      <c r="H40" s="212" t="str">
        <f t="shared" ref="H40:H45" ca="1" si="6">IF(G40="no number","",OFFSET($A$4,G40,1))</f>
        <v/>
      </c>
      <c r="O40" s="105">
        <v>34</v>
      </c>
      <c r="P40" s="105">
        <f t="shared" si="2"/>
        <v>0.26355208955638215</v>
      </c>
      <c r="Q40" s="105">
        <f t="shared" si="3"/>
        <v>18.77701477699939</v>
      </c>
      <c r="R40" s="105">
        <f t="shared" si="4"/>
        <v>250.28213265064349</v>
      </c>
    </row>
    <row r="41" spans="1:18" ht="14" thickBot="1">
      <c r="A41" s="209">
        <v>4</v>
      </c>
      <c r="B41" s="211">
        <v>0.88999644001423983</v>
      </c>
      <c r="D41" s="168" t="s">
        <v>396</v>
      </c>
      <c r="E41" s="105">
        <v>4</v>
      </c>
      <c r="F41" s="105" t="str">
        <f>IF('SP12-2'!B36="","no number",'SP12-2'!B36)</f>
        <v>no number</v>
      </c>
      <c r="G41" s="105" t="str">
        <f t="shared" si="5"/>
        <v>no number</v>
      </c>
      <c r="H41" s="212" t="str">
        <f t="shared" ca="1" si="6"/>
        <v/>
      </c>
      <c r="O41" s="105">
        <v>35</v>
      </c>
      <c r="P41" s="105">
        <f t="shared" si="2"/>
        <v>0.25341547072729048</v>
      </c>
      <c r="Q41" s="105">
        <f t="shared" si="3"/>
        <v>19.035465427538966</v>
      </c>
      <c r="R41" s="105">
        <f t="shared" si="4"/>
        <v>259.197835397679</v>
      </c>
    </row>
    <row r="42" spans="1:18" ht="14" thickBot="1">
      <c r="A42" s="209">
        <v>5</v>
      </c>
      <c r="B42" s="211">
        <v>0.8396192830323016</v>
      </c>
      <c r="D42" s="168" t="s">
        <v>397</v>
      </c>
      <c r="E42" s="105">
        <v>5</v>
      </c>
      <c r="F42" s="105" t="str">
        <f>IF('SP12-2'!B37="","no number",'SP12-2'!B37)</f>
        <v>no number</v>
      </c>
      <c r="G42" s="105" t="str">
        <f t="shared" si="5"/>
        <v>no number</v>
      </c>
      <c r="H42" s="212" t="str">
        <f t="shared" ca="1" si="6"/>
        <v/>
      </c>
      <c r="O42" s="105">
        <v>36</v>
      </c>
      <c r="P42" s="105">
        <f t="shared" si="2"/>
        <v>0.24366872185316396</v>
      </c>
      <c r="Q42" s="105">
        <f t="shared" si="3"/>
        <v>19.283975668442405</v>
      </c>
      <c r="R42" s="105">
        <f t="shared" si="4"/>
        <v>268.01913674150114</v>
      </c>
    </row>
    <row r="43" spans="1:18" ht="14" thickBot="1">
      <c r="A43" s="209">
        <v>6</v>
      </c>
      <c r="B43" s="211">
        <v>0.79209366323802044</v>
      </c>
      <c r="D43" s="168" t="s">
        <v>398</v>
      </c>
      <c r="E43" s="105">
        <v>6</v>
      </c>
      <c r="F43" s="105" t="str">
        <f>IF('SP12-2'!B38="","no number",'SP12-2'!B38)</f>
        <v>no number</v>
      </c>
      <c r="G43" s="105" t="str">
        <f t="shared" si="5"/>
        <v>no number</v>
      </c>
      <c r="H43" s="212" t="str">
        <f t="shared" ca="1" si="6"/>
        <v/>
      </c>
      <c r="O43" s="105">
        <v>37</v>
      </c>
      <c r="P43" s="105">
        <f t="shared" si="2"/>
        <v>0.23429684793573452</v>
      </c>
      <c r="Q43" s="105">
        <f t="shared" si="3"/>
        <v>19.522927823157247</v>
      </c>
      <c r="R43" s="105">
        <f t="shared" si="4"/>
        <v>276.74010941912195</v>
      </c>
    </row>
    <row r="44" spans="1:18" ht="14" thickBot="1">
      <c r="A44" s="209">
        <v>7</v>
      </c>
      <c r="B44" s="211">
        <v>0.74725817286605689</v>
      </c>
      <c r="D44" s="168" t="s">
        <v>399</v>
      </c>
      <c r="E44" s="105">
        <v>7</v>
      </c>
      <c r="F44" s="105" t="str">
        <f>IF('SP12-2'!B39="","no number",'SP12-2'!B39)</f>
        <v>no number</v>
      </c>
      <c r="G44" s="105" t="str">
        <f t="shared" si="5"/>
        <v>no number</v>
      </c>
      <c r="H44" s="212" t="str">
        <f t="shared" ca="1" si="6"/>
        <v/>
      </c>
      <c r="O44" s="105">
        <v>38</v>
      </c>
      <c r="P44" s="105">
        <f t="shared" si="2"/>
        <v>0.22528543070743706</v>
      </c>
      <c r="Q44" s="105">
        <f t="shared" si="3"/>
        <v>19.75268951038306</v>
      </c>
      <c r="R44" s="105">
        <f t="shared" si="4"/>
        <v>285.35542175790613</v>
      </c>
    </row>
    <row r="45" spans="1:18" ht="14" thickBot="1">
      <c r="A45" s="209">
        <v>8</v>
      </c>
      <c r="B45" s="211">
        <v>0.70496054043967626</v>
      </c>
      <c r="D45" s="168" t="s">
        <v>400</v>
      </c>
      <c r="E45" s="105">
        <v>8</v>
      </c>
      <c r="F45" s="105" t="str">
        <f>IF('SP12-2'!B40="","no number",'SP12-2'!B40)</f>
        <v>no number</v>
      </c>
      <c r="G45" s="105" t="str">
        <f t="shared" si="5"/>
        <v>no number</v>
      </c>
      <c r="H45" s="212" t="str">
        <f t="shared" ca="1" si="6"/>
        <v/>
      </c>
      <c r="O45" s="105">
        <v>39</v>
      </c>
      <c r="P45" s="105">
        <f t="shared" si="2"/>
        <v>0.21662060644945874</v>
      </c>
      <c r="Q45" s="105">
        <f t="shared" si="3"/>
        <v>19.973614209638647</v>
      </c>
      <c r="R45" s="105">
        <f t="shared" si="4"/>
        <v>293.86030062906957</v>
      </c>
    </row>
    <row r="46" spans="1:18" ht="14" thickBot="1">
      <c r="A46" s="209">
        <v>9</v>
      </c>
      <c r="B46" s="211">
        <v>0.66505711362233599</v>
      </c>
      <c r="D46" s="168" t="s">
        <v>401</v>
      </c>
      <c r="E46" s="105">
        <v>9</v>
      </c>
      <c r="O46" s="105">
        <v>40</v>
      </c>
      <c r="P46" s="105">
        <f t="shared" si="2"/>
        <v>0.20828904466294101</v>
      </c>
      <c r="Q46" s="105">
        <f t="shared" si="3"/>
        <v>20.186041805076712</v>
      </c>
      <c r="R46" s="105">
        <f t="shared" si="4"/>
        <v>302.25049636985727</v>
      </c>
    </row>
    <row r="47" spans="1:18" ht="14" thickBot="1">
      <c r="A47" s="209">
        <v>10</v>
      </c>
      <c r="B47" s="211">
        <v>0.62741237134182648</v>
      </c>
      <c r="D47" s="168" t="s">
        <v>402</v>
      </c>
      <c r="E47" s="105">
        <v>10</v>
      </c>
    </row>
    <row r="48" spans="1:18" ht="14" thickBot="1">
      <c r="A48" s="209">
        <v>11</v>
      </c>
      <c r="B48" s="211">
        <v>0.59189846353002495</v>
      </c>
      <c r="D48" s="168" t="s">
        <v>403</v>
      </c>
      <c r="E48" s="105">
        <v>11</v>
      </c>
    </row>
    <row r="49" spans="1:7" ht="14" thickBot="1">
      <c r="A49" s="209">
        <v>12</v>
      </c>
      <c r="B49" s="211">
        <v>0.55839477691511785</v>
      </c>
      <c r="D49" s="168" t="s">
        <v>404</v>
      </c>
      <c r="E49" s="105">
        <v>12</v>
      </c>
    </row>
    <row r="50" spans="1:7" ht="14" thickBot="1">
      <c r="A50" s="209">
        <v>13</v>
      </c>
      <c r="B50" s="211">
        <v>0.52678752539162055</v>
      </c>
      <c r="D50" s="168" t="s">
        <v>405</v>
      </c>
      <c r="E50" s="105">
        <v>13</v>
      </c>
    </row>
    <row r="51" spans="1:7" ht="14" thickBot="1">
      <c r="A51" s="213">
        <v>14</v>
      </c>
      <c r="B51" s="211">
        <v>0.4969693635770005</v>
      </c>
      <c r="D51" s="168" t="s">
        <v>406</v>
      </c>
      <c r="E51" s="105">
        <v>14</v>
      </c>
    </row>
    <row r="52" spans="1:7" ht="14" thickBot="1">
      <c r="A52" s="213">
        <v>15</v>
      </c>
      <c r="B52" s="211">
        <v>0.46883902224245327</v>
      </c>
      <c r="D52" s="168" t="s">
        <v>407</v>
      </c>
      <c r="E52" s="105">
        <v>15</v>
      </c>
      <c r="F52" s="105" t="s">
        <v>343</v>
      </c>
      <c r="G52" s="105" t="s">
        <v>343</v>
      </c>
    </row>
    <row r="53" spans="1:7" ht="14" thickBot="1">
      <c r="A53" s="213">
        <v>16</v>
      </c>
      <c r="B53" s="211">
        <v>0.44230096437967292</v>
      </c>
      <c r="D53" s="168" t="s">
        <v>408</v>
      </c>
      <c r="E53" s="105">
        <v>16</v>
      </c>
    </row>
    <row r="54" spans="1:7" ht="14" thickBot="1">
      <c r="A54" s="213">
        <v>17</v>
      </c>
      <c r="B54" s="211">
        <v>0.41726506073554037</v>
      </c>
      <c r="D54" s="168" t="s">
        <v>409</v>
      </c>
      <c r="E54" s="105">
        <v>17</v>
      </c>
    </row>
    <row r="55" spans="1:7" ht="14" thickBot="1">
      <c r="A55" s="213">
        <v>18</v>
      </c>
      <c r="B55" s="211">
        <v>0.39364628371277405</v>
      </c>
      <c r="D55" s="168" t="s">
        <v>410</v>
      </c>
      <c r="E55" s="105">
        <v>18</v>
      </c>
    </row>
    <row r="56" spans="1:7" ht="14" thickBot="1">
      <c r="A56" s="213">
        <v>19</v>
      </c>
      <c r="B56" s="211">
        <v>0.37136441859695657</v>
      </c>
      <c r="D56" s="168" t="s">
        <v>411</v>
      </c>
      <c r="E56" s="105">
        <v>19</v>
      </c>
    </row>
    <row r="57" spans="1:7" ht="14" thickBot="1">
      <c r="A57" s="213">
        <v>20</v>
      </c>
      <c r="B57" s="211">
        <v>0.35034379112920433</v>
      </c>
      <c r="D57" s="168" t="s">
        <v>412</v>
      </c>
      <c r="E57" s="105">
        <v>20</v>
      </c>
    </row>
    <row r="58" spans="1:7" ht="14" thickBot="1">
      <c r="A58" s="213">
        <v>21</v>
      </c>
      <c r="B58" s="211">
        <v>0.3305130104992493</v>
      </c>
      <c r="D58" s="168" t="s">
        <v>413</v>
      </c>
      <c r="E58" s="105">
        <v>21</v>
      </c>
    </row>
    <row r="59" spans="1:7" ht="14" thickBot="1">
      <c r="A59" s="213">
        <v>22</v>
      </c>
      <c r="B59" s="211">
        <v>0.31180472688608429</v>
      </c>
      <c r="D59" s="168" t="s">
        <v>414</v>
      </c>
      <c r="E59" s="105">
        <v>22</v>
      </c>
    </row>
    <row r="60" spans="1:7" ht="14" thickBot="1">
      <c r="A60" s="213">
        <v>23</v>
      </c>
      <c r="B60" s="211">
        <v>0.29415540272272095</v>
      </c>
      <c r="D60" s="168" t="s">
        <v>415</v>
      </c>
      <c r="E60" s="105">
        <v>23</v>
      </c>
    </row>
    <row r="61" spans="1:7" ht="14" thickBot="1">
      <c r="A61" s="213">
        <v>24</v>
      </c>
      <c r="B61" s="211">
        <v>0.27750509690822728</v>
      </c>
      <c r="D61" s="168" t="s">
        <v>416</v>
      </c>
      <c r="E61" s="105">
        <v>24</v>
      </c>
    </row>
    <row r="62" spans="1:7" ht="14" thickBot="1">
      <c r="A62" s="213">
        <v>25</v>
      </c>
      <c r="B62" s="211">
        <v>0.26179726123417668</v>
      </c>
      <c r="D62" s="168" t="s">
        <v>417</v>
      </c>
      <c r="E62" s="105">
        <v>25</v>
      </c>
    </row>
    <row r="63" spans="1:7" ht="13.5">
      <c r="A63" s="214">
        <v>26</v>
      </c>
      <c r="B63" s="211">
        <v>0.24697854833412897</v>
      </c>
      <c r="D63" s="168" t="s">
        <v>418</v>
      </c>
      <c r="E63" s="105">
        <v>26</v>
      </c>
    </row>
    <row r="64" spans="1:7" ht="13.5">
      <c r="A64" s="214">
        <v>27</v>
      </c>
      <c r="B64" s="211">
        <v>0.23299863050389524</v>
      </c>
      <c r="D64" s="168" t="s">
        <v>419</v>
      </c>
      <c r="E64" s="105">
        <v>27</v>
      </c>
    </row>
    <row r="65" spans="1:10" ht="13.5">
      <c r="A65" s="214">
        <v>28</v>
      </c>
      <c r="B65" s="211">
        <v>0.21981002877725966</v>
      </c>
      <c r="D65" s="168" t="s">
        <v>420</v>
      </c>
      <c r="E65" s="105">
        <v>28</v>
      </c>
    </row>
    <row r="66" spans="1:10" ht="13.5">
      <c r="A66" s="214">
        <v>29</v>
      </c>
      <c r="B66" s="211">
        <v>0.20736795167666003</v>
      </c>
      <c r="D66" s="168" t="s">
        <v>421</v>
      </c>
      <c r="E66" s="105">
        <v>29</v>
      </c>
    </row>
    <row r="67" spans="1:10" ht="13.5">
      <c r="A67" s="214">
        <v>30</v>
      </c>
      <c r="B67" s="211">
        <v>0.1956301430911887</v>
      </c>
      <c r="D67" s="168" t="s">
        <v>422</v>
      </c>
      <c r="E67" s="105">
        <v>30</v>
      </c>
    </row>
    <row r="68" spans="1:10" ht="13.5">
      <c r="B68" s="211">
        <v>0.18455673876527234</v>
      </c>
      <c r="D68" s="168" t="s">
        <v>423</v>
      </c>
      <c r="E68" s="105">
        <v>31</v>
      </c>
    </row>
    <row r="69" spans="1:10" ht="13.5">
      <c r="B69" s="211">
        <v>0.17411013091063426</v>
      </c>
      <c r="D69" s="168"/>
      <c r="E69" s="105">
        <v>0</v>
      </c>
    </row>
    <row r="70" spans="1:10" ht="13.5">
      <c r="B70" s="215"/>
      <c r="D70" s="168"/>
    </row>
    <row r="71" spans="1:10">
      <c r="A71" s="211">
        <f>'SP12-1'!I33</f>
        <v>0</v>
      </c>
      <c r="C71" s="105">
        <f>IF(A71="workplace",1,0)</f>
        <v>0</v>
      </c>
      <c r="D71" s="105">
        <f>IF(A71="school",2,0)</f>
        <v>0</v>
      </c>
      <c r="E71" s="105">
        <f>IF(A71="community",3,0)</f>
        <v>0</v>
      </c>
      <c r="F71" s="105">
        <f>SUM(C71:E71)</f>
        <v>0</v>
      </c>
    </row>
    <row r="72" spans="1:10">
      <c r="A72" s="211">
        <f>'SP12-1'!I36</f>
        <v>0</v>
      </c>
      <c r="C72" s="105">
        <f>IF(A72="CBD",1,0)</f>
        <v>0</v>
      </c>
      <c r="D72" s="105">
        <f>IF(A72="non-CBD",2,0)</f>
        <v>0</v>
      </c>
      <c r="E72" s="105">
        <f>IF(A72="primary",1,0)</f>
        <v>0</v>
      </c>
      <c r="F72" s="105">
        <f>IF(A72="intermediate/secondary",2,0)</f>
        <v>0</v>
      </c>
      <c r="G72" s="105">
        <f>IF(A72="standard",1,0)</f>
        <v>0</v>
      </c>
      <c r="H72" s="105">
        <f>IF(A72="low",2,0)</f>
        <v>0</v>
      </c>
      <c r="J72" s="105">
        <f>SUM(C72:H72)</f>
        <v>0</v>
      </c>
    </row>
    <row r="73" spans="1:10">
      <c r="A73" s="211">
        <f>'SP12-1'!I36</f>
        <v>0</v>
      </c>
      <c r="F73" s="105">
        <f>'SP12-3'!O16</f>
        <v>1</v>
      </c>
    </row>
    <row r="74" spans="1:10">
      <c r="A74" s="211">
        <f>'SP12-1'!I35</f>
        <v>0</v>
      </c>
      <c r="C74" s="105">
        <f>IF($A$74="wellington",2,0)</f>
        <v>0</v>
      </c>
      <c r="D74" s="105">
        <f>IF($A$74="auckland",1,0)</f>
        <v>0</v>
      </c>
      <c r="E74" s="105">
        <f>IF($A$74="christchurch",3,0)</f>
        <v>0</v>
      </c>
      <c r="F74" s="105">
        <f>IF($A$74="Other",3,0)</f>
        <v>0</v>
      </c>
      <c r="G74" s="105">
        <f>SUM(C74:F74)</f>
        <v>0</v>
      </c>
    </row>
    <row r="75" spans="1:10">
      <c r="A75" s="211"/>
    </row>
    <row r="79" spans="1:10">
      <c r="A79" s="105" t="s">
        <v>538</v>
      </c>
    </row>
    <row r="80" spans="1:10">
      <c r="A80" s="105" t="s">
        <v>593</v>
      </c>
    </row>
    <row r="81" spans="1:10">
      <c r="A81" s="105">
        <f>IF($A$74="wellington",2,0)</f>
        <v>0</v>
      </c>
      <c r="B81" s="105">
        <f>IF($A$74="auckland",0,0)</f>
        <v>0</v>
      </c>
      <c r="C81" s="105">
        <f>IF($A$74="christchurch",4,0)</f>
        <v>0</v>
      </c>
      <c r="D81" s="105">
        <f>IF($A$74="other",4,0)</f>
        <v>0</v>
      </c>
      <c r="E81" s="105">
        <f>SUM(A81:D81)</f>
        <v>0</v>
      </c>
    </row>
    <row r="82" spans="1:10">
      <c r="A82" s="105">
        <f>IF(F73&gt;1,F73,1)</f>
        <v>1</v>
      </c>
      <c r="E82" s="216" t="str">
        <f>IF(F71=1,A82+E81,"1")</f>
        <v>1</v>
      </c>
    </row>
    <row r="83" spans="1:10">
      <c r="A83" s="105" t="s">
        <v>594</v>
      </c>
    </row>
    <row r="84" spans="1:10">
      <c r="A84" s="105" t="str">
        <f>LOOKUP('SP12-3'!J16,{0,1,2,3,4,5,6},{"","low","low","medium","medium","high","high"})</f>
        <v/>
      </c>
      <c r="C84" s="105">
        <f>IF(A84="low",1,0)</f>
        <v>0</v>
      </c>
      <c r="D84" s="105">
        <f>IF(A84="medium",2,0)</f>
        <v>0</v>
      </c>
      <c r="E84" s="105">
        <f>IF(A84="high",3,0)</f>
        <v>0</v>
      </c>
      <c r="F84" s="105">
        <f>SUM(C84:E84)</f>
        <v>0</v>
      </c>
    </row>
    <row r="85" spans="1:10">
      <c r="A85" s="105">
        <f>IF(A72="CBD",0,3)</f>
        <v>3</v>
      </c>
      <c r="E85" s="216">
        <f>F84+A85</f>
        <v>3</v>
      </c>
      <c r="G85" s="212">
        <f ca="1">OFFSET(C89,E82,E85+1)</f>
        <v>0</v>
      </c>
    </row>
    <row r="87" spans="1:10" ht="13.5">
      <c r="A87" s="478" t="s">
        <v>169</v>
      </c>
      <c r="B87" s="479"/>
      <c r="C87" s="484" t="s">
        <v>538</v>
      </c>
      <c r="D87" s="484"/>
      <c r="E87" s="485" t="s">
        <v>487</v>
      </c>
      <c r="F87" s="485"/>
      <c r="G87" s="485"/>
      <c r="H87" s="486" t="s">
        <v>488</v>
      </c>
      <c r="I87" s="486"/>
      <c r="J87" s="486"/>
    </row>
    <row r="88" spans="1:10" ht="13.5">
      <c r="A88" s="480"/>
      <c r="B88" s="481"/>
      <c r="C88" s="487" t="s">
        <v>540</v>
      </c>
      <c r="D88" s="488"/>
      <c r="E88" s="217" t="s">
        <v>541</v>
      </c>
      <c r="F88" s="217" t="s">
        <v>542</v>
      </c>
      <c r="G88" s="217" t="s">
        <v>543</v>
      </c>
      <c r="H88" s="218" t="s">
        <v>541</v>
      </c>
      <c r="I88" s="218" t="s">
        <v>542</v>
      </c>
      <c r="J88" s="218" t="s">
        <v>543</v>
      </c>
    </row>
    <row r="89" spans="1:10" ht="14" thickBot="1">
      <c r="A89" s="482"/>
      <c r="B89" s="483"/>
      <c r="C89" s="489" t="s">
        <v>544</v>
      </c>
      <c r="D89" s="490"/>
      <c r="E89" s="219" t="s">
        <v>545</v>
      </c>
      <c r="F89" s="219" t="s">
        <v>546</v>
      </c>
      <c r="G89" s="220" t="s">
        <v>547</v>
      </c>
      <c r="H89" s="220" t="s">
        <v>545</v>
      </c>
      <c r="I89" s="220" t="s">
        <v>546</v>
      </c>
      <c r="J89" s="220" t="s">
        <v>547</v>
      </c>
    </row>
    <row r="90" spans="1:10" ht="14" thickBot="1">
      <c r="A90" s="496" t="s">
        <v>335</v>
      </c>
      <c r="B90" s="496"/>
      <c r="C90" s="495" t="s">
        <v>548</v>
      </c>
      <c r="D90" s="495"/>
      <c r="E90" s="221">
        <v>0</v>
      </c>
      <c r="F90" s="222">
        <v>188.51</v>
      </c>
      <c r="G90" s="222">
        <v>0</v>
      </c>
      <c r="H90" s="223">
        <v>0</v>
      </c>
      <c r="I90" s="222">
        <v>165.51</v>
      </c>
      <c r="J90" s="222">
        <v>0</v>
      </c>
    </row>
    <row r="91" spans="1:10" ht="14" thickBot="1">
      <c r="A91" s="496"/>
      <c r="B91" s="496"/>
      <c r="C91" s="496" t="s">
        <v>595</v>
      </c>
      <c r="D91" s="496"/>
      <c r="E91" s="224">
        <v>0</v>
      </c>
      <c r="F91" s="213">
        <v>214.47</v>
      </c>
      <c r="G91" s="213">
        <v>616.23</v>
      </c>
      <c r="H91" s="214">
        <v>0</v>
      </c>
      <c r="I91" s="213">
        <v>191.47</v>
      </c>
      <c r="J91" s="213">
        <v>556.89</v>
      </c>
    </row>
    <row r="92" spans="1:10" ht="14" thickBot="1">
      <c r="A92" s="496" t="s">
        <v>339</v>
      </c>
      <c r="B92" s="496"/>
      <c r="C92" s="495" t="s">
        <v>548</v>
      </c>
      <c r="D92" s="495"/>
      <c r="E92" s="224">
        <v>0</v>
      </c>
      <c r="F92" s="213">
        <v>170.88</v>
      </c>
      <c r="G92" s="213">
        <v>0</v>
      </c>
      <c r="H92" s="214">
        <v>0</v>
      </c>
      <c r="I92" s="213">
        <v>147.88</v>
      </c>
      <c r="J92" s="213">
        <v>0</v>
      </c>
    </row>
    <row r="93" spans="1:10" ht="14" thickBot="1">
      <c r="A93" s="496"/>
      <c r="B93" s="496"/>
      <c r="C93" s="496" t="s">
        <v>595</v>
      </c>
      <c r="D93" s="496"/>
      <c r="E93" s="224">
        <v>0</v>
      </c>
      <c r="F93" s="213">
        <v>191.97</v>
      </c>
      <c r="G93" s="213">
        <v>554.77</v>
      </c>
      <c r="H93" s="214">
        <v>0</v>
      </c>
      <c r="I93" s="213">
        <v>168.97</v>
      </c>
      <c r="J93" s="213">
        <v>495.43</v>
      </c>
    </row>
    <row r="94" spans="1:10" ht="14" thickBot="1">
      <c r="A94" s="491" t="s">
        <v>552</v>
      </c>
      <c r="B94" s="492"/>
      <c r="C94" s="495" t="s">
        <v>548</v>
      </c>
      <c r="D94" s="495"/>
      <c r="E94" s="224">
        <v>0</v>
      </c>
      <c r="F94" s="213">
        <v>61.97</v>
      </c>
      <c r="G94" s="213">
        <v>0</v>
      </c>
      <c r="H94" s="214">
        <v>0</v>
      </c>
      <c r="I94" s="213">
        <v>61.97</v>
      </c>
      <c r="J94" s="213">
        <v>0</v>
      </c>
    </row>
    <row r="95" spans="1:10" ht="14" thickBot="1">
      <c r="A95" s="493"/>
      <c r="B95" s="494"/>
      <c r="C95" s="496" t="s">
        <v>595</v>
      </c>
      <c r="D95" s="496"/>
      <c r="E95" s="209">
        <v>0</v>
      </c>
      <c r="F95" s="213">
        <v>58.21</v>
      </c>
      <c r="G95" s="213">
        <v>196.51</v>
      </c>
      <c r="H95" s="213">
        <v>0</v>
      </c>
      <c r="I95" s="213">
        <v>58.21</v>
      </c>
      <c r="J95" s="213">
        <v>196.51</v>
      </c>
    </row>
    <row r="97" spans="1:8">
      <c r="A97" s="105" t="s">
        <v>571</v>
      </c>
    </row>
    <row r="98" spans="1:8">
      <c r="A98" s="105">
        <f>G74</f>
        <v>0</v>
      </c>
      <c r="B98" s="105">
        <f>J72</f>
        <v>0</v>
      </c>
      <c r="C98" s="225">
        <f ca="1">OFFSET(D101,A98,B98)</f>
        <v>0</v>
      </c>
    </row>
    <row r="101" spans="1:8" ht="14" thickBot="1">
      <c r="A101" s="226" t="s">
        <v>169</v>
      </c>
      <c r="B101" s="227"/>
      <c r="C101" s="227"/>
      <c r="D101" s="228"/>
      <c r="E101" s="229" t="s">
        <v>554</v>
      </c>
      <c r="F101" s="229" t="s">
        <v>555</v>
      </c>
      <c r="G101" s="230"/>
      <c r="H101" s="231"/>
    </row>
    <row r="102" spans="1:8" ht="14" thickBot="1">
      <c r="A102" s="232" t="s">
        <v>335</v>
      </c>
      <c r="B102" s="233"/>
      <c r="C102" s="233"/>
      <c r="D102" s="234"/>
      <c r="E102" s="235">
        <v>85.35</v>
      </c>
      <c r="F102" s="236">
        <v>141.74</v>
      </c>
      <c r="G102" s="233"/>
      <c r="H102" s="234"/>
    </row>
    <row r="103" spans="1:8" ht="14" thickBot="1">
      <c r="A103" s="232" t="s">
        <v>339</v>
      </c>
      <c r="B103" s="233"/>
      <c r="C103" s="233"/>
      <c r="D103" s="234"/>
      <c r="E103" s="237">
        <v>82.7</v>
      </c>
      <c r="F103" s="238">
        <v>121.17</v>
      </c>
      <c r="G103" s="233"/>
      <c r="H103" s="234"/>
    </row>
    <row r="104" spans="1:8" ht="14" thickBot="1">
      <c r="A104" s="232" t="s">
        <v>556</v>
      </c>
      <c r="B104" s="233"/>
      <c r="C104" s="233"/>
      <c r="D104" s="234"/>
      <c r="E104" s="237">
        <v>74.83</v>
      </c>
      <c r="F104" s="238">
        <v>77.97</v>
      </c>
      <c r="G104" s="233"/>
      <c r="H104" s="234"/>
    </row>
    <row r="107" spans="1:8">
      <c r="A107" s="105" t="s">
        <v>596</v>
      </c>
    </row>
    <row r="108" spans="1:8">
      <c r="A108" s="105">
        <f>$G$74</f>
        <v>0</v>
      </c>
      <c r="B108" s="105">
        <f>J72</f>
        <v>0</v>
      </c>
      <c r="C108" s="212">
        <f ca="1">IF('SP12-1'!I35=0,,OFFSET(D110,A108,B108))</f>
        <v>0</v>
      </c>
    </row>
    <row r="110" spans="1:8" ht="14" thickBot="1">
      <c r="A110" s="226" t="s">
        <v>169</v>
      </c>
      <c r="B110" s="227"/>
      <c r="C110" s="227"/>
      <c r="D110" s="228"/>
      <c r="E110" s="229" t="s">
        <v>548</v>
      </c>
      <c r="F110" s="229" t="s">
        <v>541</v>
      </c>
      <c r="G110" s="230"/>
      <c r="H110" s="231"/>
    </row>
    <row r="111" spans="1:8" ht="14" thickBot="1">
      <c r="A111" s="232" t="s">
        <v>335</v>
      </c>
      <c r="B111" s="233"/>
      <c r="C111" s="233"/>
      <c r="D111" s="234"/>
      <c r="E111" s="235">
        <v>139.11000000000001</v>
      </c>
      <c r="F111" s="236">
        <v>42.57</v>
      </c>
      <c r="G111" s="233"/>
      <c r="H111" s="234"/>
    </row>
    <row r="112" spans="1:8" ht="14" thickBot="1">
      <c r="A112" s="232" t="s">
        <v>339</v>
      </c>
      <c r="B112" s="233"/>
      <c r="C112" s="233"/>
      <c r="D112" s="234"/>
      <c r="E112" s="237">
        <v>158.72</v>
      </c>
      <c r="F112" s="238">
        <v>49.25</v>
      </c>
      <c r="G112" s="233"/>
      <c r="H112" s="234"/>
    </row>
    <row r="113" spans="1:8" ht="14" thickBot="1">
      <c r="A113" s="232" t="s">
        <v>556</v>
      </c>
      <c r="B113" s="233"/>
      <c r="C113" s="233"/>
      <c r="D113" s="234"/>
      <c r="E113" s="237">
        <v>192.45</v>
      </c>
      <c r="F113" s="238">
        <v>39.19</v>
      </c>
      <c r="G113" s="233"/>
      <c r="H113" s="234"/>
    </row>
    <row r="115" spans="1:8">
      <c r="D115" s="105" t="s">
        <v>597</v>
      </c>
      <c r="E115" s="105">
        <f ca="1">G85</f>
        <v>0</v>
      </c>
      <c r="F115" s="239">
        <f ca="1">OFFSET(E114,F71,)</f>
        <v>0</v>
      </c>
    </row>
    <row r="116" spans="1:8">
      <c r="E116" s="105">
        <f ca="1">C98</f>
        <v>0</v>
      </c>
    </row>
    <row r="117" spans="1:8">
      <c r="E117" s="105">
        <f ca="1">C108</f>
        <v>0</v>
      </c>
    </row>
  </sheetData>
  <sheetProtection selectLockedCells="1"/>
  <protectedRanges>
    <protectedRange sqref="F93:J93" name="Range5_1"/>
  </protectedRanges>
  <mergeCells count="15">
    <mergeCell ref="A94:B95"/>
    <mergeCell ref="C94:D94"/>
    <mergeCell ref="C95:D95"/>
    <mergeCell ref="A90:B91"/>
    <mergeCell ref="C90:D90"/>
    <mergeCell ref="C91:D91"/>
    <mergeCell ref="A92:B93"/>
    <mergeCell ref="C92:D92"/>
    <mergeCell ref="C93:D93"/>
    <mergeCell ref="A87:B89"/>
    <mergeCell ref="C87:D87"/>
    <mergeCell ref="E87:G87"/>
    <mergeCell ref="H87:J87"/>
    <mergeCell ref="C88:D88"/>
    <mergeCell ref="C89:D89"/>
  </mergeCells>
  <pageMargins left="0.75" right="0.75" top="1" bottom="1" header="0.5" footer="0.5"/>
  <pageSetup paperSize="9"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fe711059-3473-4d0a-bf90-08974e90274a" xsi:nil="true"/>
    <Archive xmlns="610edd1d-c37b-469a-931b-7a7fbdbef28d">
      <UserInfo>
        <DisplayName/>
        <AccountId xsi:nil="true"/>
        <AccountType/>
      </UserInfo>
    </Archive>
    <lcf76f155ced4ddcb4097134ff3c332f xmlns="610edd1d-c37b-469a-931b-7a7fbdbef28d">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D1280997FB197D439016D66643BF045C" ma:contentTypeVersion="17" ma:contentTypeDescription="Create a new document." ma:contentTypeScope="" ma:versionID="0a51b0c77653501b02f08d7398b58bb9">
  <xsd:schema xmlns:xsd="http://www.w3.org/2001/XMLSchema" xmlns:xs="http://www.w3.org/2001/XMLSchema" xmlns:p="http://schemas.microsoft.com/office/2006/metadata/properties" xmlns:ns2="610edd1d-c37b-469a-931b-7a7fbdbef28d" xmlns:ns3="fe711059-3473-4d0a-bf90-08974e90274a" targetNamespace="http://schemas.microsoft.com/office/2006/metadata/properties" ma:root="true" ma:fieldsID="24d195a3041fb1f794033f441f033a9a" ns2:_="" ns3:_="">
    <xsd:import namespace="610edd1d-c37b-469a-931b-7a7fbdbef28d"/>
    <xsd:import namespace="fe711059-3473-4d0a-bf90-08974e90274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Archive" minOccurs="0"/>
                <xsd:element ref="ns3:SharedWithUsers" minOccurs="0"/>
                <xsd:element ref="ns3:SharedWithDetail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10edd1d-c37b-469a-931b-7a7fbdbef28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db08afcf-b03d-4cde-ac2f-5a995d139700"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Archive" ma:index="20" nillable="true" ma:displayName="Archive" ma:list="UserInfo" ma:SharePointGroup="0" ma:internalName="Archive"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diaServiceSearchProperties" ma:index="2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e711059-3473-4d0a-bf90-08974e90274a" elementFormDefault="qualified">
    <xsd:import namespace="http://schemas.microsoft.com/office/2006/documentManagement/types"/>
    <xsd:import namespace="http://schemas.microsoft.com/office/infopath/2007/PartnerControls"/>
    <xsd:element name="TaxCatchAll" ma:index="16" nillable="true" ma:displayName="Taxonomy Catch All Column" ma:hidden="true" ma:list="{f870b2c0-bd8f-42f3-84a3-714cde1d916b}" ma:internalName="TaxCatchAll" ma:showField="CatchAllData" ma:web="fe711059-3473-4d0a-bf90-08974e90274a">
      <xsd:complexType>
        <xsd:complexContent>
          <xsd:extension base="dms:MultiChoiceLookup">
            <xsd:sequence>
              <xsd:element name="Value" type="dms:Lookup" maxOccurs="unbounded" minOccurs="0" nillable="true"/>
            </xsd:sequence>
          </xsd:extension>
        </xsd:complexContent>
      </xsd:complexType>
    </xsd:element>
    <xsd:element name="SharedWithUsers" ma:index="2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EFF9A4A-192A-41BC-82F7-99847D46638E}">
  <ds:schemaRefs>
    <ds:schemaRef ds:uri="http://schemas.microsoft.com/sharepoint/v3/contenttype/forms"/>
  </ds:schemaRefs>
</ds:datastoreItem>
</file>

<file path=customXml/itemProps2.xml><?xml version="1.0" encoding="utf-8"?>
<ds:datastoreItem xmlns:ds="http://schemas.openxmlformats.org/officeDocument/2006/customXml" ds:itemID="{4385102F-2536-46FF-9ECB-709E87AFDB07}">
  <ds:schemaRefs>
    <ds:schemaRef ds:uri="http://purl.org/dc/terms/"/>
    <ds:schemaRef ds:uri="http://www.w3.org/XML/1998/namespace"/>
    <ds:schemaRef ds:uri="610edd1d-c37b-469a-931b-7a7fbdbef28d"/>
    <ds:schemaRef ds:uri="http://schemas.openxmlformats.org/package/2006/metadata/core-properties"/>
    <ds:schemaRef ds:uri="http://schemas.microsoft.com/office/2006/documentManagement/types"/>
    <ds:schemaRef ds:uri="fe711059-3473-4d0a-bf90-08974e90274a"/>
    <ds:schemaRef ds:uri="http://schemas.microsoft.com/office/infopath/2007/PartnerControls"/>
    <ds:schemaRef ds:uri="http://schemas.microsoft.com/office/2006/metadata/properties"/>
    <ds:schemaRef ds:uri="http://purl.org/dc/dcmitype/"/>
    <ds:schemaRef ds:uri="http://purl.org/dc/elements/1.1/"/>
  </ds:schemaRefs>
</ds:datastoreItem>
</file>

<file path=customXml/itemProps3.xml><?xml version="1.0" encoding="utf-8"?>
<ds:datastoreItem xmlns:ds="http://schemas.openxmlformats.org/officeDocument/2006/customXml" ds:itemID="{0431CCEA-2DE1-46BA-9192-054CE1DF66F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10edd1d-c37b-469a-931b-7a7fbdbef28d"/>
    <ds:schemaRef ds:uri="fe711059-3473-4d0a-bf90-08974e90274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5</vt:i4>
      </vt:variant>
    </vt:vector>
  </HeadingPairs>
  <TitlesOfParts>
    <vt:vector size="17" baseType="lpstr">
      <vt:lpstr>AST</vt:lpstr>
      <vt:lpstr>Benefits Framework</vt:lpstr>
      <vt:lpstr>W1 - Summary_Upload</vt:lpstr>
      <vt:lpstr>Overview and guide</vt:lpstr>
      <vt:lpstr>SP12-1</vt:lpstr>
      <vt:lpstr>SP12-2</vt:lpstr>
      <vt:lpstr>SP12-3</vt:lpstr>
      <vt:lpstr>SP12-4</vt:lpstr>
      <vt:lpstr>Tables</vt:lpstr>
      <vt:lpstr>Cost Estimates</vt:lpstr>
      <vt:lpstr>Working</vt:lpstr>
      <vt:lpstr>Notes</vt:lpstr>
      <vt:lpstr>'SP12-1'!Print_Area</vt:lpstr>
      <vt:lpstr>'SP12-2'!Print_Area</vt:lpstr>
      <vt:lpstr>'SP12-3'!Print_Area</vt:lpstr>
      <vt:lpstr>'SP12-4'!Print_Area</vt:lpstr>
      <vt:lpstr>'W1 - Summary_Upload'!Print_Area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Sara Kilonback</dc:creator>
  <cp:keywords/>
  <dc:description/>
  <cp:lastModifiedBy>Brendan Fletcher</cp:lastModifiedBy>
  <cp:revision/>
  <dcterms:created xsi:type="dcterms:W3CDTF">2020-05-25T00:37:33Z</dcterms:created>
  <dcterms:modified xsi:type="dcterms:W3CDTF">2023-04-14T02:40:04Z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0x010100D1280997FB197D439016D66643BF045C</vt:lpwstr>
  </property>
  <property fmtid="{D5CDD505-2E9C-101B-9397-08002B2CF9AE}" pid="3" name="MediaServiceImageTags">
    <vt:lpwstr/>
  </property>
</Properties>
</file>