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cuments\EEM Review\"/>
    </mc:Choice>
  </mc:AlternateContent>
  <xr:revisionPtr revIDLastSave="0" documentId="8_{BF227ADA-4245-47D2-8422-7E3F07280B70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Crash by crash analysis" sheetId="1" r:id="rId1"/>
    <sheet name="Crash rate analysis" sheetId="2" r:id="rId2"/>
    <sheet name="Weighted crash procedure" sheetId="3" r:id="rId3"/>
    <sheet name="Reference" sheetId="4" r:id="rId4"/>
  </sheets>
  <definedNames>
    <definedName name="_Ref45226199" localSheetId="3">Reference!$A$72</definedName>
    <definedName name="_Ref45226212" localSheetId="3">Reference!$A$124</definedName>
    <definedName name="_Ref45226224" localSheetId="3">Reference!$A$141</definedName>
    <definedName name="_Ref45226237" localSheetId="3">Reference!$A$194</definedName>
    <definedName name="_Ref45226287" localSheetId="3">Reference!$A$89</definedName>
    <definedName name="_Ref45226499" localSheetId="3">Reference!$A$9</definedName>
    <definedName name="_Ref45226502" localSheetId="3">Reference!$A$25</definedName>
    <definedName name="_Ref45226506" localSheetId="3">Reference!$A$41</definedName>
    <definedName name="_Ref45226630" localSheetId="3">Reference!$A$57</definedName>
    <definedName name="_Ref45226639" localSheetId="3">Reference!$A$68</definedName>
    <definedName name="_Ref45226753" localSheetId="3">Reference!$A$225</definedName>
    <definedName name="_Ref45226757" localSheetId="3">Reference!$A$232</definedName>
    <definedName name="_Ref45227424" localSheetId="3">Reference!$A$7</definedName>
    <definedName name="_Ref45228152" localSheetId="3">Reference!$A$106</definedName>
    <definedName name="_Ref45228191" localSheetId="3">Reference!$A$158</definedName>
    <definedName name="_Ref45228193" localSheetId="3">Reference!$A$176</definedName>
    <definedName name="_Ref47100229" localSheetId="3">Reference!$A$212</definedName>
    <definedName name="_Toc18207247" localSheetId="3">Reference!$A$58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E37" i="1"/>
  <c r="F37" i="1"/>
  <c r="D25" i="1"/>
  <c r="E25" i="1"/>
  <c r="F25" i="1"/>
  <c r="C25" i="1"/>
  <c r="G29" i="3"/>
  <c r="C35" i="3"/>
  <c r="G31" i="3" l="1"/>
  <c r="G28" i="3"/>
  <c r="G24" i="3"/>
  <c r="G26" i="3"/>
  <c r="C40" i="3"/>
  <c r="C34" i="3"/>
  <c r="C32" i="3"/>
  <c r="C30" i="3"/>
  <c r="C14" i="3"/>
  <c r="C16" i="3" s="1"/>
  <c r="C28" i="2"/>
  <c r="C23" i="2"/>
  <c r="C25" i="2" s="1"/>
  <c r="C29" i="2" s="1"/>
  <c r="C31" i="2" s="1"/>
  <c r="C42" i="3" l="1"/>
  <c r="G32" i="3"/>
  <c r="G33" i="3" s="1"/>
  <c r="G36" i="3" s="1"/>
  <c r="C44" i="3"/>
  <c r="C40" i="1"/>
  <c r="C41" i="1" s="1"/>
  <c r="C42" i="1" s="1"/>
  <c r="D36" i="1"/>
  <c r="D37" i="1" s="1"/>
  <c r="E36" i="1"/>
  <c r="F36" i="1"/>
  <c r="C36" i="1"/>
  <c r="C28" i="1"/>
  <c r="C29" i="1" s="1"/>
  <c r="F21" i="1"/>
  <c r="F23" i="1" s="1"/>
  <c r="E21" i="1"/>
  <c r="E23" i="1" s="1"/>
  <c r="D21" i="1"/>
  <c r="D23" i="1" s="1"/>
  <c r="C21" i="1"/>
  <c r="C23" i="1" s="1"/>
  <c r="C20" i="1"/>
  <c r="D20" i="1"/>
  <c r="E20" i="1"/>
  <c r="F20" i="1"/>
  <c r="F29" i="1" l="1"/>
  <c r="F30" i="1" s="1"/>
  <c r="E29" i="1"/>
  <c r="D29" i="1"/>
  <c r="D30" i="1" s="1"/>
  <c r="F41" i="1"/>
  <c r="F42" i="1" s="1"/>
  <c r="E41" i="1"/>
  <c r="E42" i="1" s="1"/>
  <c r="D41" i="1"/>
  <c r="D42" i="1" s="1"/>
  <c r="C43" i="1"/>
  <c r="C30" i="1"/>
  <c r="C31" i="1" s="1"/>
  <c r="E30" i="1"/>
</calcChain>
</file>

<file path=xl/sharedStrings.xml><?xml version="1.0" encoding="utf-8"?>
<sst xmlns="http://schemas.openxmlformats.org/spreadsheetml/2006/main" count="631" uniqueCount="215">
  <si>
    <t>Project option</t>
  </si>
  <si>
    <t>Movement category</t>
  </si>
  <si>
    <t>Vehicle involvement</t>
  </si>
  <si>
    <t>Do minimum mean speed</t>
  </si>
  <si>
    <t>Do minimum</t>
  </si>
  <si>
    <t>Severity</t>
  </si>
  <si>
    <t>Non-injury</t>
  </si>
  <si>
    <t>Fatal</t>
  </si>
  <si>
    <t>Serious</t>
  </si>
  <si>
    <t>Minor</t>
  </si>
  <si>
    <t>Number of years of typical crash rate records</t>
  </si>
  <si>
    <t>Number of reported crashes over period</t>
  </si>
  <si>
    <r>
      <t xml:space="preserve">Number of reported crashes adjusted by severity          </t>
    </r>
    <r>
      <rPr>
        <b/>
        <sz val="9"/>
        <color theme="1"/>
        <rFont val="Arial"/>
        <family val="2"/>
      </rPr>
      <t>(4)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Symbol"/>
        <family val="1"/>
        <charset val="2"/>
      </rPr>
      <t>´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(5)</t>
    </r>
  </si>
  <si>
    <r>
      <t xml:space="preserve">Crashes per year = </t>
    </r>
    <r>
      <rPr>
        <b/>
        <sz val="9"/>
        <color theme="1"/>
        <rFont val="Arial"/>
        <family val="2"/>
      </rPr>
      <t>(6)</t>
    </r>
    <r>
      <rPr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>(3)</t>
    </r>
  </si>
  <si>
    <r>
      <t xml:space="preserve">Adjusted crashes per year = </t>
    </r>
    <r>
      <rPr>
        <b/>
        <sz val="9"/>
        <color theme="1"/>
        <rFont val="Arial"/>
        <family val="2"/>
      </rPr>
      <t>(7)</t>
    </r>
    <r>
      <rPr>
        <sz val="9"/>
        <color theme="1"/>
        <rFont val="Arial"/>
        <family val="2"/>
      </rPr>
      <t xml:space="preserve"> x </t>
    </r>
    <r>
      <rPr>
        <b/>
        <sz val="9"/>
        <color theme="1"/>
        <rFont val="Arial"/>
        <family val="2"/>
      </rPr>
      <t>(8)</t>
    </r>
  </si>
  <si>
    <r>
      <t xml:space="preserve">Total estimated crashes per year = </t>
    </r>
    <r>
      <rPr>
        <b/>
        <sz val="9"/>
        <color theme="1"/>
        <rFont val="Arial"/>
        <family val="2"/>
      </rPr>
      <t>(9)</t>
    </r>
    <r>
      <rPr>
        <sz val="9"/>
        <color theme="1"/>
        <rFont val="Arial"/>
        <family val="2"/>
      </rPr>
      <t xml:space="preserve"> x </t>
    </r>
    <r>
      <rPr>
        <b/>
        <sz val="9"/>
        <color theme="1"/>
        <rFont val="Arial"/>
        <family val="2"/>
      </rPr>
      <t>(10)</t>
    </r>
  </si>
  <si>
    <r>
      <t>Mean speed adjustment = (</t>
    </r>
    <r>
      <rPr>
        <b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 - 50)/50</t>
    </r>
  </si>
  <si>
    <r>
      <t xml:space="preserve">Cost per crash = </t>
    </r>
    <r>
      <rPr>
        <b/>
        <sz val="9"/>
        <color theme="1"/>
        <rFont val="Arial"/>
        <family val="2"/>
      </rPr>
      <t xml:space="preserve">(13) </t>
    </r>
    <r>
      <rPr>
        <sz val="9"/>
        <color theme="1"/>
        <rFont val="Arial"/>
        <family val="2"/>
      </rPr>
      <t xml:space="preserve">+ </t>
    </r>
    <r>
      <rPr>
        <b/>
        <sz val="9"/>
        <color theme="1"/>
        <rFont val="Arial"/>
        <family val="2"/>
      </rPr>
      <t>(14)</t>
    </r>
    <r>
      <rPr>
        <sz val="9"/>
        <color theme="1"/>
        <rFont val="Arial"/>
        <family val="2"/>
      </rPr>
      <t xml:space="preserve"> x [</t>
    </r>
    <r>
      <rPr>
        <b/>
        <sz val="9"/>
        <color theme="1"/>
        <rFont val="Arial"/>
        <family val="2"/>
      </rPr>
      <t>(12)</t>
    </r>
    <r>
      <rPr>
        <sz val="9"/>
        <color theme="1"/>
        <rFont val="Arial"/>
        <family val="2"/>
      </rPr>
      <t xml:space="preserve"> – </t>
    </r>
    <r>
      <rPr>
        <b/>
        <sz val="9"/>
        <color theme="1"/>
        <rFont val="Arial"/>
        <family val="2"/>
      </rPr>
      <t>(13)</t>
    </r>
    <r>
      <rPr>
        <sz val="9"/>
        <color theme="1"/>
        <rFont val="Arial"/>
        <family val="2"/>
      </rPr>
      <t>]</t>
    </r>
  </si>
  <si>
    <r>
      <t xml:space="preserve">Crash cost per year = </t>
    </r>
    <r>
      <rPr>
        <b/>
        <sz val="9"/>
        <color theme="1"/>
        <rFont val="Arial"/>
        <family val="2"/>
      </rPr>
      <t>(11)</t>
    </r>
    <r>
      <rPr>
        <sz val="9"/>
        <color theme="1"/>
        <rFont val="Arial"/>
        <family val="2"/>
      </rPr>
      <t xml:space="preserve"> x </t>
    </r>
    <r>
      <rPr>
        <b/>
        <sz val="9"/>
        <color theme="1"/>
        <rFont val="Arial"/>
        <family val="2"/>
      </rPr>
      <t>(15)</t>
    </r>
  </si>
  <si>
    <r>
      <t xml:space="preserve">Total cost of crashes per year (sum of columns in row </t>
    </r>
    <r>
      <rPr>
        <b/>
        <sz val="9"/>
        <color theme="1"/>
        <rFont val="Arial"/>
        <family val="2"/>
      </rPr>
      <t>(16)</t>
    </r>
    <r>
      <rPr>
        <sz val="9"/>
        <color theme="1"/>
        <rFont val="Arial"/>
        <family val="2"/>
      </rPr>
      <t xml:space="preserve"> fatal + serious + minor + non-injury)  $</t>
    </r>
  </si>
  <si>
    <t>Road category</t>
  </si>
  <si>
    <t>Posted speed limit</t>
  </si>
  <si>
    <t>Traffic growth rate</t>
  </si>
  <si>
    <t>Option mean speed</t>
  </si>
  <si>
    <t>Option</t>
  </si>
  <si>
    <t>Percentage crash reduction</t>
  </si>
  <si>
    <t>Crash prediction model</t>
  </si>
  <si>
    <t>Parameter b0</t>
  </si>
  <si>
    <t>Parameter b1</t>
  </si>
  <si>
    <t>Parameter b2</t>
  </si>
  <si>
    <t>1a</t>
  </si>
  <si>
    <t>2a</t>
  </si>
  <si>
    <t>3a</t>
  </si>
  <si>
    <t>4a</t>
  </si>
  <si>
    <t>5a</t>
  </si>
  <si>
    <t>Exposure-based crash prediction equation</t>
  </si>
  <si>
    <t>1b</t>
  </si>
  <si>
    <t>2b</t>
  </si>
  <si>
    <t>3b</t>
  </si>
  <si>
    <t>4b</t>
  </si>
  <si>
    <t>5b</t>
  </si>
  <si>
    <t>Fatal/serious severity ratio (tables A15-17)</t>
  </si>
  <si>
    <t>N/A</t>
  </si>
  <si>
    <t>Adjustment factor for crash trend (table A13)</t>
  </si>
  <si>
    <t>Under-reporting factors (tables A18 and A19)</t>
  </si>
  <si>
    <t>Crash cost, 100 km/h limit (tables A24-27)</t>
  </si>
  <si>
    <t>Crash cost, 50 km/h limit (tables A20-23)</t>
  </si>
  <si>
    <t>Site specific crash rate</t>
  </si>
  <si>
    <t>Number of years of crash records</t>
  </si>
  <si>
    <t>Number of reported injury crashes over priod</t>
  </si>
  <si>
    <t>6a</t>
  </si>
  <si>
    <t>7a</t>
  </si>
  <si>
    <t>8a</t>
  </si>
  <si>
    <t>9a</t>
  </si>
  <si>
    <t>10a</t>
  </si>
  <si>
    <t>11a</t>
  </si>
  <si>
    <t>6b</t>
  </si>
  <si>
    <t>7b</t>
  </si>
  <si>
    <t>8b</t>
  </si>
  <si>
    <t>9b</t>
  </si>
  <si>
    <t>10b</t>
  </si>
  <si>
    <t>Weighting factor</t>
  </si>
  <si>
    <t>Go to step 13</t>
  </si>
  <si>
    <t>go to step 8</t>
  </si>
  <si>
    <t>Weighted crash rate</t>
  </si>
  <si>
    <r>
      <t>Lowest or sideroad AADT, Q</t>
    </r>
    <r>
      <rPr>
        <sz val="6"/>
        <color theme="1"/>
        <rFont val="Calibri"/>
        <family val="2"/>
        <scheme val="minor"/>
      </rPr>
      <t>minor</t>
    </r>
  </si>
  <si>
    <r>
      <t>Highest or primary AADT, Q</t>
    </r>
    <r>
      <rPr>
        <sz val="6"/>
        <color theme="1"/>
        <rFont val="Calibri"/>
        <family val="2"/>
        <scheme val="minor"/>
      </rPr>
      <t>major</t>
    </r>
  </si>
  <si>
    <r>
      <t>Coefficient b</t>
    </r>
    <r>
      <rPr>
        <sz val="6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(/10^8 veh-km or /10^8 vehicles)</t>
    </r>
  </si>
  <si>
    <r>
      <t>Parameter b</t>
    </r>
    <r>
      <rPr>
        <sz val="6"/>
        <color theme="1"/>
        <rFont val="Calibri"/>
        <family val="2"/>
        <scheme val="minor"/>
      </rPr>
      <t>0</t>
    </r>
  </si>
  <si>
    <r>
      <t>Parameter b</t>
    </r>
    <r>
      <rPr>
        <sz val="6"/>
        <color theme="1"/>
        <rFont val="Calibri"/>
        <family val="2"/>
        <scheme val="minor"/>
      </rPr>
      <t>1</t>
    </r>
  </si>
  <si>
    <r>
      <t>Parameter b</t>
    </r>
    <r>
      <rPr>
        <sz val="6"/>
        <color theme="1"/>
        <rFont val="Calibri"/>
        <family val="2"/>
        <scheme val="minor"/>
      </rPr>
      <t>2</t>
    </r>
  </si>
  <si>
    <r>
      <t>Lowest of sideroad AADT, Q</t>
    </r>
    <r>
      <rPr>
        <sz val="6"/>
        <color theme="1"/>
        <rFont val="Calibri"/>
        <family val="2"/>
        <scheme val="minor"/>
      </rPr>
      <t>minor</t>
    </r>
  </si>
  <si>
    <r>
      <t>Reliability of crash history, α</t>
    </r>
    <r>
      <rPr>
        <sz val="6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(default is 1.0)</t>
    </r>
  </si>
  <si>
    <r>
      <t>Reliability of crash prediction model or equation, α</t>
    </r>
    <r>
      <rPr>
        <sz val="6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(default is 1.0)</t>
    </r>
  </si>
  <si>
    <r>
      <t>Do minimum typical crash rate, A</t>
    </r>
    <r>
      <rPr>
        <sz val="6"/>
        <color theme="1"/>
        <rFont val="Calibri"/>
        <family val="2"/>
        <scheme val="minor"/>
      </rPr>
      <t xml:space="preserve">T,dm </t>
    </r>
  </si>
  <si>
    <r>
      <t>Do minimum weighted crash rate, A</t>
    </r>
    <r>
      <rPr>
        <sz val="6"/>
        <color theme="1"/>
        <rFont val="Calibri"/>
        <family val="2"/>
        <scheme val="minor"/>
      </rPr>
      <t>W,dm</t>
    </r>
  </si>
  <si>
    <t>Cross-section adjustment factor from Crash estimation compendium Table 5 (1.0 for no adjustment)</t>
  </si>
  <si>
    <r>
      <t>Typical crash rate (crashes per year), A</t>
    </r>
    <r>
      <rPr>
        <sz val="6"/>
        <color theme="1"/>
        <rFont val="Calibri"/>
        <family val="2"/>
        <scheme val="minor"/>
      </rPr>
      <t>T</t>
    </r>
  </si>
  <si>
    <r>
      <t>Percentage of crashes ‘remaining’ [100 – (</t>
    </r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)]</t>
    </r>
  </si>
  <si>
    <r>
      <t>Predicted crashes per year (</t>
    </r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)</t>
    </r>
  </si>
  <si>
    <r>
      <t>Mean speed adjustment = ((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- 50)/50</t>
    </r>
  </si>
  <si>
    <r>
      <t>Cost per crash = (</t>
    </r>
    <r>
      <rPr>
        <b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) + (</t>
    </r>
    <r>
      <rPr>
        <b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) x [(</t>
    </r>
    <r>
      <rPr>
        <b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) – (</t>
    </r>
    <r>
      <rPr>
        <b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)]</t>
    </r>
  </si>
  <si>
    <r>
      <t>Crash cost per year = (</t>
    </r>
    <r>
      <rPr>
        <b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)</t>
    </r>
  </si>
  <si>
    <r>
      <t>Total cost of crashes per year (sum of columns in row (</t>
    </r>
    <r>
      <rPr>
        <b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) fatal + serious + minor + non-injury)  $</t>
    </r>
  </si>
  <si>
    <r>
      <t>Adjusted coefficient (</t>
    </r>
    <r>
      <rPr>
        <b/>
        <sz val="11"/>
        <color theme="1"/>
        <rFont val="Calibri"/>
        <family val="2"/>
        <scheme val="minor"/>
      </rPr>
      <t>2b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>)</t>
    </r>
  </si>
  <si>
    <r>
      <t>Typical crash rate (crashes per year), A</t>
    </r>
    <r>
      <rPr>
        <sz val="6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4b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5b</t>
    </r>
    <r>
      <rPr>
        <sz val="11"/>
        <color theme="1"/>
        <rFont val="Calibri"/>
        <family val="2"/>
        <scheme val="minor"/>
      </rPr>
      <t>)</t>
    </r>
  </si>
  <si>
    <r>
      <t>Typical crash rate per year adjusted for crash trends, A</t>
    </r>
    <r>
      <rPr>
        <sz val="6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</si>
  <si>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Total crash cost per year (</t>
    </r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</si>
  <si>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t>Exposure X at time zero (10^8 veh-km or 10^8 vehicles)</t>
  </si>
  <si>
    <r>
      <t>Crash trends factor for adjusting typical crash rate f</t>
    </r>
    <r>
      <rPr>
        <sz val="6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(Table A 13)</t>
    </r>
  </si>
  <si>
    <t>Cost per reported injury crash (table A28-30)</t>
  </si>
  <si>
    <t>Time zero year</t>
  </si>
  <si>
    <r>
      <t>Number of crashes per year (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</si>
  <si>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t>Trend adjustment factor (table A13)</t>
  </si>
  <si>
    <r>
      <t>Site-specific crash rate (crashes per year), A</t>
    </r>
    <r>
      <rPr>
        <sz val="6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</si>
  <si>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Typical crash rate (crashes per year), A</t>
    </r>
    <r>
      <rPr>
        <sz val="6"/>
        <color theme="1"/>
        <rFont val="Calibri"/>
        <family val="2"/>
        <scheme val="minor"/>
      </rPr>
      <t>T,dm</t>
    </r>
  </si>
  <si>
    <r>
      <t>Adjusted coefficient (</t>
    </r>
    <r>
      <rPr>
        <b/>
        <sz val="11"/>
        <color theme="1"/>
        <rFont val="Calibri"/>
        <family val="2"/>
        <scheme val="minor"/>
      </rPr>
      <t>7b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8b</t>
    </r>
    <r>
      <rPr>
        <sz val="11"/>
        <color theme="1"/>
        <rFont val="Calibri"/>
        <family val="2"/>
        <scheme val="minor"/>
      </rPr>
      <t>)</t>
    </r>
  </si>
  <si>
    <r>
      <t>Typical crash rate (crashes per year), A</t>
    </r>
    <r>
      <rPr>
        <sz val="6"/>
        <color theme="1"/>
        <rFont val="Calibri"/>
        <family val="2"/>
        <scheme val="minor"/>
      </rPr>
      <t>T,dm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9b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10b</t>
    </r>
    <r>
      <rPr>
        <sz val="11"/>
        <color theme="1"/>
        <rFont val="Calibri"/>
        <family val="2"/>
        <scheme val="minor"/>
      </rPr>
      <t>)</t>
    </r>
  </si>
  <si>
    <r>
      <t>Crash trend factor for adjusting typical crash rate, f</t>
    </r>
    <r>
      <rPr>
        <sz val="6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(Table A13)</t>
    </r>
  </si>
  <si>
    <r>
      <t>Adjustment factor for crash trend (1 + (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 x (time zero year - 2006) (appendix 2 method B)</t>
    </r>
  </si>
  <si>
    <r>
      <t>Adjustment factor for crash trend (1 + (</t>
    </r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)*(time zero year - 2006) (appendix 2 method B)</t>
    </r>
  </si>
  <si>
    <r>
      <t>Typical crash rate per year adjusted for crash trends, A</t>
    </r>
    <r>
      <rPr>
        <sz val="6"/>
        <color theme="1"/>
        <rFont val="Calibri"/>
        <family val="2"/>
        <scheme val="minor"/>
      </rPr>
      <t>T,dm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</si>
  <si>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t>k value (Dispersion parameter, provided in Crash estimation compendium based on different sites)</t>
  </si>
  <si>
    <r>
      <t>Weighting factor, w, (</t>
    </r>
    <r>
      <rPr>
        <b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)^2 / ((</t>
    </r>
    <r>
      <rPr>
        <b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)^2 + (</t>
    </r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)^2)</t>
    </r>
  </si>
  <si>
    <r>
      <t>Do minimum weighted crash rate A</t>
    </r>
    <r>
      <rPr>
        <sz val="6"/>
        <color theme="1"/>
        <rFont val="Calibri"/>
        <family val="2"/>
        <scheme val="minor"/>
      </rPr>
      <t>W,dm</t>
    </r>
    <r>
      <rPr>
        <sz val="11"/>
        <color theme="1"/>
        <rFont val="Calibri"/>
        <family val="2"/>
        <scheme val="minor"/>
      </rPr>
      <t xml:space="preserve"> [(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) x (</t>
    </r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)] + [(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– (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)] x (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</si>
  <si>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Total do minimum crash cost per year (</t>
    </r>
    <r>
      <rPr>
        <b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)</t>
    </r>
  </si>
  <si>
    <r>
      <t>Typical crash rate per year adjusted for crash trends, A</t>
    </r>
    <r>
      <rPr>
        <sz val="6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</si>
  <si>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Option weighted crash rate, A</t>
    </r>
    <r>
      <rPr>
        <sz val="6"/>
        <color theme="1"/>
        <rFont val="Calibri"/>
        <family val="2"/>
        <scheme val="minor"/>
      </rPr>
      <t>W,opt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)/(</t>
    </r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</si>
  <si>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Total option crash cost per year (</t>
    </r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)x(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</si>
  <si>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t>Table/procedure used  and version (referencing crash cost compendium)</t>
  </si>
  <si>
    <t>Crash by crash analysis</t>
  </si>
  <si>
    <t>Crash rate analysis</t>
  </si>
  <si>
    <t>Weighted crash procedure</t>
  </si>
  <si>
    <t>Table A15: Ratio of fatal to serious crash severities by movement for 50km/h speed limit areas</t>
  </si>
  <si>
    <t>CAS movement codes</t>
  </si>
  <si>
    <t>Head on</t>
  </si>
  <si>
    <t>AB, B</t>
  </si>
  <si>
    <t>Hit object</t>
  </si>
  <si>
    <t>E</t>
  </si>
  <si>
    <t>Lost control off road</t>
  </si>
  <si>
    <t>AD, CB, CC, CO, D</t>
  </si>
  <si>
    <t>Lost control on road</t>
  </si>
  <si>
    <t>CA</t>
  </si>
  <si>
    <t>Miscellaneous</t>
  </si>
  <si>
    <t>Q</t>
  </si>
  <si>
    <t>Overtaking</t>
  </si>
  <si>
    <t>AA, AC, AE-AO, GE</t>
  </si>
  <si>
    <t>Pedestrian</t>
  </si>
  <si>
    <t>N, P</t>
  </si>
  <si>
    <t>Rear end, crossing</t>
  </si>
  <si>
    <t>FB, FC, GD</t>
  </si>
  <si>
    <t>Rear end, queuing</t>
  </si>
  <si>
    <t>FD, FE, FF, FO</t>
  </si>
  <si>
    <t>Rear end, slow vehicle</t>
  </si>
  <si>
    <t>FA, GA-GC, GO</t>
  </si>
  <si>
    <t>Crossing, direct</t>
  </si>
  <si>
    <t>H</t>
  </si>
  <si>
    <t>Crossing, turning</t>
  </si>
  <si>
    <t>J, K, L, M</t>
  </si>
  <si>
    <t>All movements</t>
  </si>
  <si>
    <t>Fatal/(fatal + serious)</t>
  </si>
  <si>
    <t>Serious/(fatal + serious)</t>
  </si>
  <si>
    <t xml:space="preserve">Table A16: Ratio of fatal to serious crash severities by movement for 70km/h speed limit areas  </t>
  </si>
  <si>
    <t>Table A17: Ratio of fatal to serious crash severities by movement for 100km/h speed limit areas</t>
  </si>
  <si>
    <t>J,K,L,M</t>
  </si>
  <si>
    <t>Table A13: Crash trend adjustments factors</t>
  </si>
  <si>
    <t>Speed limit</t>
  </si>
  <si>
    <t>50 and 60km/h</t>
  </si>
  <si>
    <t>70km/h and above</t>
  </si>
  <si>
    <t>Table A18: Factors for converting from reported injury crashes to total injury crash</t>
  </si>
  <si>
    <t>50, 60 and 70km/h speed limit</t>
  </si>
  <si>
    <t>Other</t>
  </si>
  <si>
    <t>80 and 100km/h speed limit (excluding motorways)</t>
  </si>
  <si>
    <t xml:space="preserve">100km/h speed limit remote rural area </t>
  </si>
  <si>
    <t>Motorway</t>
  </si>
  <si>
    <t>All</t>
  </si>
  <si>
    <t>Table A19: Factor for converting from reported non-injury crashes to total non-injury crashes</t>
  </si>
  <si>
    <r>
      <t xml:space="preserve">Speed </t>
    </r>
    <r>
      <rPr>
        <b/>
        <sz val="10"/>
        <color rgb="FF000000"/>
        <rFont val="Arial"/>
        <family val="2"/>
      </rPr>
      <t>limit area</t>
    </r>
  </si>
  <si>
    <t>50, 60 or 70km/h</t>
  </si>
  <si>
    <t xml:space="preserve">80 or 100km/h </t>
  </si>
  <si>
    <t>Table A20: Cost per crash by movement and vehicle involvement for fatal injury crashes in 50km/h speed limit areas</t>
  </si>
  <si>
    <r>
      <t xml:space="preserve">50km/h speed limit fatal injury </t>
    </r>
    <r>
      <rPr>
        <b/>
        <sz val="10"/>
        <color rgb="FF000000"/>
        <rFont val="Arial"/>
        <family val="2"/>
      </rPr>
      <t>crashes</t>
    </r>
  </si>
  <si>
    <t>Total cost per crash ($M 2015)</t>
  </si>
  <si>
    <t>Cycle</t>
  </si>
  <si>
    <t>Motor cycle</t>
  </si>
  <si>
    <t>Bus</t>
  </si>
  <si>
    <t>Truck</t>
  </si>
  <si>
    <t>Car, van and other</t>
  </si>
  <si>
    <t>All vehicles</t>
  </si>
  <si>
    <t>Table A21: Cost per crash by movement and vehicle involvement for serious injury crashes in 50km/h speed limit areas</t>
  </si>
  <si>
    <t>50km/h speed limit serious injury crashes</t>
  </si>
  <si>
    <t>Total cost per crash ($000 2015)</t>
  </si>
  <si>
    <t>Motorcycle</t>
  </si>
  <si>
    <t>Table A22: Cost per crash by movement and vehicle involvement for minor injury crashes in 50km/h speed limit areas</t>
  </si>
  <si>
    <t xml:space="preserve">50km/h speed limit </t>
  </si>
  <si>
    <t>minor injury crashes</t>
  </si>
  <si>
    <t>Table A23: Cost per crash by movement and vehicle involvement for non-injury crashes in 50km/h speed limit areas</t>
  </si>
  <si>
    <t>50km/h speed limit non-injury crashes</t>
  </si>
  <si>
    <t>Table A24: Cost per crash by movement and vehicle involvement for fatal injury crashes in 100km/h speed limit areas</t>
  </si>
  <si>
    <t>100km/h speed limit fatal injury crashes</t>
  </si>
  <si>
    <t>Table A25: Cost per crash by movement and vehicle involvement for serious injury crashes in 100km/h speed limit areas</t>
  </si>
  <si>
    <t xml:space="preserve">100km/h speed limit </t>
  </si>
  <si>
    <t>serious injury crashes</t>
  </si>
  <si>
    <r>
      <t>Table A</t>
    </r>
    <r>
      <rPr>
        <b/>
        <sz val="10"/>
        <color theme="1"/>
        <rFont val="Arial"/>
        <family val="2"/>
      </rPr>
      <t>26: Cost per crash by movement and vehicle involvement for minor injury crashes in 100km/h speed limit areas</t>
    </r>
  </si>
  <si>
    <t>Updated Bus</t>
  </si>
  <si>
    <t>23,</t>
  </si>
  <si>
    <t>Table A27: Cost per crash by movement and vehicle involvement for non-injury crashes in 100km/h speed limit areas</t>
  </si>
  <si>
    <t>non-injury crashes</t>
  </si>
  <si>
    <t>Table A28: Cost per reported injury crash ($000 2015)</t>
  </si>
  <si>
    <t>Crash site/type</t>
  </si>
  <si>
    <t>Speed limit area ($000 2015)</t>
  </si>
  <si>
    <t>50km/h</t>
  </si>
  <si>
    <t>70km/h</t>
  </si>
  <si>
    <t>100km/h near rural</t>
  </si>
  <si>
    <t>100km/h remote rural</t>
  </si>
  <si>
    <t>All other sites</t>
  </si>
  <si>
    <t>Mid-block crashes</t>
  </si>
  <si>
    <t>Intersection crashes:</t>
  </si>
  <si>
    <t>Uncontrolled T</t>
  </si>
  <si>
    <t>Roundabout</t>
  </si>
  <si>
    <t>Priority T &amp; Y</t>
  </si>
  <si>
    <t>Priority X</t>
  </si>
  <si>
    <t>Signalised T, Y</t>
  </si>
  <si>
    <t>Signalised X</t>
  </si>
  <si>
    <t>Table A29: Cost per reported injury crash for special sites ($000 2015)</t>
  </si>
  <si>
    <t>Cost per reported injury crash for special sites ($000 2015)</t>
  </si>
  <si>
    <t>Motorway crashes</t>
  </si>
  <si>
    <t>NA</t>
  </si>
  <si>
    <t>Rural railway crossing crashes</t>
  </si>
  <si>
    <t>Rural bridge crashes</t>
  </si>
  <si>
    <t>Table A30: Cost per reported injury crash by mode ($000 2015)</t>
  </si>
  <si>
    <t>Cost per reported injury crash by mode ($000 2015)</t>
  </si>
  <si>
    <t>Heavy vehicle crashes</t>
  </si>
  <si>
    <t>Cycle crashes</t>
  </si>
  <si>
    <t>Pedestrian crashes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</si>
</sst>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Lucida San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0" borderId="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0" borderId="0" xfId="0" applyFont="1"/>
    <xf numFmtId="0" fontId="0" fillId="3" borderId="1" xfId="0" applyFill="1" applyBorder="1"/>
    <xf numFmtId="0" fontId="0" fillId="0" borderId="7" xfId="0" applyBorder="1" applyProtection="1">
      <protection locked="0"/>
    </xf>
    <xf numFmtId="0" fontId="0" fillId="3" borderId="7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3" borderId="7" xfId="0" applyFont="1" applyFill="1" applyBorder="1"/>
    <xf numFmtId="0" fontId="0" fillId="0" borderId="0" xfId="0" applyProtection="1">
      <protection locked="0"/>
    </xf>
    <xf numFmtId="0" fontId="0" fillId="0" borderId="2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8" fillId="0" borderId="0" xfId="1" applyFont="1"/>
    <xf numFmtId="0" fontId="9" fillId="0" borderId="0" xfId="0" applyFont="1" applyAlignment="1">
      <alignment vertical="center"/>
    </xf>
    <xf numFmtId="0" fontId="11" fillId="4" borderId="17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9" fontId="12" fillId="4" borderId="17" xfId="0" applyNumberFormat="1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4" borderId="17" xfId="0" applyFont="1" applyFill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 indent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4" borderId="18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 wrapText="1" indent="1"/>
    </xf>
    <xf numFmtId="0" fontId="11" fillId="4" borderId="9" xfId="0" applyFont="1" applyFill="1" applyBorder="1" applyAlignment="1">
      <alignment horizontal="left" vertical="center" wrapText="1" indent="1"/>
    </xf>
    <xf numFmtId="0" fontId="11" fillId="4" borderId="10" xfId="0" applyFont="1" applyFill="1" applyBorder="1" applyAlignment="1">
      <alignment horizontal="left" vertical="center" wrapText="1" inden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4" borderId="9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0" fillId="3" borderId="7" xfId="0" applyFill="1" applyBorder="1" applyProtection="1"/>
    <xf numFmtId="0" fontId="0" fillId="3" borderId="1" xfId="0" applyFill="1" applyBorder="1" applyProtection="1"/>
  </cellXfs>
  <cellStyles count="2">
    <cellStyle name="Normal" xfId="0" builtinId="0"/>
    <cellStyle name="Normal 2" xfId="1" xr:uid="{1B7C8E62-6F69-4071-85F9-3B471355F1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showGridLines="0" topLeftCell="A16" workbookViewId="0">
      <selection activeCell="C38" sqref="C38"/>
    </sheetView>
  </sheetViews>
  <sheetFormatPr defaultRowHeight="15" x14ac:dyDescent="0.25"/>
  <cols>
    <col min="2" max="2" width="45.85546875" customWidth="1"/>
    <col min="6" max="6" width="10.5703125" customWidth="1"/>
  </cols>
  <sheetData>
    <row r="2" spans="1:6" ht="21" x14ac:dyDescent="0.35">
      <c r="B2" s="20" t="s">
        <v>110</v>
      </c>
    </row>
    <row r="3" spans="1:6" ht="15.75" thickBot="1" x14ac:dyDescent="0.3"/>
    <row r="4" spans="1:6" ht="15.75" thickBot="1" x14ac:dyDescent="0.3">
      <c r="B4" s="19" t="s">
        <v>0</v>
      </c>
      <c r="C4" s="45"/>
      <c r="D4" s="46"/>
      <c r="E4" s="46"/>
      <c r="F4" s="47"/>
    </row>
    <row r="5" spans="1:6" ht="15.75" thickBot="1" x14ac:dyDescent="0.3">
      <c r="B5" s="19" t="s">
        <v>1</v>
      </c>
      <c r="C5" s="45"/>
      <c r="D5" s="46"/>
      <c r="E5" s="46"/>
      <c r="F5" s="47"/>
    </row>
    <row r="6" spans="1:6" ht="15.75" thickBot="1" x14ac:dyDescent="0.3">
      <c r="B6" s="19" t="s">
        <v>2</v>
      </c>
      <c r="C6" s="45"/>
      <c r="D6" s="46"/>
      <c r="E6" s="46"/>
      <c r="F6" s="47"/>
    </row>
    <row r="7" spans="1:6" ht="15.75" thickBot="1" x14ac:dyDescent="0.3">
      <c r="A7">
        <v>1</v>
      </c>
      <c r="B7" s="19" t="s">
        <v>3</v>
      </c>
      <c r="C7" s="45"/>
      <c r="D7" s="46"/>
      <c r="E7" s="46"/>
      <c r="F7" s="47"/>
    </row>
    <row r="8" spans="1:6" ht="15.75" thickBot="1" x14ac:dyDescent="0.3">
      <c r="B8" s="19" t="s">
        <v>20</v>
      </c>
      <c r="C8" s="45"/>
      <c r="D8" s="46"/>
      <c r="E8" s="46"/>
      <c r="F8" s="47"/>
    </row>
    <row r="9" spans="1:6" ht="15.75" thickBot="1" x14ac:dyDescent="0.3">
      <c r="B9" s="19" t="s">
        <v>21</v>
      </c>
      <c r="C9" s="45"/>
      <c r="D9" s="46"/>
      <c r="E9" s="46"/>
      <c r="F9" s="47"/>
    </row>
    <row r="10" spans="1:6" ht="15.75" thickBot="1" x14ac:dyDescent="0.3">
      <c r="B10" s="19" t="s">
        <v>22</v>
      </c>
      <c r="C10" s="45"/>
      <c r="D10" s="46"/>
      <c r="E10" s="46"/>
      <c r="F10" s="47"/>
    </row>
    <row r="11" spans="1:6" ht="15.75" thickBot="1" x14ac:dyDescent="0.3">
      <c r="A11">
        <v>2</v>
      </c>
      <c r="B11" s="19" t="s">
        <v>23</v>
      </c>
      <c r="C11" s="45"/>
      <c r="D11" s="46"/>
      <c r="E11" s="46"/>
      <c r="F11" s="47"/>
    </row>
    <row r="12" spans="1:6" ht="15.75" thickBot="1" x14ac:dyDescent="0.3">
      <c r="B12" s="19" t="s">
        <v>20</v>
      </c>
      <c r="C12" s="45"/>
      <c r="D12" s="46"/>
      <c r="E12" s="46"/>
      <c r="F12" s="47"/>
    </row>
    <row r="13" spans="1:6" ht="15.75" thickBot="1" x14ac:dyDescent="0.3">
      <c r="B13" s="19" t="s">
        <v>21</v>
      </c>
      <c r="C13" s="45"/>
      <c r="D13" s="46"/>
      <c r="E13" s="46"/>
      <c r="F13" s="47"/>
    </row>
    <row r="15" spans="1:6" x14ac:dyDescent="0.25">
      <c r="B15" s="51" t="s">
        <v>4</v>
      </c>
      <c r="C15" s="48" t="s">
        <v>5</v>
      </c>
      <c r="D15" s="49"/>
      <c r="E15" s="50"/>
      <c r="F15" s="51" t="s">
        <v>6</v>
      </c>
    </row>
    <row r="16" spans="1:6" x14ac:dyDescent="0.25">
      <c r="B16" s="52"/>
      <c r="C16" s="4" t="s">
        <v>7</v>
      </c>
      <c r="D16" s="4" t="s">
        <v>8</v>
      </c>
      <c r="E16" s="4" t="s">
        <v>9</v>
      </c>
      <c r="F16" s="52"/>
    </row>
    <row r="17" spans="1:6" x14ac:dyDescent="0.25">
      <c r="A17">
        <v>3</v>
      </c>
      <c r="B17" s="1" t="s">
        <v>10</v>
      </c>
      <c r="C17" s="53"/>
      <c r="D17" s="54"/>
      <c r="E17" s="54"/>
      <c r="F17" s="55"/>
    </row>
    <row r="18" spans="1:6" x14ac:dyDescent="0.25">
      <c r="A18">
        <v>4</v>
      </c>
      <c r="B18" s="1" t="s">
        <v>11</v>
      </c>
      <c r="C18" s="5"/>
      <c r="D18" s="5"/>
      <c r="E18" s="5"/>
      <c r="F18" s="5"/>
    </row>
    <row r="19" spans="1:6" x14ac:dyDescent="0.25">
      <c r="A19">
        <v>5</v>
      </c>
      <c r="B19" s="1" t="s">
        <v>41</v>
      </c>
      <c r="C19" s="5"/>
      <c r="D19" s="5"/>
      <c r="E19" s="12" t="s">
        <v>42</v>
      </c>
      <c r="F19" s="12" t="s">
        <v>42</v>
      </c>
    </row>
    <row r="20" spans="1:6" ht="27.75" x14ac:dyDescent="0.25">
      <c r="A20">
        <v>6</v>
      </c>
      <c r="B20" s="2" t="s">
        <v>12</v>
      </c>
      <c r="C20" s="12">
        <f>(C18+D18)*C19</f>
        <v>0</v>
      </c>
      <c r="D20" s="12">
        <f>(D18+C18)*D19</f>
        <v>0</v>
      </c>
      <c r="E20" s="12">
        <f>E18</f>
        <v>0</v>
      </c>
      <c r="F20" s="12">
        <f>F18</f>
        <v>0</v>
      </c>
    </row>
    <row r="21" spans="1:6" x14ac:dyDescent="0.25">
      <c r="A21">
        <v>7</v>
      </c>
      <c r="B21" s="1" t="s">
        <v>13</v>
      </c>
      <c r="C21" s="12" t="e">
        <f>C20/C17</f>
        <v>#DIV/0!</v>
      </c>
      <c r="D21" s="12" t="e">
        <f>D20/C17</f>
        <v>#DIV/0!</v>
      </c>
      <c r="E21" s="12" t="e">
        <f>E20/C17</f>
        <v>#DIV/0!</v>
      </c>
      <c r="F21" s="12" t="e">
        <f>F20/C17</f>
        <v>#DIV/0!</v>
      </c>
    </row>
    <row r="22" spans="1:6" x14ac:dyDescent="0.25">
      <c r="A22">
        <v>8</v>
      </c>
      <c r="B22" s="1" t="s">
        <v>43</v>
      </c>
      <c r="C22" s="53"/>
      <c r="D22" s="54"/>
      <c r="E22" s="54"/>
      <c r="F22" s="55"/>
    </row>
    <row r="23" spans="1:6" x14ac:dyDescent="0.25">
      <c r="A23">
        <v>9</v>
      </c>
      <c r="B23" s="1" t="s">
        <v>14</v>
      </c>
      <c r="C23" s="12" t="e">
        <f>C21*$C22</f>
        <v>#DIV/0!</v>
      </c>
      <c r="D23" s="12" t="e">
        <f t="shared" ref="D23:F23" si="0">D21*$C22</f>
        <v>#DIV/0!</v>
      </c>
      <c r="E23" s="12" t="e">
        <f t="shared" si="0"/>
        <v>#DIV/0!</v>
      </c>
      <c r="F23" s="12" t="e">
        <f t="shared" si="0"/>
        <v>#DIV/0!</v>
      </c>
    </row>
    <row r="24" spans="1:6" x14ac:dyDescent="0.25">
      <c r="A24">
        <v>10</v>
      </c>
      <c r="B24" s="1" t="s">
        <v>44</v>
      </c>
      <c r="C24" s="5"/>
      <c r="D24" s="5"/>
      <c r="E24" s="5"/>
      <c r="F24" s="5"/>
    </row>
    <row r="25" spans="1:6" x14ac:dyDescent="0.25">
      <c r="A25">
        <v>11</v>
      </c>
      <c r="B25" s="1" t="s">
        <v>15</v>
      </c>
      <c r="C25" s="12" t="e">
        <f>C23*C24</f>
        <v>#DIV/0!</v>
      </c>
      <c r="D25" s="12" t="e">
        <f t="shared" ref="D25:F25" si="1">D23*D24</f>
        <v>#DIV/0!</v>
      </c>
      <c r="E25" s="12" t="e">
        <f t="shared" si="1"/>
        <v>#DIV/0!</v>
      </c>
      <c r="F25" s="12" t="e">
        <f t="shared" si="1"/>
        <v>#DIV/0!</v>
      </c>
    </row>
    <row r="26" spans="1:6" x14ac:dyDescent="0.25">
      <c r="A26">
        <v>12</v>
      </c>
      <c r="B26" s="1" t="s">
        <v>45</v>
      </c>
      <c r="C26" s="5"/>
      <c r="D26" s="5"/>
      <c r="E26" s="5"/>
      <c r="F26" s="5"/>
    </row>
    <row r="27" spans="1:6" x14ac:dyDescent="0.25">
      <c r="A27">
        <v>13</v>
      </c>
      <c r="B27" s="1" t="s">
        <v>46</v>
      </c>
      <c r="C27" s="5"/>
      <c r="D27" s="5"/>
      <c r="E27" s="5"/>
      <c r="F27" s="5"/>
    </row>
    <row r="28" spans="1:6" x14ac:dyDescent="0.25">
      <c r="A28">
        <v>14</v>
      </c>
      <c r="B28" s="1" t="s">
        <v>16</v>
      </c>
      <c r="C28" s="56">
        <f>(C7-50)/50</f>
        <v>-1</v>
      </c>
      <c r="D28" s="57"/>
      <c r="E28" s="57"/>
      <c r="F28" s="58"/>
    </row>
    <row r="29" spans="1:6" x14ac:dyDescent="0.25">
      <c r="A29">
        <v>15</v>
      </c>
      <c r="B29" s="1" t="s">
        <v>17</v>
      </c>
      <c r="C29" s="12">
        <f>C27+$C28*(C26-C27)</f>
        <v>0</v>
      </c>
      <c r="D29" s="12">
        <f t="shared" ref="D29:F29" si="2">D27+$C28*(D26-D27)</f>
        <v>0</v>
      </c>
      <c r="E29" s="12">
        <f t="shared" si="2"/>
        <v>0</v>
      </c>
      <c r="F29" s="12">
        <f t="shared" si="2"/>
        <v>0</v>
      </c>
    </row>
    <row r="30" spans="1:6" x14ac:dyDescent="0.25">
      <c r="A30">
        <v>16</v>
      </c>
      <c r="B30" s="1" t="s">
        <v>18</v>
      </c>
      <c r="C30" s="12" t="e">
        <f>C25*C29</f>
        <v>#DIV/0!</v>
      </c>
      <c r="D30" s="12" t="e">
        <f t="shared" ref="D30:F30" si="3">D25*D29</f>
        <v>#DIV/0!</v>
      </c>
      <c r="E30" s="12" t="e">
        <f t="shared" si="3"/>
        <v>#DIV/0!</v>
      </c>
      <c r="F30" s="12" t="e">
        <f t="shared" si="3"/>
        <v>#DIV/0!</v>
      </c>
    </row>
    <row r="31" spans="1:6" ht="30" x14ac:dyDescent="0.25">
      <c r="A31">
        <v>17</v>
      </c>
      <c r="B31" s="2" t="s">
        <v>19</v>
      </c>
      <c r="C31" s="56" t="e">
        <f>SUM(C30:F30)</f>
        <v>#DIV/0!</v>
      </c>
      <c r="D31" s="57"/>
      <c r="E31" s="57"/>
      <c r="F31" s="58"/>
    </row>
    <row r="33" spans="1:6" x14ac:dyDescent="0.25">
      <c r="B33" s="51" t="s">
        <v>24</v>
      </c>
      <c r="C33" s="48" t="s">
        <v>5</v>
      </c>
      <c r="D33" s="49"/>
      <c r="E33" s="50"/>
      <c r="F33" s="51" t="s">
        <v>6</v>
      </c>
    </row>
    <row r="34" spans="1:6" x14ac:dyDescent="0.25">
      <c r="B34" s="52"/>
      <c r="C34" s="4" t="s">
        <v>7</v>
      </c>
      <c r="D34" s="4" t="s">
        <v>8</v>
      </c>
      <c r="E34" s="4" t="s">
        <v>9</v>
      </c>
      <c r="F34" s="52"/>
    </row>
    <row r="35" spans="1:6" x14ac:dyDescent="0.25">
      <c r="A35">
        <v>18</v>
      </c>
      <c r="B35" s="1" t="s">
        <v>25</v>
      </c>
      <c r="C35" s="5"/>
      <c r="D35" s="5"/>
      <c r="E35" s="5"/>
      <c r="F35" s="5"/>
    </row>
    <row r="36" spans="1:6" x14ac:dyDescent="0.25">
      <c r="A36">
        <v>19</v>
      </c>
      <c r="B36" s="1" t="s">
        <v>78</v>
      </c>
      <c r="C36" s="12">
        <f>100-C35</f>
        <v>100</v>
      </c>
      <c r="D36" s="12">
        <f t="shared" ref="D36:F36" si="4">100-D35</f>
        <v>100</v>
      </c>
      <c r="E36" s="12">
        <f t="shared" si="4"/>
        <v>100</v>
      </c>
      <c r="F36" s="12">
        <f t="shared" si="4"/>
        <v>100</v>
      </c>
    </row>
    <row r="37" spans="1:6" x14ac:dyDescent="0.25">
      <c r="A37">
        <v>20</v>
      </c>
      <c r="B37" s="1" t="s">
        <v>79</v>
      </c>
      <c r="C37" s="12" t="e">
        <f>C25*(C36/100)</f>
        <v>#DIV/0!</v>
      </c>
      <c r="D37" s="12" t="e">
        <f t="shared" ref="D37:F37" si="5">D25*(D36/100)</f>
        <v>#DIV/0!</v>
      </c>
      <c r="E37" s="12" t="e">
        <f t="shared" si="5"/>
        <v>#DIV/0!</v>
      </c>
      <c r="F37" s="12" t="e">
        <f t="shared" si="5"/>
        <v>#DIV/0!</v>
      </c>
    </row>
    <row r="38" spans="1:6" x14ac:dyDescent="0.25">
      <c r="A38">
        <v>21</v>
      </c>
      <c r="B38" s="1" t="s">
        <v>45</v>
      </c>
      <c r="C38" s="5"/>
      <c r="D38" s="5"/>
      <c r="E38" s="5"/>
      <c r="F38" s="5"/>
    </row>
    <row r="39" spans="1:6" x14ac:dyDescent="0.25">
      <c r="A39">
        <v>22</v>
      </c>
      <c r="B39" s="1" t="s">
        <v>46</v>
      </c>
      <c r="C39" s="5"/>
      <c r="D39" s="5"/>
      <c r="E39" s="5"/>
      <c r="F39" s="5"/>
    </row>
    <row r="40" spans="1:6" x14ac:dyDescent="0.25">
      <c r="A40">
        <v>23</v>
      </c>
      <c r="B40" s="1" t="s">
        <v>80</v>
      </c>
      <c r="C40" s="56">
        <f>(C11-50)/50</f>
        <v>-1</v>
      </c>
      <c r="D40" s="57"/>
      <c r="E40" s="57"/>
      <c r="F40" s="58"/>
    </row>
    <row r="41" spans="1:6" x14ac:dyDescent="0.25">
      <c r="A41">
        <v>24</v>
      </c>
      <c r="B41" s="1" t="s">
        <v>81</v>
      </c>
      <c r="C41" s="12">
        <f>C39+$C40*(C38-C39)</f>
        <v>0</v>
      </c>
      <c r="D41" s="12">
        <f t="shared" ref="D41:F41" si="6">D39+$C40*(D38-D39)</f>
        <v>0</v>
      </c>
      <c r="E41" s="12">
        <f t="shared" si="6"/>
        <v>0</v>
      </c>
      <c r="F41" s="12">
        <f t="shared" si="6"/>
        <v>0</v>
      </c>
    </row>
    <row r="42" spans="1:6" x14ac:dyDescent="0.25">
      <c r="A42">
        <v>25</v>
      </c>
      <c r="B42" s="1" t="s">
        <v>82</v>
      </c>
      <c r="C42" s="12" t="e">
        <f>C37*C41</f>
        <v>#DIV/0!</v>
      </c>
      <c r="D42" s="12" t="e">
        <f t="shared" ref="D42:F42" si="7">D37*D41</f>
        <v>#DIV/0!</v>
      </c>
      <c r="E42" s="12" t="e">
        <f t="shared" si="7"/>
        <v>#DIV/0!</v>
      </c>
      <c r="F42" s="12" t="e">
        <f t="shared" si="7"/>
        <v>#DIV/0!</v>
      </c>
    </row>
    <row r="43" spans="1:6" ht="30" x14ac:dyDescent="0.25">
      <c r="A43">
        <v>26</v>
      </c>
      <c r="B43" s="2" t="s">
        <v>83</v>
      </c>
      <c r="C43" s="56" t="e">
        <f>SUM(C42:F42)</f>
        <v>#DIV/0!</v>
      </c>
      <c r="D43" s="57"/>
      <c r="E43" s="57"/>
      <c r="F43" s="58"/>
    </row>
  </sheetData>
  <sheetProtection algorithmName="SHA-512" hashValue="PUubBP2NQDefhNcChCQ+Ff+uYVSvS2y+UvnBNuh3WIW3JERF7UaqiNLk1t8VMs0p5V4wSpPw6waQ4gDir2aT5Q==" saltValue="d+ubKg9BrDVfk2Fuec6eYQ==" spinCount="100000" sheet="1" objects="1" scenarios="1" selectLockedCells="1"/>
  <mergeCells count="22">
    <mergeCell ref="B33:B34"/>
    <mergeCell ref="C15:E15"/>
    <mergeCell ref="F15:F16"/>
    <mergeCell ref="B15:B16"/>
    <mergeCell ref="C17:F17"/>
    <mergeCell ref="C22:F22"/>
    <mergeCell ref="C28:F28"/>
    <mergeCell ref="C31:F31"/>
    <mergeCell ref="C40:F40"/>
    <mergeCell ref="C43:F43"/>
    <mergeCell ref="C7:F7"/>
    <mergeCell ref="C8:F8"/>
    <mergeCell ref="C9:F9"/>
    <mergeCell ref="C10:F10"/>
    <mergeCell ref="C11:F11"/>
    <mergeCell ref="C33:E33"/>
    <mergeCell ref="F33:F34"/>
    <mergeCell ref="C6:F6"/>
    <mergeCell ref="C5:F5"/>
    <mergeCell ref="C4:F4"/>
    <mergeCell ref="C12:F12"/>
    <mergeCell ref="C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61BB-09BD-41ED-826F-F7DADD9021ED}">
  <dimension ref="A2:C31"/>
  <sheetViews>
    <sheetView showGridLines="0" zoomScaleNormal="100" workbookViewId="0">
      <selection activeCell="C30" sqref="C30"/>
    </sheetView>
  </sheetViews>
  <sheetFormatPr defaultRowHeight="15" x14ac:dyDescent="0.25"/>
  <cols>
    <col min="2" max="2" width="56.85546875" style="3" customWidth="1"/>
    <col min="3" max="3" width="35" customWidth="1"/>
  </cols>
  <sheetData>
    <row r="2" spans="1:3" ht="21" x14ac:dyDescent="0.35">
      <c r="B2" s="21" t="s">
        <v>111</v>
      </c>
    </row>
    <row r="3" spans="1:3" ht="15.75" thickBot="1" x14ac:dyDescent="0.3"/>
    <row r="4" spans="1:3" ht="15.75" thickBot="1" x14ac:dyDescent="0.3">
      <c r="B4" s="22" t="s">
        <v>0</v>
      </c>
      <c r="C4" s="13"/>
    </row>
    <row r="5" spans="1:3" ht="15.75" thickBot="1" x14ac:dyDescent="0.3">
      <c r="B5" s="22" t="s">
        <v>21</v>
      </c>
      <c r="C5" s="13"/>
    </row>
    <row r="6" spans="1:3" ht="15.75" thickBot="1" x14ac:dyDescent="0.3">
      <c r="B6" s="22" t="s">
        <v>22</v>
      </c>
      <c r="C6" s="13"/>
    </row>
    <row r="7" spans="1:3" ht="15.75" thickBot="1" x14ac:dyDescent="0.3">
      <c r="B7" s="22" t="s">
        <v>20</v>
      </c>
      <c r="C7" s="13"/>
    </row>
    <row r="8" spans="1:3" ht="15.75" thickBot="1" x14ac:dyDescent="0.3">
      <c r="B8" s="22" t="s">
        <v>91</v>
      </c>
      <c r="C8" s="13"/>
    </row>
    <row r="10" spans="1:3" x14ac:dyDescent="0.25">
      <c r="B10" s="7" t="s">
        <v>26</v>
      </c>
      <c r="C10" s="7"/>
    </row>
    <row r="11" spans="1:3" ht="30" x14ac:dyDescent="0.25">
      <c r="A11" s="6" t="s">
        <v>30</v>
      </c>
      <c r="B11" s="2" t="s">
        <v>109</v>
      </c>
      <c r="C11" s="16"/>
    </row>
    <row r="12" spans="1:3" x14ac:dyDescent="0.25">
      <c r="A12" s="6" t="s">
        <v>31</v>
      </c>
      <c r="B12" s="2" t="s">
        <v>27</v>
      </c>
      <c r="C12" s="16"/>
    </row>
    <row r="13" spans="1:3" x14ac:dyDescent="0.25">
      <c r="A13" s="6" t="s">
        <v>32</v>
      </c>
      <c r="B13" s="2" t="s">
        <v>28</v>
      </c>
      <c r="C13" s="16"/>
    </row>
    <row r="14" spans="1:3" x14ac:dyDescent="0.25">
      <c r="A14" s="6" t="s">
        <v>33</v>
      </c>
      <c r="B14" s="2" t="s">
        <v>29</v>
      </c>
      <c r="C14" s="16"/>
    </row>
    <row r="15" spans="1:3" x14ac:dyDescent="0.25">
      <c r="A15" s="6" t="s">
        <v>34</v>
      </c>
      <c r="B15" s="2" t="s">
        <v>65</v>
      </c>
      <c r="C15" s="16"/>
    </row>
    <row r="16" spans="1:3" x14ac:dyDescent="0.25">
      <c r="A16">
        <v>6</v>
      </c>
      <c r="B16" s="2" t="s">
        <v>66</v>
      </c>
      <c r="C16" s="16"/>
    </row>
    <row r="17" spans="1:3" x14ac:dyDescent="0.25">
      <c r="A17" s="6">
        <v>7</v>
      </c>
      <c r="B17" s="2" t="s">
        <v>77</v>
      </c>
      <c r="C17" s="16"/>
    </row>
    <row r="18" spans="1:3" x14ac:dyDescent="0.25">
      <c r="C18" t="s">
        <v>63</v>
      </c>
    </row>
    <row r="19" spans="1:3" x14ac:dyDescent="0.25">
      <c r="B19" s="7" t="s">
        <v>35</v>
      </c>
      <c r="C19" s="7"/>
    </row>
    <row r="20" spans="1:3" ht="30" x14ac:dyDescent="0.25">
      <c r="A20" s="6" t="s">
        <v>36</v>
      </c>
      <c r="B20" s="2" t="s">
        <v>109</v>
      </c>
      <c r="C20" s="16"/>
    </row>
    <row r="21" spans="1:3" x14ac:dyDescent="0.25">
      <c r="A21" s="6" t="s">
        <v>37</v>
      </c>
      <c r="B21" s="2" t="s">
        <v>67</v>
      </c>
      <c r="C21" s="16"/>
    </row>
    <row r="22" spans="1:3" ht="30" x14ac:dyDescent="0.25">
      <c r="A22" s="6" t="s">
        <v>38</v>
      </c>
      <c r="B22" s="2" t="s">
        <v>76</v>
      </c>
      <c r="C22" s="16"/>
    </row>
    <row r="23" spans="1:3" x14ac:dyDescent="0.25">
      <c r="A23" s="6" t="s">
        <v>39</v>
      </c>
      <c r="B23" s="2" t="s">
        <v>84</v>
      </c>
      <c r="C23" s="15">
        <f>C21*C22</f>
        <v>0</v>
      </c>
    </row>
    <row r="24" spans="1:3" x14ac:dyDescent="0.25">
      <c r="A24" s="6" t="s">
        <v>40</v>
      </c>
      <c r="B24" s="2" t="s">
        <v>88</v>
      </c>
      <c r="C24" s="16"/>
    </row>
    <row r="25" spans="1:3" x14ac:dyDescent="0.25">
      <c r="A25" s="6">
        <v>7</v>
      </c>
      <c r="B25" s="2" t="s">
        <v>85</v>
      </c>
      <c r="C25" s="15">
        <f>C23*C24</f>
        <v>0</v>
      </c>
    </row>
    <row r="26" spans="1:3" ht="15.75" thickBot="1" x14ac:dyDescent="0.3"/>
    <row r="27" spans="1:3" ht="30.75" thickBot="1" x14ac:dyDescent="0.3">
      <c r="A27">
        <v>8</v>
      </c>
      <c r="B27" s="22" t="s">
        <v>89</v>
      </c>
      <c r="C27" s="13"/>
    </row>
    <row r="28" spans="1:3" ht="30.75" thickBot="1" x14ac:dyDescent="0.3">
      <c r="A28">
        <v>9</v>
      </c>
      <c r="B28" s="22" t="s">
        <v>99</v>
      </c>
      <c r="C28" s="14">
        <f>1+C27*(C8-2006)</f>
        <v>1</v>
      </c>
    </row>
    <row r="29" spans="1:3" ht="30.75" thickBot="1" x14ac:dyDescent="0.3">
      <c r="A29">
        <v>10</v>
      </c>
      <c r="B29" s="22" t="s">
        <v>86</v>
      </c>
      <c r="C29" s="85">
        <f>IF(ISBLANK(C17),C25,C17)*C28</f>
        <v>0</v>
      </c>
    </row>
    <row r="30" spans="1:3" ht="15.75" thickBot="1" x14ac:dyDescent="0.3">
      <c r="A30">
        <v>11</v>
      </c>
      <c r="B30" s="22" t="s">
        <v>90</v>
      </c>
      <c r="C30" s="13"/>
    </row>
    <row r="31" spans="1:3" ht="15.75" thickBot="1" x14ac:dyDescent="0.3">
      <c r="A31">
        <v>12</v>
      </c>
      <c r="B31" s="22" t="s">
        <v>87</v>
      </c>
      <c r="C31" s="17">
        <f>C29*C30</f>
        <v>0</v>
      </c>
    </row>
  </sheetData>
  <sheetProtection algorithmName="SHA-512" hashValue="5sN7MopkKfOyLWXBKzQKlOg4onoL5RUlwoHA8Kx48CYTVmxDA1ha6nAjuddI6ZhOOjxSzQMgxBPQitxgK7X5PA==" saltValue="gFJiJwliWlnGidUbcKdwrQ==" spinCount="100000" sheet="1" objects="1" scenarios="1" selectLockedCells="1"/>
  <pageMargins left="0.7" right="0.7" top="0.75" bottom="0.75" header="0.3" footer="0.3"/>
  <pageSetup orientation="portrait" r:id="rId1"/>
  <headerFooter>
    <oddHeader>&amp;L&amp;16&amp;F&amp;R&amp;G</oddHeader>
  </headerFooter>
  <ignoredErrors>
    <ignoredError sqref="C29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B4B9-9F92-4C54-8428-A5CF210DCA8F}">
  <dimension ref="A2:G44"/>
  <sheetViews>
    <sheetView showGridLines="0" tabSelected="1" topLeftCell="A17" zoomScale="93" zoomScaleNormal="93" workbookViewId="0">
      <selection activeCell="C43" sqref="C43"/>
    </sheetView>
  </sheetViews>
  <sheetFormatPr defaultRowHeight="15" x14ac:dyDescent="0.25"/>
  <cols>
    <col min="2" max="2" width="50" style="3" customWidth="1"/>
    <col min="3" max="3" width="34" customWidth="1"/>
    <col min="6" max="6" width="50" customWidth="1"/>
    <col min="7" max="7" width="38" customWidth="1"/>
  </cols>
  <sheetData>
    <row r="2" spans="1:7" ht="21" x14ac:dyDescent="0.35">
      <c r="B2" s="21" t="s">
        <v>112</v>
      </c>
    </row>
    <row r="4" spans="1:7" ht="15.75" thickBot="1" x14ac:dyDescent="0.3">
      <c r="A4" s="11" t="s">
        <v>4</v>
      </c>
      <c r="E4" s="11" t="s">
        <v>24</v>
      </c>
    </row>
    <row r="5" spans="1:7" ht="15.75" thickBot="1" x14ac:dyDescent="0.3">
      <c r="B5" s="22" t="s">
        <v>0</v>
      </c>
      <c r="C5" s="13"/>
      <c r="F5" s="19" t="s">
        <v>0</v>
      </c>
      <c r="G5" s="13"/>
    </row>
    <row r="6" spans="1:7" ht="15.75" thickBot="1" x14ac:dyDescent="0.3">
      <c r="B6" s="22" t="s">
        <v>21</v>
      </c>
      <c r="C6" s="13"/>
      <c r="F6" s="19" t="s">
        <v>21</v>
      </c>
      <c r="G6" s="13"/>
    </row>
    <row r="7" spans="1:7" ht="15.75" thickBot="1" x14ac:dyDescent="0.3">
      <c r="B7" s="22" t="s">
        <v>22</v>
      </c>
      <c r="C7" s="13"/>
      <c r="F7" s="19" t="s">
        <v>22</v>
      </c>
      <c r="G7" s="13"/>
    </row>
    <row r="8" spans="1:7" ht="15.75" thickBot="1" x14ac:dyDescent="0.3">
      <c r="B8" s="22" t="s">
        <v>20</v>
      </c>
      <c r="C8" s="13"/>
      <c r="F8" s="19" t="s">
        <v>20</v>
      </c>
      <c r="G8" s="13"/>
    </row>
    <row r="9" spans="1:7" ht="15.75" thickBot="1" x14ac:dyDescent="0.3">
      <c r="B9" s="22" t="s">
        <v>91</v>
      </c>
      <c r="C9" s="13"/>
      <c r="F9" s="19" t="s">
        <v>91</v>
      </c>
      <c r="G9" s="13"/>
    </row>
    <row r="11" spans="1:7" x14ac:dyDescent="0.25">
      <c r="B11" s="7" t="s">
        <v>47</v>
      </c>
      <c r="C11" s="4"/>
      <c r="F11" s="7" t="s">
        <v>26</v>
      </c>
      <c r="G11" s="4"/>
    </row>
    <row r="12" spans="1:7" ht="30" x14ac:dyDescent="0.25">
      <c r="A12">
        <v>1</v>
      </c>
      <c r="B12" s="2" t="s">
        <v>48</v>
      </c>
      <c r="C12" s="5"/>
      <c r="E12" s="6" t="s">
        <v>30</v>
      </c>
      <c r="F12" s="2" t="s">
        <v>109</v>
      </c>
      <c r="G12" s="5"/>
    </row>
    <row r="13" spans="1:7" x14ac:dyDescent="0.25">
      <c r="A13">
        <v>2</v>
      </c>
      <c r="B13" s="2" t="s">
        <v>49</v>
      </c>
      <c r="C13" s="5"/>
      <c r="E13" s="6" t="s">
        <v>31</v>
      </c>
      <c r="F13" s="2" t="s">
        <v>68</v>
      </c>
      <c r="G13" s="5"/>
    </row>
    <row r="14" spans="1:7" x14ac:dyDescent="0.25">
      <c r="A14">
        <v>3</v>
      </c>
      <c r="B14" s="2" t="s">
        <v>92</v>
      </c>
      <c r="C14" s="12" t="e">
        <f>C13/C12</f>
        <v>#DIV/0!</v>
      </c>
      <c r="E14" s="6" t="s">
        <v>32</v>
      </c>
      <c r="F14" s="2" t="s">
        <v>69</v>
      </c>
      <c r="G14" s="5"/>
    </row>
    <row r="15" spans="1:7" x14ac:dyDescent="0.25">
      <c r="A15">
        <v>4</v>
      </c>
      <c r="B15" s="2" t="s">
        <v>93</v>
      </c>
      <c r="C15" s="5"/>
      <c r="E15" s="6" t="s">
        <v>33</v>
      </c>
      <c r="F15" s="2" t="s">
        <v>70</v>
      </c>
      <c r="G15" s="5"/>
    </row>
    <row r="16" spans="1:7" x14ac:dyDescent="0.25">
      <c r="A16">
        <v>5</v>
      </c>
      <c r="B16" s="2" t="s">
        <v>94</v>
      </c>
      <c r="C16" s="12" t="e">
        <f>C14*C15</f>
        <v>#DIV/0!</v>
      </c>
      <c r="E16" s="6" t="s">
        <v>34</v>
      </c>
      <c r="F16" s="2" t="s">
        <v>71</v>
      </c>
      <c r="G16" s="5"/>
    </row>
    <row r="17" spans="1:7" x14ac:dyDescent="0.25">
      <c r="B17" s="7" t="s">
        <v>26</v>
      </c>
      <c r="C17" s="4"/>
      <c r="E17" s="6" t="s">
        <v>50</v>
      </c>
      <c r="F17" s="2" t="s">
        <v>66</v>
      </c>
      <c r="G17" s="5"/>
    </row>
    <row r="18" spans="1:7" ht="30" x14ac:dyDescent="0.25">
      <c r="A18" s="6" t="s">
        <v>50</v>
      </c>
      <c r="B18" s="2" t="s">
        <v>109</v>
      </c>
      <c r="C18" s="5"/>
      <c r="E18" s="6">
        <v>7</v>
      </c>
      <c r="F18" s="2" t="s">
        <v>95</v>
      </c>
      <c r="G18" s="5"/>
    </row>
    <row r="19" spans="1:7" x14ac:dyDescent="0.25">
      <c r="A19" s="6" t="s">
        <v>51</v>
      </c>
      <c r="B19" s="2" t="s">
        <v>68</v>
      </c>
      <c r="C19" s="5"/>
      <c r="E19" s="6"/>
      <c r="G19" t="s">
        <v>63</v>
      </c>
    </row>
    <row r="20" spans="1:7" x14ac:dyDescent="0.25">
      <c r="A20" s="6" t="s">
        <v>52</v>
      </c>
      <c r="B20" s="2" t="s">
        <v>69</v>
      </c>
      <c r="C20" s="5"/>
      <c r="E20" s="6"/>
      <c r="F20" s="7" t="s">
        <v>35</v>
      </c>
      <c r="G20" s="7"/>
    </row>
    <row r="21" spans="1:7" ht="30" x14ac:dyDescent="0.25">
      <c r="A21" s="6" t="s">
        <v>53</v>
      </c>
      <c r="B21" s="2" t="s">
        <v>70</v>
      </c>
      <c r="C21" s="5"/>
      <c r="E21" s="6" t="s">
        <v>36</v>
      </c>
      <c r="F21" s="2" t="s">
        <v>109</v>
      </c>
      <c r="G21" s="16"/>
    </row>
    <row r="22" spans="1:7" x14ac:dyDescent="0.25">
      <c r="A22" s="6" t="s">
        <v>54</v>
      </c>
      <c r="B22" s="2" t="s">
        <v>71</v>
      </c>
      <c r="C22" s="5"/>
      <c r="E22" s="6" t="s">
        <v>37</v>
      </c>
      <c r="F22" s="2" t="s">
        <v>67</v>
      </c>
      <c r="G22" s="16"/>
    </row>
    <row r="23" spans="1:7" ht="30" x14ac:dyDescent="0.25">
      <c r="A23" s="6" t="s">
        <v>55</v>
      </c>
      <c r="B23" s="2" t="s">
        <v>66</v>
      </c>
      <c r="C23" s="5"/>
      <c r="E23" s="6" t="s">
        <v>38</v>
      </c>
      <c r="F23" s="2" t="s">
        <v>76</v>
      </c>
      <c r="G23" s="16"/>
    </row>
    <row r="24" spans="1:7" x14ac:dyDescent="0.25">
      <c r="A24">
        <v>12</v>
      </c>
      <c r="B24" s="2" t="s">
        <v>95</v>
      </c>
      <c r="C24" s="5"/>
      <c r="E24" s="6" t="s">
        <v>39</v>
      </c>
      <c r="F24" s="2" t="s">
        <v>84</v>
      </c>
      <c r="G24" s="15">
        <f>G22*G23</f>
        <v>0</v>
      </c>
    </row>
    <row r="25" spans="1:7" ht="15" customHeight="1" x14ac:dyDescent="0.25">
      <c r="C25" t="s">
        <v>62</v>
      </c>
      <c r="E25" s="6" t="s">
        <v>40</v>
      </c>
      <c r="F25" s="2" t="s">
        <v>88</v>
      </c>
      <c r="G25" s="16"/>
    </row>
    <row r="26" spans="1:7" x14ac:dyDescent="0.25">
      <c r="B26" s="7" t="s">
        <v>35</v>
      </c>
      <c r="C26" s="7"/>
      <c r="E26">
        <v>7</v>
      </c>
      <c r="F26" s="2" t="s">
        <v>85</v>
      </c>
      <c r="G26" s="15">
        <f>G24*G25</f>
        <v>0</v>
      </c>
    </row>
    <row r="27" spans="1:7" ht="30" x14ac:dyDescent="0.25">
      <c r="A27" s="6" t="s">
        <v>56</v>
      </c>
      <c r="B27" s="2" t="s">
        <v>109</v>
      </c>
      <c r="C27" s="16"/>
      <c r="E27">
        <v>8</v>
      </c>
      <c r="F27" s="9" t="s">
        <v>98</v>
      </c>
      <c r="G27" s="5"/>
    </row>
    <row r="28" spans="1:7" ht="30" x14ac:dyDescent="0.25">
      <c r="A28" s="6" t="s">
        <v>57</v>
      </c>
      <c r="B28" s="2" t="s">
        <v>67</v>
      </c>
      <c r="C28" s="16"/>
      <c r="E28">
        <v>9</v>
      </c>
      <c r="F28" s="2" t="s">
        <v>99</v>
      </c>
      <c r="G28" s="12">
        <f>1+G27*(G9-2006)</f>
        <v>1</v>
      </c>
    </row>
    <row r="29" spans="1:7" ht="30" customHeight="1" x14ac:dyDescent="0.25">
      <c r="A29" s="6" t="s">
        <v>58</v>
      </c>
      <c r="B29" s="2" t="s">
        <v>76</v>
      </c>
      <c r="C29" s="16"/>
      <c r="E29">
        <v>10</v>
      </c>
      <c r="F29" s="9" t="s">
        <v>106</v>
      </c>
      <c r="G29" s="86">
        <f>IF(ISBLANK(G18),G26,G18)*G28</f>
        <v>0</v>
      </c>
    </row>
    <row r="30" spans="1:7" x14ac:dyDescent="0.25">
      <c r="A30" s="6" t="s">
        <v>59</v>
      </c>
      <c r="B30" s="2" t="s">
        <v>96</v>
      </c>
      <c r="C30" s="15">
        <f>C28*C29</f>
        <v>0</v>
      </c>
      <c r="F30" s="10" t="s">
        <v>64</v>
      </c>
      <c r="G30" s="8"/>
    </row>
    <row r="31" spans="1:7" ht="15" customHeight="1" x14ac:dyDescent="0.25">
      <c r="A31" s="6" t="s">
        <v>60</v>
      </c>
      <c r="B31" s="2" t="s">
        <v>88</v>
      </c>
      <c r="C31" s="16"/>
      <c r="E31">
        <v>11</v>
      </c>
      <c r="F31" s="9" t="s">
        <v>74</v>
      </c>
      <c r="G31" s="12">
        <f>C35</f>
        <v>0</v>
      </c>
    </row>
    <row r="32" spans="1:7" x14ac:dyDescent="0.25">
      <c r="A32">
        <v>12</v>
      </c>
      <c r="B32" s="2" t="s">
        <v>97</v>
      </c>
      <c r="C32" s="15">
        <f>C30*C31</f>
        <v>0</v>
      </c>
      <c r="E32">
        <v>12</v>
      </c>
      <c r="F32" s="9" t="s">
        <v>75</v>
      </c>
      <c r="G32" s="12" t="e">
        <f>C42</f>
        <v>#DIV/0!</v>
      </c>
    </row>
    <row r="33" spans="1:7" ht="30" x14ac:dyDescent="0.25">
      <c r="A33">
        <v>13</v>
      </c>
      <c r="B33" s="9" t="s">
        <v>98</v>
      </c>
      <c r="C33" s="5"/>
      <c r="E33">
        <v>13</v>
      </c>
      <c r="F33" s="9" t="s">
        <v>107</v>
      </c>
      <c r="G33" s="12" t="e">
        <f>G29*G32/G31</f>
        <v>#DIV/0!</v>
      </c>
    </row>
    <row r="34" spans="1:7" ht="30.75" thickBot="1" x14ac:dyDescent="0.3">
      <c r="A34">
        <v>14</v>
      </c>
      <c r="B34" s="9" t="s">
        <v>100</v>
      </c>
      <c r="C34" s="12">
        <f>1+C33*(C9-2006)</f>
        <v>1</v>
      </c>
      <c r="G34" s="18"/>
    </row>
    <row r="35" spans="1:7" ht="30.75" thickBot="1" x14ac:dyDescent="0.3">
      <c r="A35">
        <v>15</v>
      </c>
      <c r="B35" s="9" t="s">
        <v>101</v>
      </c>
      <c r="C35" s="86">
        <f>IF(ISBLANK(C24),C32,C24)*C34</f>
        <v>0</v>
      </c>
      <c r="E35">
        <v>14</v>
      </c>
      <c r="F35" s="23" t="s">
        <v>90</v>
      </c>
      <c r="G35" s="13"/>
    </row>
    <row r="36" spans="1:7" ht="15.75" thickBot="1" x14ac:dyDescent="0.3">
      <c r="B36" s="7" t="s">
        <v>61</v>
      </c>
      <c r="C36" s="4"/>
      <c r="E36">
        <v>15</v>
      </c>
      <c r="F36" s="23" t="s">
        <v>108</v>
      </c>
      <c r="G36" s="14" t="e">
        <f>G33*G35</f>
        <v>#DIV/0!</v>
      </c>
    </row>
    <row r="37" spans="1:7" ht="30" x14ac:dyDescent="0.25">
      <c r="A37">
        <v>16</v>
      </c>
      <c r="B37" s="9" t="s">
        <v>102</v>
      </c>
      <c r="C37" s="5"/>
    </row>
    <row r="38" spans="1:7" x14ac:dyDescent="0.25">
      <c r="A38">
        <v>17</v>
      </c>
      <c r="B38" s="9" t="s">
        <v>72</v>
      </c>
      <c r="C38" s="1">
        <v>1</v>
      </c>
    </row>
    <row r="39" spans="1:7" ht="30" x14ac:dyDescent="0.25">
      <c r="A39">
        <v>18</v>
      </c>
      <c r="B39" s="9" t="s">
        <v>73</v>
      </c>
      <c r="C39" s="5"/>
    </row>
    <row r="40" spans="1:7" ht="30" x14ac:dyDescent="0.25">
      <c r="A40">
        <v>19</v>
      </c>
      <c r="B40" s="9" t="s">
        <v>103</v>
      </c>
      <c r="C40" s="12" t="e">
        <f>(C37*C38^2)/(C37*C38^2+C35*C39^2)</f>
        <v>#DIV/0!</v>
      </c>
    </row>
    <row r="41" spans="1:7" ht="15.75" thickBot="1" x14ac:dyDescent="0.3"/>
    <row r="42" spans="1:7" ht="30.75" thickBot="1" x14ac:dyDescent="0.3">
      <c r="A42">
        <v>20</v>
      </c>
      <c r="B42" s="23" t="s">
        <v>104</v>
      </c>
      <c r="C42" s="14" t="e">
        <f>C40*C35+(1-C40)*C16</f>
        <v>#DIV/0!</v>
      </c>
    </row>
    <row r="43" spans="1:7" ht="15.75" thickBot="1" x14ac:dyDescent="0.3">
      <c r="A43">
        <v>21</v>
      </c>
      <c r="B43" s="23" t="s">
        <v>90</v>
      </c>
      <c r="C43" s="13"/>
    </row>
    <row r="44" spans="1:7" ht="15.75" thickBot="1" x14ac:dyDescent="0.3">
      <c r="A44">
        <v>22</v>
      </c>
      <c r="B44" s="23" t="s">
        <v>105</v>
      </c>
      <c r="C44" s="14" t="e">
        <f>C42*C43</f>
        <v>#DIV/0!</v>
      </c>
    </row>
  </sheetData>
  <sheetProtection algorithmName="SHA-512" hashValue="WO7BgSKiwJUOUE0gOusRizqAdTEWh/xHh9TiuNgyk9Mxp5EXdj4LSBJ35gtrDYYJ31POmehoBUex+CXSy/H7Lg==" saltValue="5/6q8jVAczjwuNenmaJ13w==" spinCount="100000" sheet="1" objects="1" scenarios="1" selectLockedCells="1"/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3141-9B97-4A9D-B9B7-93AE68490941}">
  <dimension ref="A2:I238"/>
  <sheetViews>
    <sheetView zoomScaleNormal="100" workbookViewId="0">
      <selection activeCell="G17" sqref="G17"/>
    </sheetView>
  </sheetViews>
  <sheetFormatPr defaultRowHeight="15" x14ac:dyDescent="0.2"/>
  <cols>
    <col min="1" max="9" width="20.7109375" style="24" customWidth="1"/>
    <col min="10" max="16384" width="9.140625" style="24"/>
  </cols>
  <sheetData>
    <row r="2" spans="1:9" ht="16.5" thickBot="1" x14ac:dyDescent="0.3">
      <c r="A2" s="25" t="s">
        <v>145</v>
      </c>
      <c r="B2"/>
      <c r="C2"/>
      <c r="D2"/>
      <c r="E2"/>
      <c r="F2"/>
      <c r="G2"/>
      <c r="H2"/>
      <c r="I2"/>
    </row>
    <row r="3" spans="1:9" ht="15.75" thickBot="1" x14ac:dyDescent="0.25">
      <c r="A3" s="59" t="s">
        <v>146</v>
      </c>
      <c r="B3" s="82" t="s">
        <v>22</v>
      </c>
      <c r="C3" s="83"/>
      <c r="D3" s="83"/>
      <c r="E3" s="83"/>
      <c r="F3" s="83"/>
      <c r="G3" s="83"/>
      <c r="H3" s="83"/>
      <c r="I3" s="84"/>
    </row>
    <row r="4" spans="1:9" ht="15.75" thickBot="1" x14ac:dyDescent="0.25">
      <c r="A4" s="60"/>
      <c r="B4" s="33">
        <v>0</v>
      </c>
      <c r="C4" s="33">
        <v>0.01</v>
      </c>
      <c r="D4" s="33">
        <v>0.02</v>
      </c>
      <c r="E4" s="33">
        <v>0.03</v>
      </c>
      <c r="F4" s="33">
        <v>0.04</v>
      </c>
      <c r="G4" s="33">
        <v>0.05</v>
      </c>
      <c r="H4" s="33">
        <v>0.06</v>
      </c>
      <c r="I4" s="33">
        <v>7.0000000000000007E-2</v>
      </c>
    </row>
    <row r="5" spans="1:9" ht="15.75" thickBot="1" x14ac:dyDescent="0.25">
      <c r="A5" s="29" t="s">
        <v>147</v>
      </c>
      <c r="B5" s="28">
        <v>0.83</v>
      </c>
      <c r="C5" s="28">
        <v>0.86</v>
      </c>
      <c r="D5" s="28">
        <v>0.9</v>
      </c>
      <c r="E5" s="28">
        <v>0.93</v>
      </c>
      <c r="F5" s="28">
        <v>0.96</v>
      </c>
      <c r="G5" s="28">
        <v>0.99</v>
      </c>
      <c r="H5" s="28">
        <v>1.03</v>
      </c>
      <c r="I5" s="28">
        <v>1.06</v>
      </c>
    </row>
    <row r="6" spans="1:9" ht="15.75" thickBot="1" x14ac:dyDescent="0.25">
      <c r="A6" s="29" t="s">
        <v>148</v>
      </c>
      <c r="B6" s="28">
        <v>0.95</v>
      </c>
      <c r="C6" s="28">
        <v>0.98</v>
      </c>
      <c r="D6" s="28">
        <v>1.02</v>
      </c>
      <c r="E6" s="28">
        <v>1.06</v>
      </c>
      <c r="F6" s="28">
        <v>1.1000000000000001</v>
      </c>
      <c r="G6" s="28">
        <v>1.1399999999999999</v>
      </c>
      <c r="H6" s="28">
        <v>1.17</v>
      </c>
      <c r="I6" s="28">
        <v>1.21</v>
      </c>
    </row>
    <row r="9" spans="1:9" ht="16.5" thickBot="1" x14ac:dyDescent="0.3">
      <c r="A9" s="25" t="s">
        <v>113</v>
      </c>
      <c r="B9"/>
      <c r="C9"/>
      <c r="D9"/>
    </row>
    <row r="10" spans="1:9" ht="26.25" thickBot="1" x14ac:dyDescent="0.25">
      <c r="A10" s="30" t="s">
        <v>1</v>
      </c>
      <c r="B10" s="31" t="s">
        <v>114</v>
      </c>
      <c r="C10" s="32" t="s">
        <v>140</v>
      </c>
      <c r="D10" s="32" t="s">
        <v>141</v>
      </c>
    </row>
    <row r="11" spans="1:9" ht="15.75" thickBot="1" x14ac:dyDescent="0.25">
      <c r="A11" s="27" t="s">
        <v>115</v>
      </c>
      <c r="B11" s="28" t="s">
        <v>116</v>
      </c>
      <c r="C11" s="28">
        <v>0.08</v>
      </c>
      <c r="D11" s="28">
        <v>0.92</v>
      </c>
    </row>
    <row r="12" spans="1:9" ht="15.75" thickBot="1" x14ac:dyDescent="0.25">
      <c r="A12" s="27" t="s">
        <v>117</v>
      </c>
      <c r="B12" s="28" t="s">
        <v>118</v>
      </c>
      <c r="C12" s="28">
        <v>0.06</v>
      </c>
      <c r="D12" s="28">
        <v>0.94</v>
      </c>
    </row>
    <row r="13" spans="1:9" ht="15.75" thickBot="1" x14ac:dyDescent="0.25">
      <c r="A13" s="27" t="s">
        <v>119</v>
      </c>
      <c r="B13" s="28" t="s">
        <v>120</v>
      </c>
      <c r="C13" s="28">
        <v>0.13</v>
      </c>
      <c r="D13" s="28">
        <v>0.87</v>
      </c>
    </row>
    <row r="14" spans="1:9" ht="15.75" thickBot="1" x14ac:dyDescent="0.25">
      <c r="A14" s="27" t="s">
        <v>121</v>
      </c>
      <c r="B14" s="28" t="s">
        <v>122</v>
      </c>
      <c r="C14" s="28">
        <v>0.05</v>
      </c>
      <c r="D14" s="28">
        <v>0.95</v>
      </c>
    </row>
    <row r="15" spans="1:9" ht="15.75" thickBot="1" x14ac:dyDescent="0.25">
      <c r="A15" s="27" t="s">
        <v>123</v>
      </c>
      <c r="B15" s="28" t="s">
        <v>124</v>
      </c>
      <c r="C15" s="28">
        <v>0.13</v>
      </c>
      <c r="D15" s="28">
        <v>0.87</v>
      </c>
    </row>
    <row r="16" spans="1:9" ht="15.75" thickBot="1" x14ac:dyDescent="0.25">
      <c r="A16" s="27" t="s">
        <v>125</v>
      </c>
      <c r="B16" s="28" t="s">
        <v>126</v>
      </c>
      <c r="C16" s="28">
        <v>0.04</v>
      </c>
      <c r="D16" s="28">
        <v>0.96</v>
      </c>
    </row>
    <row r="17" spans="1:4" ht="15.75" thickBot="1" x14ac:dyDescent="0.25">
      <c r="A17" s="27" t="s">
        <v>127</v>
      </c>
      <c r="B17" s="28" t="s">
        <v>128</v>
      </c>
      <c r="C17" s="28">
        <v>0.08</v>
      </c>
      <c r="D17" s="28">
        <v>0.92</v>
      </c>
    </row>
    <row r="18" spans="1:4" ht="15.75" thickBot="1" x14ac:dyDescent="0.25">
      <c r="A18" s="27" t="s">
        <v>129</v>
      </c>
      <c r="B18" s="28" t="s">
        <v>130</v>
      </c>
      <c r="C18" s="28">
        <v>7.0000000000000007E-2</v>
      </c>
      <c r="D18" s="28">
        <v>0.93</v>
      </c>
    </row>
    <row r="19" spans="1:4" ht="15.75" thickBot="1" x14ac:dyDescent="0.25">
      <c r="A19" s="27" t="s">
        <v>131</v>
      </c>
      <c r="B19" s="28" t="s">
        <v>132</v>
      </c>
      <c r="C19" s="28">
        <v>7.0000000000000007E-2</v>
      </c>
      <c r="D19" s="28">
        <v>0.93</v>
      </c>
    </row>
    <row r="20" spans="1:4" ht="15.75" thickBot="1" x14ac:dyDescent="0.25">
      <c r="A20" s="27" t="s">
        <v>133</v>
      </c>
      <c r="B20" s="28" t="s">
        <v>134</v>
      </c>
      <c r="C20" s="28">
        <v>0.05</v>
      </c>
      <c r="D20" s="28">
        <v>0.95</v>
      </c>
    </row>
    <row r="21" spans="1:4" ht="15.75" thickBot="1" x14ac:dyDescent="0.25">
      <c r="A21" s="27" t="s">
        <v>135</v>
      </c>
      <c r="B21" s="28" t="s">
        <v>136</v>
      </c>
      <c r="C21" s="28">
        <v>0.05</v>
      </c>
      <c r="D21" s="28">
        <v>0.95</v>
      </c>
    </row>
    <row r="22" spans="1:4" ht="15.75" thickBot="1" x14ac:dyDescent="0.25">
      <c r="A22" s="27" t="s">
        <v>137</v>
      </c>
      <c r="B22" s="28" t="s">
        <v>138</v>
      </c>
      <c r="C22" s="28">
        <v>0.03</v>
      </c>
      <c r="D22" s="28">
        <v>0.97</v>
      </c>
    </row>
    <row r="23" spans="1:4" ht="15.75" thickBot="1" x14ac:dyDescent="0.25">
      <c r="A23" s="27" t="s">
        <v>139</v>
      </c>
      <c r="B23" s="28"/>
      <c r="C23" s="28">
        <v>7.0000000000000007E-2</v>
      </c>
      <c r="D23" s="28">
        <v>0.93</v>
      </c>
    </row>
    <row r="25" spans="1:4" ht="16.5" thickBot="1" x14ac:dyDescent="0.3">
      <c r="A25" s="25" t="s">
        <v>142</v>
      </c>
      <c r="B25"/>
      <c r="C25"/>
      <c r="D25"/>
    </row>
    <row r="26" spans="1:4" ht="26.25" thickBot="1" x14ac:dyDescent="0.25">
      <c r="A26" s="30" t="s">
        <v>1</v>
      </c>
      <c r="B26" s="31" t="s">
        <v>114</v>
      </c>
      <c r="C26" s="32" t="s">
        <v>140</v>
      </c>
      <c r="D26" s="32" t="s">
        <v>141</v>
      </c>
    </row>
    <row r="27" spans="1:4" ht="15.75" thickBot="1" x14ac:dyDescent="0.25">
      <c r="A27" s="27" t="s">
        <v>115</v>
      </c>
      <c r="B27" s="28" t="s">
        <v>116</v>
      </c>
      <c r="C27" s="28">
        <v>0.24</v>
      </c>
      <c r="D27" s="28">
        <v>0.76</v>
      </c>
    </row>
    <row r="28" spans="1:4" ht="15.75" thickBot="1" x14ac:dyDescent="0.25">
      <c r="A28" s="27" t="s">
        <v>117</v>
      </c>
      <c r="B28" s="28" t="s">
        <v>118</v>
      </c>
      <c r="C28" s="28">
        <v>0.11</v>
      </c>
      <c r="D28" s="28">
        <v>0.89</v>
      </c>
    </row>
    <row r="29" spans="1:4" ht="15.75" thickBot="1" x14ac:dyDescent="0.25">
      <c r="A29" s="27" t="s">
        <v>119</v>
      </c>
      <c r="B29" s="28" t="s">
        <v>120</v>
      </c>
      <c r="C29" s="28">
        <v>0.1</v>
      </c>
      <c r="D29" s="28">
        <v>0.9</v>
      </c>
    </row>
    <row r="30" spans="1:4" ht="15.75" thickBot="1" x14ac:dyDescent="0.25">
      <c r="A30" s="27" t="s">
        <v>121</v>
      </c>
      <c r="B30" s="28" t="s">
        <v>122</v>
      </c>
      <c r="C30" s="28">
        <v>0.1</v>
      </c>
      <c r="D30" s="28">
        <v>0.9</v>
      </c>
    </row>
    <row r="31" spans="1:4" ht="15.75" thickBot="1" x14ac:dyDescent="0.25">
      <c r="A31" s="27" t="s">
        <v>123</v>
      </c>
      <c r="B31" s="28" t="s">
        <v>124</v>
      </c>
      <c r="C31" s="28">
        <v>0.2</v>
      </c>
      <c r="D31" s="28">
        <v>0.8</v>
      </c>
    </row>
    <row r="32" spans="1:4" ht="15.75" thickBot="1" x14ac:dyDescent="0.25">
      <c r="A32" s="27" t="s">
        <v>125</v>
      </c>
      <c r="B32" s="28" t="s">
        <v>126</v>
      </c>
      <c r="C32" s="28">
        <v>0.08</v>
      </c>
      <c r="D32" s="28">
        <v>0.92</v>
      </c>
    </row>
    <row r="33" spans="1:4" ht="15.75" thickBot="1" x14ac:dyDescent="0.25">
      <c r="A33" s="27" t="s">
        <v>127</v>
      </c>
      <c r="B33" s="28" t="s">
        <v>128</v>
      </c>
      <c r="C33" s="28">
        <v>0.26</v>
      </c>
      <c r="D33" s="28">
        <v>0.74</v>
      </c>
    </row>
    <row r="34" spans="1:4" ht="15.75" thickBot="1" x14ac:dyDescent="0.25">
      <c r="A34" s="27" t="s">
        <v>129</v>
      </c>
      <c r="B34" s="28" t="s">
        <v>130</v>
      </c>
      <c r="C34" s="28">
        <v>0.11</v>
      </c>
      <c r="D34" s="28">
        <v>0.89</v>
      </c>
    </row>
    <row r="35" spans="1:4" ht="15.75" thickBot="1" x14ac:dyDescent="0.25">
      <c r="A35" s="27" t="s">
        <v>131</v>
      </c>
      <c r="B35" s="28" t="s">
        <v>132</v>
      </c>
      <c r="C35" s="28">
        <v>0.11</v>
      </c>
      <c r="D35" s="28">
        <v>0.89</v>
      </c>
    </row>
    <row r="36" spans="1:4" ht="15.75" thickBot="1" x14ac:dyDescent="0.25">
      <c r="A36" s="27" t="s">
        <v>133</v>
      </c>
      <c r="B36" s="28" t="s">
        <v>134</v>
      </c>
      <c r="C36" s="28">
        <v>0.1</v>
      </c>
      <c r="D36" s="28">
        <v>0.9</v>
      </c>
    </row>
    <row r="37" spans="1:4" ht="15.75" thickBot="1" x14ac:dyDescent="0.25">
      <c r="A37" s="27" t="s">
        <v>135</v>
      </c>
      <c r="B37" s="28" t="s">
        <v>136</v>
      </c>
      <c r="C37" s="28">
        <v>0.09</v>
      </c>
      <c r="D37" s="28">
        <v>0.91</v>
      </c>
    </row>
    <row r="38" spans="1:4" ht="15.75" thickBot="1" x14ac:dyDescent="0.25">
      <c r="A38" s="27" t="s">
        <v>137</v>
      </c>
      <c r="B38" s="28" t="s">
        <v>138</v>
      </c>
      <c r="C38" s="28">
        <v>0.1</v>
      </c>
      <c r="D38" s="28">
        <v>0.9</v>
      </c>
    </row>
    <row r="39" spans="1:4" ht="15.75" thickBot="1" x14ac:dyDescent="0.25">
      <c r="A39" s="27" t="s">
        <v>139</v>
      </c>
      <c r="B39" s="28"/>
      <c r="C39" s="28">
        <v>0.14000000000000001</v>
      </c>
      <c r="D39" s="28">
        <v>0.86</v>
      </c>
    </row>
    <row r="41" spans="1:4" ht="16.5" thickBot="1" x14ac:dyDescent="0.3">
      <c r="A41" s="25" t="s">
        <v>143</v>
      </c>
      <c r="B41"/>
      <c r="C41"/>
      <c r="D41"/>
    </row>
    <row r="42" spans="1:4" ht="26.25" thickBot="1" x14ac:dyDescent="0.25">
      <c r="A42" s="30" t="s">
        <v>1</v>
      </c>
      <c r="B42" s="31" t="s">
        <v>114</v>
      </c>
      <c r="C42" s="32" t="s">
        <v>140</v>
      </c>
      <c r="D42" s="32" t="s">
        <v>141</v>
      </c>
    </row>
    <row r="43" spans="1:4" ht="15.75" thickBot="1" x14ac:dyDescent="0.25">
      <c r="A43" s="27" t="s">
        <v>115</v>
      </c>
      <c r="B43" s="28" t="s">
        <v>116</v>
      </c>
      <c r="C43" s="28">
        <v>0.36</v>
      </c>
      <c r="D43" s="28">
        <v>0.64</v>
      </c>
    </row>
    <row r="44" spans="1:4" ht="15.75" thickBot="1" x14ac:dyDescent="0.25">
      <c r="A44" s="27" t="s">
        <v>117</v>
      </c>
      <c r="B44" s="28" t="s">
        <v>118</v>
      </c>
      <c r="C44" s="28">
        <v>0.16</v>
      </c>
      <c r="D44" s="28">
        <v>0.84</v>
      </c>
    </row>
    <row r="45" spans="1:4" ht="15.75" thickBot="1" x14ac:dyDescent="0.25">
      <c r="A45" s="27" t="s">
        <v>119</v>
      </c>
      <c r="B45" s="28" t="s">
        <v>120</v>
      </c>
      <c r="C45" s="28">
        <v>0.17</v>
      </c>
      <c r="D45" s="28">
        <v>0.83</v>
      </c>
    </row>
    <row r="46" spans="1:4" ht="15.75" thickBot="1" x14ac:dyDescent="0.25">
      <c r="A46" s="27" t="s">
        <v>121</v>
      </c>
      <c r="B46" s="28" t="s">
        <v>122</v>
      </c>
      <c r="C46" s="28">
        <v>0.14000000000000001</v>
      </c>
      <c r="D46" s="28">
        <v>0.86</v>
      </c>
    </row>
    <row r="47" spans="1:4" ht="15.75" thickBot="1" x14ac:dyDescent="0.25">
      <c r="A47" s="27" t="s">
        <v>123</v>
      </c>
      <c r="B47" s="28" t="s">
        <v>124</v>
      </c>
      <c r="C47" s="28">
        <v>0.26</v>
      </c>
      <c r="D47" s="28">
        <v>0.74</v>
      </c>
    </row>
    <row r="48" spans="1:4" ht="15.75" thickBot="1" x14ac:dyDescent="0.25">
      <c r="A48" s="27" t="s">
        <v>125</v>
      </c>
      <c r="B48" s="28" t="s">
        <v>126</v>
      </c>
      <c r="C48" s="28">
        <v>0.12</v>
      </c>
      <c r="D48" s="28">
        <v>0.88</v>
      </c>
    </row>
    <row r="49" spans="1:5" ht="15.75" thickBot="1" x14ac:dyDescent="0.25">
      <c r="A49" s="27" t="s">
        <v>127</v>
      </c>
      <c r="B49" s="28" t="s">
        <v>128</v>
      </c>
      <c r="C49" s="28">
        <v>0.44</v>
      </c>
      <c r="D49" s="28">
        <v>0.56000000000000005</v>
      </c>
    </row>
    <row r="50" spans="1:5" ht="15.75" thickBot="1" x14ac:dyDescent="0.25">
      <c r="A50" s="27" t="s">
        <v>129</v>
      </c>
      <c r="B50" s="28" t="s">
        <v>130</v>
      </c>
      <c r="C50" s="28">
        <v>0.14000000000000001</v>
      </c>
      <c r="D50" s="28">
        <v>0.86</v>
      </c>
    </row>
    <row r="51" spans="1:5" ht="15.75" thickBot="1" x14ac:dyDescent="0.25">
      <c r="A51" s="27" t="s">
        <v>131</v>
      </c>
      <c r="B51" s="28" t="s">
        <v>132</v>
      </c>
      <c r="C51" s="28">
        <v>0.14000000000000001</v>
      </c>
      <c r="D51" s="28">
        <v>0.86</v>
      </c>
    </row>
    <row r="52" spans="1:5" ht="15.75" thickBot="1" x14ac:dyDescent="0.25">
      <c r="A52" s="27" t="s">
        <v>133</v>
      </c>
      <c r="B52" s="28" t="s">
        <v>134</v>
      </c>
      <c r="C52" s="28">
        <v>0.14000000000000001</v>
      </c>
      <c r="D52" s="28">
        <v>0.86</v>
      </c>
    </row>
    <row r="53" spans="1:5" ht="15.75" thickBot="1" x14ac:dyDescent="0.25">
      <c r="A53" s="27" t="s">
        <v>135</v>
      </c>
      <c r="B53" s="28" t="s">
        <v>136</v>
      </c>
      <c r="C53" s="28">
        <v>0.13</v>
      </c>
      <c r="D53" s="28">
        <v>0.87</v>
      </c>
    </row>
    <row r="54" spans="1:5" ht="15.75" thickBot="1" x14ac:dyDescent="0.25">
      <c r="A54" s="27" t="s">
        <v>137</v>
      </c>
      <c r="B54" s="28" t="s">
        <v>144</v>
      </c>
      <c r="C54" s="28">
        <v>0.16</v>
      </c>
      <c r="D54" s="28">
        <v>0.84</v>
      </c>
    </row>
    <row r="55" spans="1:5" ht="15.75" thickBot="1" x14ac:dyDescent="0.25">
      <c r="A55" s="27" t="s">
        <v>139</v>
      </c>
      <c r="B55" s="28"/>
      <c r="C55" s="28">
        <v>0.2</v>
      </c>
      <c r="D55" s="28">
        <v>0.8</v>
      </c>
    </row>
    <row r="57" spans="1:5" ht="16.5" thickBot="1" x14ac:dyDescent="0.3">
      <c r="A57" s="25" t="s">
        <v>149</v>
      </c>
      <c r="B57"/>
      <c r="C57"/>
      <c r="D57"/>
      <c r="E57"/>
    </row>
    <row r="58" spans="1:5" ht="15.75" thickBot="1" x14ac:dyDescent="0.25">
      <c r="A58" s="34"/>
      <c r="B58" s="35"/>
      <c r="C58" s="36" t="s">
        <v>7</v>
      </c>
      <c r="D58" s="36" t="s">
        <v>8</v>
      </c>
      <c r="E58" s="36" t="s">
        <v>9</v>
      </c>
    </row>
    <row r="59" spans="1:5" ht="15.75" thickBot="1" x14ac:dyDescent="0.25">
      <c r="A59" s="77" t="s">
        <v>150</v>
      </c>
      <c r="B59" s="37" t="s">
        <v>127</v>
      </c>
      <c r="C59" s="79">
        <v>1</v>
      </c>
      <c r="D59" s="79">
        <v>1.5</v>
      </c>
      <c r="E59" s="37">
        <v>4.5</v>
      </c>
    </row>
    <row r="60" spans="1:5" ht="15.75" thickBot="1" x14ac:dyDescent="0.25">
      <c r="A60" s="78"/>
      <c r="B60" s="37" t="s">
        <v>151</v>
      </c>
      <c r="C60" s="80"/>
      <c r="D60" s="80"/>
      <c r="E60" s="37">
        <v>2.75</v>
      </c>
    </row>
    <row r="61" spans="1:5" ht="22.5" customHeight="1" thickBot="1" x14ac:dyDescent="0.25">
      <c r="A61" s="77" t="s">
        <v>152</v>
      </c>
      <c r="B61" s="37" t="s">
        <v>127</v>
      </c>
      <c r="C61" s="79">
        <v>1</v>
      </c>
      <c r="D61" s="79">
        <v>1.9</v>
      </c>
      <c r="E61" s="37">
        <v>7.5</v>
      </c>
    </row>
    <row r="62" spans="1:5" ht="15.75" thickBot="1" x14ac:dyDescent="0.25">
      <c r="A62" s="78"/>
      <c r="B62" s="37" t="s">
        <v>151</v>
      </c>
      <c r="C62" s="80"/>
      <c r="D62" s="80"/>
      <c r="E62" s="37">
        <v>4.5</v>
      </c>
    </row>
    <row r="63" spans="1:5" ht="15.75" thickBot="1" x14ac:dyDescent="0.25">
      <c r="A63" s="77" t="s">
        <v>153</v>
      </c>
      <c r="B63" s="37" t="s">
        <v>127</v>
      </c>
      <c r="C63" s="79">
        <v>1</v>
      </c>
      <c r="D63" s="79">
        <v>2.2999999999999998</v>
      </c>
      <c r="E63" s="37">
        <v>13</v>
      </c>
    </row>
    <row r="64" spans="1:5" ht="15.75" thickBot="1" x14ac:dyDescent="0.25">
      <c r="A64" s="78"/>
      <c r="B64" s="37" t="s">
        <v>151</v>
      </c>
      <c r="C64" s="80"/>
      <c r="D64" s="80"/>
      <c r="E64" s="37">
        <v>7.5</v>
      </c>
    </row>
    <row r="65" spans="1:8" ht="15.75" thickBot="1" x14ac:dyDescent="0.25">
      <c r="A65" s="27" t="s">
        <v>154</v>
      </c>
      <c r="B65" s="37" t="s">
        <v>155</v>
      </c>
      <c r="C65" s="37">
        <v>1</v>
      </c>
      <c r="D65" s="37">
        <v>1.9</v>
      </c>
      <c r="E65" s="37">
        <v>1.9</v>
      </c>
    </row>
    <row r="66" spans="1:8" ht="15.75" thickBot="1" x14ac:dyDescent="0.25">
      <c r="A66" s="27" t="s">
        <v>155</v>
      </c>
      <c r="B66" s="37" t="s">
        <v>155</v>
      </c>
      <c r="C66" s="37">
        <v>1</v>
      </c>
      <c r="D66" s="37">
        <v>1.7</v>
      </c>
      <c r="E66" s="37">
        <v>3.6</v>
      </c>
    </row>
    <row r="67" spans="1:8" x14ac:dyDescent="0.2">
      <c r="A67" s="39"/>
      <c r="B67" s="40"/>
      <c r="C67" s="40"/>
      <c r="D67" s="40"/>
      <c r="E67" s="40"/>
    </row>
    <row r="68" spans="1:8" ht="16.5" thickBot="1" x14ac:dyDescent="0.3">
      <c r="A68" s="25" t="s">
        <v>156</v>
      </c>
      <c r="B68"/>
      <c r="C68"/>
      <c r="D68"/>
      <c r="E68"/>
    </row>
    <row r="69" spans="1:8" ht="16.5" thickBot="1" x14ac:dyDescent="0.3">
      <c r="A69" s="30" t="s">
        <v>157</v>
      </c>
      <c r="B69" s="32" t="s">
        <v>158</v>
      </c>
      <c r="C69" s="32" t="s">
        <v>159</v>
      </c>
      <c r="D69" s="32" t="s">
        <v>154</v>
      </c>
      <c r="E69"/>
    </row>
    <row r="70" spans="1:8" ht="16.5" thickBot="1" x14ac:dyDescent="0.3">
      <c r="A70" s="27" t="s">
        <v>139</v>
      </c>
      <c r="B70" s="28">
        <v>7</v>
      </c>
      <c r="C70" s="28">
        <v>18.5</v>
      </c>
      <c r="D70" s="28">
        <v>7</v>
      </c>
      <c r="E70"/>
    </row>
    <row r="72" spans="1:8" ht="16.5" thickBot="1" x14ac:dyDescent="0.3">
      <c r="A72" s="25" t="s">
        <v>160</v>
      </c>
      <c r="B72"/>
      <c r="C72"/>
      <c r="D72"/>
      <c r="E72"/>
      <c r="F72"/>
      <c r="G72"/>
      <c r="H72"/>
    </row>
    <row r="73" spans="1:8" ht="15.75" thickBot="1" x14ac:dyDescent="0.25">
      <c r="A73" s="72" t="s">
        <v>161</v>
      </c>
      <c r="B73" s="73"/>
      <c r="C73" s="61" t="s">
        <v>162</v>
      </c>
      <c r="D73" s="62"/>
      <c r="E73" s="62"/>
      <c r="F73" s="62"/>
      <c r="G73" s="62"/>
      <c r="H73" s="63"/>
    </row>
    <row r="74" spans="1:8" ht="26.25" thickBot="1" x14ac:dyDescent="0.25">
      <c r="A74" s="29" t="s">
        <v>1</v>
      </c>
      <c r="B74" s="26" t="s">
        <v>114</v>
      </c>
      <c r="C74" s="26" t="s">
        <v>163</v>
      </c>
      <c r="D74" s="26" t="s">
        <v>164</v>
      </c>
      <c r="E74" s="26" t="s">
        <v>165</v>
      </c>
      <c r="F74" s="26" t="s">
        <v>166</v>
      </c>
      <c r="G74" s="26" t="s">
        <v>167</v>
      </c>
      <c r="H74" s="26" t="s">
        <v>168</v>
      </c>
    </row>
    <row r="75" spans="1:8" ht="15.75" thickBot="1" x14ac:dyDescent="0.25">
      <c r="A75" s="27" t="s">
        <v>115</v>
      </c>
      <c r="B75" s="28" t="s">
        <v>116</v>
      </c>
      <c r="C75" s="28">
        <v>4.0999999999999996</v>
      </c>
      <c r="D75" s="28">
        <v>4.2</v>
      </c>
      <c r="E75" s="28">
        <v>4.1500000000000004</v>
      </c>
      <c r="F75" s="28">
        <v>4.1500000000000004</v>
      </c>
      <c r="G75" s="28">
        <v>5.4</v>
      </c>
      <c r="H75" s="28">
        <v>4.55</v>
      </c>
    </row>
    <row r="76" spans="1:8" ht="15.75" thickBot="1" x14ac:dyDescent="0.25">
      <c r="A76" s="27" t="s">
        <v>117</v>
      </c>
      <c r="B76" s="28" t="s">
        <v>118</v>
      </c>
      <c r="C76" s="28">
        <v>4.0999999999999996</v>
      </c>
      <c r="D76" s="28">
        <v>4.2</v>
      </c>
      <c r="E76" s="28">
        <v>4.1500000000000004</v>
      </c>
      <c r="F76" s="28">
        <v>4.1500000000000004</v>
      </c>
      <c r="G76" s="28">
        <v>4.8</v>
      </c>
      <c r="H76" s="28">
        <v>4.4000000000000004</v>
      </c>
    </row>
    <row r="77" spans="1:8" ht="15.75" thickBot="1" x14ac:dyDescent="0.25">
      <c r="A77" s="27" t="s">
        <v>119</v>
      </c>
      <c r="B77" s="28" t="s">
        <v>120</v>
      </c>
      <c r="C77" s="28">
        <v>4.0999999999999996</v>
      </c>
      <c r="D77" s="28">
        <v>4.2</v>
      </c>
      <c r="E77" s="28">
        <v>4.1500000000000004</v>
      </c>
      <c r="F77" s="28">
        <v>4.1500000000000004</v>
      </c>
      <c r="G77" s="28">
        <v>5.15</v>
      </c>
      <c r="H77" s="28">
        <v>5</v>
      </c>
    </row>
    <row r="78" spans="1:8" ht="15.75" thickBot="1" x14ac:dyDescent="0.25">
      <c r="A78" s="27" t="s">
        <v>121</v>
      </c>
      <c r="B78" s="28" t="s">
        <v>122</v>
      </c>
      <c r="C78" s="28">
        <v>4.0999999999999996</v>
      </c>
      <c r="D78" s="28">
        <v>4.2</v>
      </c>
      <c r="E78" s="28">
        <v>4.1500000000000004</v>
      </c>
      <c r="F78" s="28">
        <v>4.1500000000000004</v>
      </c>
      <c r="G78" s="28">
        <v>4.8</v>
      </c>
      <c r="H78" s="28">
        <v>4.5999999999999996</v>
      </c>
    </row>
    <row r="79" spans="1:8" ht="15.75" thickBot="1" x14ac:dyDescent="0.25">
      <c r="A79" s="27" t="s">
        <v>123</v>
      </c>
      <c r="B79" s="28" t="s">
        <v>124</v>
      </c>
      <c r="C79" s="28">
        <v>4.0999999999999996</v>
      </c>
      <c r="D79" s="28">
        <v>4.2</v>
      </c>
      <c r="E79" s="28">
        <v>4.1500000000000004</v>
      </c>
      <c r="F79" s="28">
        <v>4.1500000000000004</v>
      </c>
      <c r="G79" s="28">
        <v>4.0999999999999996</v>
      </c>
      <c r="H79" s="28">
        <v>4.0999999999999996</v>
      </c>
    </row>
    <row r="80" spans="1:8" ht="15.75" thickBot="1" x14ac:dyDescent="0.25">
      <c r="A80" s="27" t="s">
        <v>125</v>
      </c>
      <c r="B80" s="28" t="s">
        <v>126</v>
      </c>
      <c r="C80" s="28">
        <v>4.0999999999999996</v>
      </c>
      <c r="D80" s="28">
        <v>4.2</v>
      </c>
      <c r="E80" s="28">
        <v>4.1500000000000004</v>
      </c>
      <c r="F80" s="28">
        <v>4.1500000000000004</v>
      </c>
      <c r="G80" s="28">
        <v>4.8</v>
      </c>
      <c r="H80" s="28">
        <v>4.0999999999999996</v>
      </c>
    </row>
    <row r="81" spans="1:8" ht="15.75" thickBot="1" x14ac:dyDescent="0.25">
      <c r="A81" s="27" t="s">
        <v>127</v>
      </c>
      <c r="B81" s="28" t="s">
        <v>128</v>
      </c>
      <c r="C81" s="28">
        <v>4.0999999999999996</v>
      </c>
      <c r="D81" s="28">
        <v>4.2</v>
      </c>
      <c r="E81" s="28">
        <v>4.1500000000000004</v>
      </c>
      <c r="F81" s="28">
        <v>4.0999999999999996</v>
      </c>
      <c r="G81" s="28">
        <v>4.0999999999999996</v>
      </c>
      <c r="H81" s="28">
        <v>4.0999999999999996</v>
      </c>
    </row>
    <row r="82" spans="1:8" ht="15.75" thickBot="1" x14ac:dyDescent="0.25">
      <c r="A82" s="27" t="s">
        <v>129</v>
      </c>
      <c r="B82" s="28" t="s">
        <v>130</v>
      </c>
      <c r="C82" s="28">
        <v>4.0999999999999996</v>
      </c>
      <c r="D82" s="28">
        <v>4.2</v>
      </c>
      <c r="E82" s="28">
        <v>4.1500000000000004</v>
      </c>
      <c r="F82" s="28">
        <v>4.1500000000000004</v>
      </c>
      <c r="G82" s="28">
        <v>4.8</v>
      </c>
      <c r="H82" s="28">
        <v>4.5999999999999996</v>
      </c>
    </row>
    <row r="83" spans="1:8" ht="15.75" thickBot="1" x14ac:dyDescent="0.25">
      <c r="A83" s="27" t="s">
        <v>131</v>
      </c>
      <c r="B83" s="28" t="s">
        <v>132</v>
      </c>
      <c r="C83" s="28">
        <v>4.0999999999999996</v>
      </c>
      <c r="D83" s="28">
        <v>4.2</v>
      </c>
      <c r="E83" s="28">
        <v>4.1500000000000004</v>
      </c>
      <c r="F83" s="28">
        <v>4.1500000000000004</v>
      </c>
      <c r="G83" s="28">
        <v>4.8</v>
      </c>
      <c r="H83" s="28">
        <v>4.5999999999999996</v>
      </c>
    </row>
    <row r="84" spans="1:8" ht="15.75" thickBot="1" x14ac:dyDescent="0.25">
      <c r="A84" s="27" t="s">
        <v>133</v>
      </c>
      <c r="B84" s="28" t="s">
        <v>134</v>
      </c>
      <c r="C84" s="28">
        <v>4.0999999999999996</v>
      </c>
      <c r="D84" s="28">
        <v>4.2</v>
      </c>
      <c r="E84" s="28">
        <v>4.1500000000000004</v>
      </c>
      <c r="F84" s="28">
        <v>4.1500000000000004</v>
      </c>
      <c r="G84" s="28">
        <v>4.8</v>
      </c>
      <c r="H84" s="28">
        <v>4.5999999999999996</v>
      </c>
    </row>
    <row r="85" spans="1:8" ht="15.75" thickBot="1" x14ac:dyDescent="0.25">
      <c r="A85" s="27" t="s">
        <v>135</v>
      </c>
      <c r="B85" s="28" t="s">
        <v>136</v>
      </c>
      <c r="C85" s="28">
        <v>4.0999999999999996</v>
      </c>
      <c r="D85" s="28">
        <v>4.2</v>
      </c>
      <c r="E85" s="28">
        <v>4.1500000000000004</v>
      </c>
      <c r="F85" s="28">
        <v>4.1500000000000004</v>
      </c>
      <c r="G85" s="28">
        <v>4.95</v>
      </c>
      <c r="H85" s="28">
        <v>4.5999999999999996</v>
      </c>
    </row>
    <row r="86" spans="1:8" ht="15.75" thickBot="1" x14ac:dyDescent="0.25">
      <c r="A86" s="27" t="s">
        <v>137</v>
      </c>
      <c r="B86" s="28" t="s">
        <v>138</v>
      </c>
      <c r="C86" s="28">
        <v>4.0999999999999996</v>
      </c>
      <c r="D86" s="28">
        <v>4.1500000000000004</v>
      </c>
      <c r="E86" s="28">
        <v>4.1500000000000004</v>
      </c>
      <c r="F86" s="28">
        <v>4.1500000000000004</v>
      </c>
      <c r="G86" s="28">
        <v>4.8</v>
      </c>
      <c r="H86" s="28">
        <v>4.5</v>
      </c>
    </row>
    <row r="87" spans="1:8" ht="15.75" thickBot="1" x14ac:dyDescent="0.25">
      <c r="A87" s="27" t="s">
        <v>139</v>
      </c>
      <c r="B87" s="28"/>
      <c r="C87" s="28">
        <v>4.0999999999999996</v>
      </c>
      <c r="D87" s="28">
        <v>4.2</v>
      </c>
      <c r="E87" s="28">
        <v>4.1500000000000004</v>
      </c>
      <c r="F87" s="28">
        <v>4.1500000000000004</v>
      </c>
      <c r="G87" s="28">
        <v>4.8</v>
      </c>
      <c r="H87" s="28">
        <v>4.5999999999999996</v>
      </c>
    </row>
    <row r="89" spans="1:8" ht="16.5" thickBot="1" x14ac:dyDescent="0.3">
      <c r="A89" s="25" t="s">
        <v>169</v>
      </c>
      <c r="B89"/>
      <c r="C89"/>
      <c r="D89"/>
      <c r="E89"/>
      <c r="F89"/>
      <c r="G89"/>
      <c r="H89"/>
    </row>
    <row r="90" spans="1:8" ht="15.75" thickBot="1" x14ac:dyDescent="0.25">
      <c r="A90" s="72" t="s">
        <v>170</v>
      </c>
      <c r="B90" s="81"/>
      <c r="C90" s="81"/>
      <c r="D90" s="73"/>
      <c r="E90" s="61" t="s">
        <v>171</v>
      </c>
      <c r="F90" s="62"/>
      <c r="G90" s="62"/>
      <c r="H90" s="63"/>
    </row>
    <row r="91" spans="1:8" ht="26.25" thickBot="1" x14ac:dyDescent="0.25">
      <c r="A91" s="29" t="s">
        <v>1</v>
      </c>
      <c r="B91" s="26" t="s">
        <v>114</v>
      </c>
      <c r="C91" s="26" t="s">
        <v>163</v>
      </c>
      <c r="D91" s="26" t="s">
        <v>172</v>
      </c>
      <c r="E91" s="26" t="s">
        <v>165</v>
      </c>
      <c r="F91" s="26" t="s">
        <v>166</v>
      </c>
      <c r="G91" s="26" t="s">
        <v>167</v>
      </c>
      <c r="H91" s="26" t="s">
        <v>168</v>
      </c>
    </row>
    <row r="92" spans="1:8" ht="15.75" thickBot="1" x14ac:dyDescent="0.25">
      <c r="A92" s="27" t="s">
        <v>115</v>
      </c>
      <c r="B92" s="28" t="s">
        <v>116</v>
      </c>
      <c r="C92" s="28">
        <v>430</v>
      </c>
      <c r="D92" s="28">
        <v>430</v>
      </c>
      <c r="E92" s="28">
        <v>445</v>
      </c>
      <c r="F92" s="28">
        <v>460</v>
      </c>
      <c r="G92" s="28">
        <v>650</v>
      </c>
      <c r="H92" s="28">
        <v>585</v>
      </c>
    </row>
    <row r="93" spans="1:8" ht="15.75" thickBot="1" x14ac:dyDescent="0.25">
      <c r="A93" s="27" t="s">
        <v>117</v>
      </c>
      <c r="B93" s="28" t="s">
        <v>118</v>
      </c>
      <c r="C93" s="28">
        <v>430</v>
      </c>
      <c r="D93" s="28">
        <v>460</v>
      </c>
      <c r="E93" s="28">
        <v>475</v>
      </c>
      <c r="F93" s="28">
        <v>465</v>
      </c>
      <c r="G93" s="28">
        <v>445</v>
      </c>
      <c r="H93" s="28">
        <v>445</v>
      </c>
    </row>
    <row r="94" spans="1:8" ht="15.75" thickBot="1" x14ac:dyDescent="0.25">
      <c r="A94" s="27" t="s">
        <v>119</v>
      </c>
      <c r="B94" s="28" t="s">
        <v>120</v>
      </c>
      <c r="C94" s="28">
        <v>430</v>
      </c>
      <c r="D94" s="28">
        <v>445</v>
      </c>
      <c r="E94" s="28">
        <v>475</v>
      </c>
      <c r="F94" s="28">
        <v>505</v>
      </c>
      <c r="G94" s="28">
        <v>525</v>
      </c>
      <c r="H94" s="28">
        <v>505</v>
      </c>
    </row>
    <row r="95" spans="1:8" ht="15.75" thickBot="1" x14ac:dyDescent="0.25">
      <c r="A95" s="27" t="s">
        <v>121</v>
      </c>
      <c r="B95" s="28" t="s">
        <v>122</v>
      </c>
      <c r="C95" s="28">
        <v>430</v>
      </c>
      <c r="D95" s="28">
        <v>430</v>
      </c>
      <c r="E95" s="28">
        <v>475</v>
      </c>
      <c r="F95" s="28">
        <v>485</v>
      </c>
      <c r="G95" s="28">
        <v>520</v>
      </c>
      <c r="H95" s="28">
        <v>465</v>
      </c>
    </row>
    <row r="96" spans="1:8" ht="15.75" thickBot="1" x14ac:dyDescent="0.25">
      <c r="A96" s="27" t="s">
        <v>123</v>
      </c>
      <c r="B96" s="28" t="s">
        <v>124</v>
      </c>
      <c r="C96" s="28">
        <v>435</v>
      </c>
      <c r="D96" s="28">
        <v>430</v>
      </c>
      <c r="E96" s="28">
        <v>475</v>
      </c>
      <c r="F96" s="28">
        <v>430</v>
      </c>
      <c r="G96" s="28">
        <v>495</v>
      </c>
      <c r="H96" s="28">
        <v>475</v>
      </c>
    </row>
    <row r="97" spans="1:8" ht="15.75" thickBot="1" x14ac:dyDescent="0.25">
      <c r="A97" s="27" t="s">
        <v>125</v>
      </c>
      <c r="B97" s="28" t="s">
        <v>126</v>
      </c>
      <c r="C97" s="28">
        <v>430</v>
      </c>
      <c r="D97" s="28">
        <v>430</v>
      </c>
      <c r="E97" s="28">
        <v>475</v>
      </c>
      <c r="F97" s="28">
        <v>485</v>
      </c>
      <c r="G97" s="28">
        <v>515</v>
      </c>
      <c r="H97" s="28">
        <v>440</v>
      </c>
    </row>
    <row r="98" spans="1:8" ht="15.75" thickBot="1" x14ac:dyDescent="0.25">
      <c r="A98" s="27" t="s">
        <v>127</v>
      </c>
      <c r="B98" s="28" t="s">
        <v>128</v>
      </c>
      <c r="C98" s="28">
        <v>475</v>
      </c>
      <c r="D98" s="28">
        <v>495</v>
      </c>
      <c r="E98" s="28">
        <v>430</v>
      </c>
      <c r="F98" s="28">
        <v>465</v>
      </c>
      <c r="G98" s="28">
        <v>435</v>
      </c>
      <c r="H98" s="28">
        <v>440</v>
      </c>
    </row>
    <row r="99" spans="1:8" ht="15.75" thickBot="1" x14ac:dyDescent="0.25">
      <c r="A99" s="27" t="s">
        <v>129</v>
      </c>
      <c r="B99" s="28" t="s">
        <v>130</v>
      </c>
      <c r="C99" s="28">
        <v>435</v>
      </c>
      <c r="D99" s="28">
        <v>430</v>
      </c>
      <c r="E99" s="28">
        <v>475</v>
      </c>
      <c r="F99" s="28">
        <v>445</v>
      </c>
      <c r="G99" s="28">
        <v>460</v>
      </c>
      <c r="H99" s="28">
        <v>450</v>
      </c>
    </row>
    <row r="100" spans="1:8" ht="15.75" thickBot="1" x14ac:dyDescent="0.25">
      <c r="A100" s="27" t="s">
        <v>131</v>
      </c>
      <c r="B100" s="28" t="s">
        <v>132</v>
      </c>
      <c r="C100" s="28">
        <v>435</v>
      </c>
      <c r="D100" s="28">
        <v>430</v>
      </c>
      <c r="E100" s="28">
        <v>475</v>
      </c>
      <c r="F100" s="28">
        <v>505</v>
      </c>
      <c r="G100" s="28">
        <v>460</v>
      </c>
      <c r="H100" s="28">
        <v>460</v>
      </c>
    </row>
    <row r="101" spans="1:8" ht="15.75" thickBot="1" x14ac:dyDescent="0.25">
      <c r="A101" s="27" t="s">
        <v>133</v>
      </c>
      <c r="B101" s="28" t="s">
        <v>134</v>
      </c>
      <c r="C101" s="28">
        <v>430</v>
      </c>
      <c r="D101" s="28">
        <v>445</v>
      </c>
      <c r="E101" s="28">
        <v>475</v>
      </c>
      <c r="F101" s="28">
        <v>485</v>
      </c>
      <c r="G101" s="28">
        <v>525</v>
      </c>
      <c r="H101" s="28">
        <v>465</v>
      </c>
    </row>
    <row r="102" spans="1:8" ht="15.75" thickBot="1" x14ac:dyDescent="0.25">
      <c r="A102" s="27" t="s">
        <v>135</v>
      </c>
      <c r="B102" s="28" t="s">
        <v>136</v>
      </c>
      <c r="C102" s="28">
        <v>435</v>
      </c>
      <c r="D102" s="28">
        <v>450</v>
      </c>
      <c r="E102" s="28">
        <v>475</v>
      </c>
      <c r="F102" s="28">
        <v>490</v>
      </c>
      <c r="G102" s="28">
        <v>520</v>
      </c>
      <c r="H102" s="28">
        <v>490</v>
      </c>
    </row>
    <row r="103" spans="1:8" ht="15.75" thickBot="1" x14ac:dyDescent="0.25">
      <c r="A103" s="27" t="s">
        <v>137</v>
      </c>
      <c r="B103" s="28" t="s">
        <v>138</v>
      </c>
      <c r="C103" s="28">
        <v>440</v>
      </c>
      <c r="D103" s="28">
        <v>445</v>
      </c>
      <c r="E103" s="28">
        <v>470</v>
      </c>
      <c r="F103" s="28">
        <v>535</v>
      </c>
      <c r="G103" s="28">
        <v>490</v>
      </c>
      <c r="H103" s="28">
        <v>475</v>
      </c>
    </row>
    <row r="104" spans="1:8" ht="15.75" thickBot="1" x14ac:dyDescent="0.25">
      <c r="A104" s="27" t="s">
        <v>139</v>
      </c>
      <c r="B104" s="28"/>
      <c r="C104" s="28">
        <v>435</v>
      </c>
      <c r="D104" s="28">
        <v>445</v>
      </c>
      <c r="E104" s="28">
        <v>475</v>
      </c>
      <c r="F104" s="28">
        <v>485</v>
      </c>
      <c r="G104" s="28">
        <v>495</v>
      </c>
      <c r="H104" s="28">
        <v>475</v>
      </c>
    </row>
    <row r="105" spans="1:8" x14ac:dyDescent="0.2">
      <c r="A105" s="39"/>
      <c r="B105" s="39"/>
      <c r="C105" s="39"/>
      <c r="D105" s="39"/>
      <c r="E105" s="39"/>
      <c r="F105" s="39"/>
      <c r="G105" s="39"/>
      <c r="H105" s="39"/>
    </row>
    <row r="106" spans="1:8" ht="16.5" thickBot="1" x14ac:dyDescent="0.3">
      <c r="A106" s="25" t="s">
        <v>173</v>
      </c>
      <c r="B106"/>
      <c r="C106"/>
      <c r="D106"/>
      <c r="E106"/>
      <c r="F106"/>
      <c r="G106"/>
      <c r="H106"/>
    </row>
    <row r="107" spans="1:8" x14ac:dyDescent="0.2">
      <c r="A107" s="64" t="s">
        <v>174</v>
      </c>
      <c r="B107" s="65"/>
      <c r="C107" s="68" t="s">
        <v>171</v>
      </c>
      <c r="D107" s="69"/>
      <c r="E107" s="69"/>
      <c r="F107" s="69"/>
      <c r="G107" s="69"/>
      <c r="H107" s="70"/>
    </row>
    <row r="108" spans="1:8" ht="15.75" thickBot="1" x14ac:dyDescent="0.25">
      <c r="A108" s="66" t="s">
        <v>175</v>
      </c>
      <c r="B108" s="67"/>
      <c r="C108" s="66"/>
      <c r="D108" s="71"/>
      <c r="E108" s="71"/>
      <c r="F108" s="71"/>
      <c r="G108" s="71"/>
      <c r="H108" s="67"/>
    </row>
    <row r="109" spans="1:8" ht="26.25" thickBot="1" x14ac:dyDescent="0.25">
      <c r="A109" s="29" t="s">
        <v>1</v>
      </c>
      <c r="B109" s="26" t="s">
        <v>114</v>
      </c>
      <c r="C109" s="26" t="s">
        <v>163</v>
      </c>
      <c r="D109" s="26" t="s">
        <v>164</v>
      </c>
      <c r="E109" s="26" t="s">
        <v>165</v>
      </c>
      <c r="F109" s="26" t="s">
        <v>166</v>
      </c>
      <c r="G109" s="26" t="s">
        <v>167</v>
      </c>
      <c r="H109" s="26" t="s">
        <v>168</v>
      </c>
    </row>
    <row r="110" spans="1:8" ht="15.75" thickBot="1" x14ac:dyDescent="0.25">
      <c r="A110" s="27" t="s">
        <v>115</v>
      </c>
      <c r="B110" s="28" t="s">
        <v>116</v>
      </c>
      <c r="C110" s="28">
        <v>24</v>
      </c>
      <c r="D110" s="28">
        <v>26</v>
      </c>
      <c r="E110" s="28">
        <v>24</v>
      </c>
      <c r="F110" s="28">
        <v>28</v>
      </c>
      <c r="G110" s="28">
        <v>35</v>
      </c>
      <c r="H110" s="28">
        <v>32</v>
      </c>
    </row>
    <row r="111" spans="1:8" ht="15.75" thickBot="1" x14ac:dyDescent="0.25">
      <c r="A111" s="27" t="s">
        <v>117</v>
      </c>
      <c r="B111" s="28" t="s">
        <v>118</v>
      </c>
      <c r="C111" s="28">
        <v>24</v>
      </c>
      <c r="D111" s="28">
        <v>24</v>
      </c>
      <c r="E111" s="28">
        <v>25</v>
      </c>
      <c r="F111" s="28">
        <v>26</v>
      </c>
      <c r="G111" s="28">
        <v>25</v>
      </c>
      <c r="H111" s="28">
        <v>25</v>
      </c>
    </row>
    <row r="112" spans="1:8" ht="15.75" thickBot="1" x14ac:dyDescent="0.25">
      <c r="A112" s="27" t="s">
        <v>119</v>
      </c>
      <c r="B112" s="28" t="s">
        <v>120</v>
      </c>
      <c r="C112" s="28">
        <v>26</v>
      </c>
      <c r="D112" s="28">
        <v>24</v>
      </c>
      <c r="E112" s="28">
        <v>30</v>
      </c>
      <c r="F112" s="28">
        <v>26</v>
      </c>
      <c r="G112" s="28">
        <v>28</v>
      </c>
      <c r="H112" s="28">
        <v>27</v>
      </c>
    </row>
    <row r="113" spans="1:8" ht="15.75" thickBot="1" x14ac:dyDescent="0.25">
      <c r="A113" s="27" t="s">
        <v>121</v>
      </c>
      <c r="B113" s="28" t="s">
        <v>122</v>
      </c>
      <c r="C113" s="28">
        <v>24</v>
      </c>
      <c r="D113" s="28">
        <v>24</v>
      </c>
      <c r="E113" s="28">
        <v>28</v>
      </c>
      <c r="F113" s="28">
        <v>27</v>
      </c>
      <c r="G113" s="28">
        <v>28</v>
      </c>
      <c r="H113" s="28">
        <v>26</v>
      </c>
    </row>
    <row r="114" spans="1:8" ht="15.75" thickBot="1" x14ac:dyDescent="0.25">
      <c r="A114" s="27" t="s">
        <v>123</v>
      </c>
      <c r="B114" s="28" t="s">
        <v>124</v>
      </c>
      <c r="C114" s="28">
        <v>23</v>
      </c>
      <c r="D114" s="28">
        <v>26</v>
      </c>
      <c r="E114" s="28">
        <v>26</v>
      </c>
      <c r="F114" s="28">
        <v>25</v>
      </c>
      <c r="G114" s="28">
        <v>26</v>
      </c>
      <c r="H114" s="28">
        <v>26</v>
      </c>
    </row>
    <row r="115" spans="1:8" ht="15.75" thickBot="1" x14ac:dyDescent="0.25">
      <c r="A115" s="27" t="s">
        <v>125</v>
      </c>
      <c r="B115" s="28" t="s">
        <v>126</v>
      </c>
      <c r="C115" s="28">
        <v>24</v>
      </c>
      <c r="D115" s="28">
        <v>24</v>
      </c>
      <c r="E115" s="28">
        <v>27</v>
      </c>
      <c r="F115" s="28">
        <v>24</v>
      </c>
      <c r="G115" s="28">
        <v>31</v>
      </c>
      <c r="H115" s="28">
        <v>26</v>
      </c>
    </row>
    <row r="116" spans="1:8" ht="15.75" thickBot="1" x14ac:dyDescent="0.25">
      <c r="A116" s="27" t="s">
        <v>127</v>
      </c>
      <c r="B116" s="28" t="s">
        <v>128</v>
      </c>
      <c r="C116" s="28">
        <v>36</v>
      </c>
      <c r="D116" s="28">
        <v>31</v>
      </c>
      <c r="E116" s="28">
        <v>24</v>
      </c>
      <c r="F116" s="28">
        <v>24</v>
      </c>
      <c r="G116" s="28">
        <v>24</v>
      </c>
      <c r="H116" s="28">
        <v>25</v>
      </c>
    </row>
    <row r="117" spans="1:8" ht="15.75" thickBot="1" x14ac:dyDescent="0.25">
      <c r="A117" s="27" t="s">
        <v>129</v>
      </c>
      <c r="B117" s="28" t="s">
        <v>130</v>
      </c>
      <c r="C117" s="28">
        <v>24</v>
      </c>
      <c r="D117" s="28">
        <v>25</v>
      </c>
      <c r="E117" s="28">
        <v>28</v>
      </c>
      <c r="F117" s="28">
        <v>31</v>
      </c>
      <c r="G117" s="28">
        <v>30</v>
      </c>
      <c r="H117" s="28">
        <v>30</v>
      </c>
    </row>
    <row r="118" spans="1:8" ht="15.75" thickBot="1" x14ac:dyDescent="0.25">
      <c r="A118" s="27" t="s">
        <v>131</v>
      </c>
      <c r="B118" s="28" t="s">
        <v>132</v>
      </c>
      <c r="C118" s="28">
        <v>24</v>
      </c>
      <c r="D118" s="28">
        <v>24</v>
      </c>
      <c r="E118" s="28">
        <v>35</v>
      </c>
      <c r="F118" s="28">
        <v>30</v>
      </c>
      <c r="G118" s="28">
        <v>29</v>
      </c>
      <c r="H118" s="28">
        <v>29</v>
      </c>
    </row>
    <row r="119" spans="1:8" ht="15.75" thickBot="1" x14ac:dyDescent="0.25">
      <c r="A119" s="27" t="s">
        <v>133</v>
      </c>
      <c r="B119" s="28" t="s">
        <v>134</v>
      </c>
      <c r="C119" s="28">
        <v>23</v>
      </c>
      <c r="D119" s="28">
        <v>24</v>
      </c>
      <c r="E119" s="28">
        <v>27</v>
      </c>
      <c r="F119" s="28">
        <v>26</v>
      </c>
      <c r="G119" s="28">
        <v>30</v>
      </c>
      <c r="H119" s="28">
        <v>26</v>
      </c>
    </row>
    <row r="120" spans="1:8" ht="15.75" thickBot="1" x14ac:dyDescent="0.25">
      <c r="A120" s="27" t="s">
        <v>135</v>
      </c>
      <c r="B120" s="28" t="s">
        <v>136</v>
      </c>
      <c r="C120" s="28">
        <v>24</v>
      </c>
      <c r="D120" s="28">
        <v>25</v>
      </c>
      <c r="E120" s="28">
        <v>31</v>
      </c>
      <c r="F120" s="28">
        <v>30</v>
      </c>
      <c r="G120" s="28">
        <v>31</v>
      </c>
      <c r="H120" s="28">
        <v>31</v>
      </c>
    </row>
    <row r="121" spans="1:8" ht="15.75" thickBot="1" x14ac:dyDescent="0.25">
      <c r="A121" s="27" t="s">
        <v>137</v>
      </c>
      <c r="B121" s="28" t="s">
        <v>138</v>
      </c>
      <c r="C121" s="28">
        <v>24</v>
      </c>
      <c r="D121" s="28">
        <v>24</v>
      </c>
      <c r="E121" s="28">
        <v>28</v>
      </c>
      <c r="F121" s="28">
        <v>27</v>
      </c>
      <c r="G121" s="28">
        <v>30</v>
      </c>
      <c r="H121" s="28">
        <v>31</v>
      </c>
    </row>
    <row r="122" spans="1:8" ht="15.75" thickBot="1" x14ac:dyDescent="0.25">
      <c r="A122" s="27" t="s">
        <v>139</v>
      </c>
      <c r="B122" s="28"/>
      <c r="C122" s="28">
        <v>24</v>
      </c>
      <c r="D122" s="28">
        <v>24</v>
      </c>
      <c r="E122" s="28">
        <v>28</v>
      </c>
      <c r="F122" s="28">
        <v>27</v>
      </c>
      <c r="G122" s="28">
        <v>29</v>
      </c>
      <c r="H122" s="28">
        <v>28</v>
      </c>
    </row>
    <row r="123" spans="1:8" x14ac:dyDescent="0.2">
      <c r="A123" s="39"/>
      <c r="B123" s="39"/>
      <c r="C123" s="39"/>
      <c r="D123" s="39"/>
      <c r="E123" s="39"/>
      <c r="F123" s="39"/>
      <c r="G123" s="39"/>
      <c r="H123" s="39"/>
    </row>
    <row r="124" spans="1:8" ht="16.5" thickBot="1" x14ac:dyDescent="0.3">
      <c r="A124" s="25" t="s">
        <v>176</v>
      </c>
      <c r="B124"/>
      <c r="C124"/>
      <c r="D124"/>
      <c r="E124"/>
      <c r="F124"/>
      <c r="G124"/>
      <c r="H124"/>
    </row>
    <row r="125" spans="1:8" ht="15.75" thickBot="1" x14ac:dyDescent="0.25">
      <c r="A125" s="72" t="s">
        <v>177</v>
      </c>
      <c r="B125" s="73"/>
      <c r="C125" s="61" t="s">
        <v>171</v>
      </c>
      <c r="D125" s="62"/>
      <c r="E125" s="62"/>
      <c r="F125" s="62"/>
      <c r="G125" s="62"/>
      <c r="H125" s="63"/>
    </row>
    <row r="126" spans="1:8" ht="26.25" thickBot="1" x14ac:dyDescent="0.25">
      <c r="A126" s="29" t="s">
        <v>1</v>
      </c>
      <c r="B126" s="26" t="s">
        <v>114</v>
      </c>
      <c r="C126" s="26" t="s">
        <v>163</v>
      </c>
      <c r="D126" s="26" t="s">
        <v>172</v>
      </c>
      <c r="E126" s="26" t="s">
        <v>165</v>
      </c>
      <c r="F126" s="26" t="s">
        <v>166</v>
      </c>
      <c r="G126" s="26" t="s">
        <v>167</v>
      </c>
      <c r="H126" s="26" t="s">
        <v>168</v>
      </c>
    </row>
    <row r="127" spans="1:8" ht="15.75" thickBot="1" x14ac:dyDescent="0.25">
      <c r="A127" s="27" t="s">
        <v>115</v>
      </c>
      <c r="B127" s="28" t="s">
        <v>116</v>
      </c>
      <c r="C127" s="28">
        <v>1.3</v>
      </c>
      <c r="D127" s="28">
        <v>1.4</v>
      </c>
      <c r="E127" s="28">
        <v>5.7</v>
      </c>
      <c r="F127" s="28">
        <v>7.9</v>
      </c>
      <c r="G127" s="28">
        <v>2.7</v>
      </c>
      <c r="H127" s="28">
        <v>3.2</v>
      </c>
    </row>
    <row r="128" spans="1:8" ht="15.75" thickBot="1" x14ac:dyDescent="0.25">
      <c r="A128" s="27" t="s">
        <v>117</v>
      </c>
      <c r="B128" s="28" t="s">
        <v>118</v>
      </c>
      <c r="C128" s="28">
        <v>1.3</v>
      </c>
      <c r="D128" s="28">
        <v>1.4</v>
      </c>
      <c r="E128" s="28">
        <v>6.6</v>
      </c>
      <c r="F128" s="28">
        <v>7.8</v>
      </c>
      <c r="G128" s="28">
        <v>2.6</v>
      </c>
      <c r="H128" s="28">
        <v>3.4</v>
      </c>
    </row>
    <row r="129" spans="1:8" ht="15.75" thickBot="1" x14ac:dyDescent="0.25">
      <c r="A129" s="27" t="s">
        <v>119</v>
      </c>
      <c r="B129" s="28" t="s">
        <v>120</v>
      </c>
      <c r="C129" s="28">
        <v>1.2</v>
      </c>
      <c r="D129" s="28">
        <v>1.8</v>
      </c>
      <c r="E129" s="28">
        <v>2.7</v>
      </c>
      <c r="F129" s="28">
        <v>7</v>
      </c>
      <c r="G129" s="28">
        <v>1.7</v>
      </c>
      <c r="H129" s="28">
        <v>1.8</v>
      </c>
    </row>
    <row r="130" spans="1:8" ht="15.75" thickBot="1" x14ac:dyDescent="0.25">
      <c r="A130" s="27" t="s">
        <v>121</v>
      </c>
      <c r="B130" s="28" t="s">
        <v>122</v>
      </c>
      <c r="C130" s="28">
        <v>1</v>
      </c>
      <c r="D130" s="28">
        <v>1.5</v>
      </c>
      <c r="E130" s="28">
        <v>1.4</v>
      </c>
      <c r="F130" s="28">
        <v>7.3</v>
      </c>
      <c r="G130" s="28">
        <v>2</v>
      </c>
      <c r="H130" s="28">
        <v>2.2000000000000002</v>
      </c>
    </row>
    <row r="131" spans="1:8" ht="15.75" thickBot="1" x14ac:dyDescent="0.25">
      <c r="A131" s="27" t="s">
        <v>123</v>
      </c>
      <c r="B131" s="28" t="s">
        <v>124</v>
      </c>
      <c r="C131" s="28">
        <v>1.3</v>
      </c>
      <c r="D131" s="28">
        <v>1.4</v>
      </c>
      <c r="E131" s="28">
        <v>7.3</v>
      </c>
      <c r="F131" s="28">
        <v>7.1</v>
      </c>
      <c r="G131" s="28">
        <v>2.1</v>
      </c>
      <c r="H131" s="28">
        <v>3.4</v>
      </c>
    </row>
    <row r="132" spans="1:8" ht="15.75" thickBot="1" x14ac:dyDescent="0.25">
      <c r="A132" s="27" t="s">
        <v>125</v>
      </c>
      <c r="B132" s="28" t="s">
        <v>126</v>
      </c>
      <c r="C132" s="28">
        <v>2</v>
      </c>
      <c r="D132" s="28">
        <v>1.7</v>
      </c>
      <c r="E132" s="28">
        <v>4.2</v>
      </c>
      <c r="F132" s="28">
        <v>8</v>
      </c>
      <c r="G132" s="28">
        <v>2.8</v>
      </c>
      <c r="H132" s="28">
        <v>3.8</v>
      </c>
    </row>
    <row r="133" spans="1:8" ht="15.75" thickBot="1" x14ac:dyDescent="0.25">
      <c r="A133" s="27" t="s">
        <v>127</v>
      </c>
      <c r="B133" s="28" t="s">
        <v>128</v>
      </c>
      <c r="C133" s="28">
        <v>0.7</v>
      </c>
      <c r="D133" s="28">
        <v>1.5</v>
      </c>
      <c r="E133" s="28">
        <v>0.3</v>
      </c>
      <c r="F133" s="28">
        <v>6.5</v>
      </c>
      <c r="G133" s="28">
        <v>1.5</v>
      </c>
      <c r="H133" s="28">
        <v>1.6</v>
      </c>
    </row>
    <row r="134" spans="1:8" ht="15.75" thickBot="1" x14ac:dyDescent="0.25">
      <c r="A134" s="27" t="s">
        <v>129</v>
      </c>
      <c r="B134" s="28" t="s">
        <v>130</v>
      </c>
      <c r="C134" s="28">
        <v>1.8</v>
      </c>
      <c r="D134" s="28">
        <v>1.5</v>
      </c>
      <c r="E134" s="28">
        <v>3.4</v>
      </c>
      <c r="F134" s="28">
        <v>7.8</v>
      </c>
      <c r="G134" s="28">
        <v>2.6</v>
      </c>
      <c r="H134" s="28">
        <v>2.9</v>
      </c>
    </row>
    <row r="135" spans="1:8" ht="15.75" thickBot="1" x14ac:dyDescent="0.25">
      <c r="A135" s="27" t="s">
        <v>131</v>
      </c>
      <c r="B135" s="28" t="s">
        <v>132</v>
      </c>
      <c r="C135" s="28">
        <v>1.6</v>
      </c>
      <c r="D135" s="28">
        <v>1.5</v>
      </c>
      <c r="E135" s="28">
        <v>4.5999999999999996</v>
      </c>
      <c r="F135" s="28">
        <v>7.9</v>
      </c>
      <c r="G135" s="28">
        <v>2.6</v>
      </c>
      <c r="H135" s="28">
        <v>2.9</v>
      </c>
    </row>
    <row r="136" spans="1:8" ht="15.75" thickBot="1" x14ac:dyDescent="0.25">
      <c r="A136" s="27" t="s">
        <v>133</v>
      </c>
      <c r="B136" s="28" t="s">
        <v>134</v>
      </c>
      <c r="C136" s="28">
        <v>1.4</v>
      </c>
      <c r="D136" s="28">
        <v>1.5</v>
      </c>
      <c r="E136" s="28">
        <v>4</v>
      </c>
      <c r="F136" s="28">
        <v>7.9</v>
      </c>
      <c r="G136" s="28">
        <v>2.7</v>
      </c>
      <c r="H136" s="28">
        <v>3.4</v>
      </c>
    </row>
    <row r="137" spans="1:8" ht="15.75" thickBot="1" x14ac:dyDescent="0.25">
      <c r="A137" s="27" t="s">
        <v>135</v>
      </c>
      <c r="B137" s="28" t="s">
        <v>136</v>
      </c>
      <c r="C137" s="28">
        <v>1.3</v>
      </c>
      <c r="D137" s="28">
        <v>1.4</v>
      </c>
      <c r="E137" s="28">
        <v>4.5</v>
      </c>
      <c r="F137" s="28">
        <v>8</v>
      </c>
      <c r="G137" s="28">
        <v>2.6</v>
      </c>
      <c r="H137" s="28">
        <v>2.8</v>
      </c>
    </row>
    <row r="138" spans="1:8" ht="15.75" thickBot="1" x14ac:dyDescent="0.25">
      <c r="A138" s="27" t="s">
        <v>137</v>
      </c>
      <c r="B138" s="28" t="s">
        <v>138</v>
      </c>
      <c r="C138" s="28">
        <v>1.3</v>
      </c>
      <c r="D138" s="28">
        <v>1.5</v>
      </c>
      <c r="E138" s="28">
        <v>3.3</v>
      </c>
      <c r="F138" s="28">
        <v>7.8</v>
      </c>
      <c r="G138" s="28">
        <v>2.6</v>
      </c>
      <c r="H138" s="28">
        <v>2.9</v>
      </c>
    </row>
    <row r="139" spans="1:8" ht="15.75" thickBot="1" x14ac:dyDescent="0.25">
      <c r="A139" s="27" t="s">
        <v>139</v>
      </c>
      <c r="B139" s="28"/>
      <c r="C139" s="28">
        <v>1.4</v>
      </c>
      <c r="D139" s="28">
        <v>1.5</v>
      </c>
      <c r="E139" s="28">
        <v>3.7</v>
      </c>
      <c r="F139" s="28">
        <v>7.8</v>
      </c>
      <c r="G139" s="28">
        <v>2.5</v>
      </c>
      <c r="H139" s="28">
        <v>2.8</v>
      </c>
    </row>
    <row r="140" spans="1:8" x14ac:dyDescent="0.2">
      <c r="A140" s="39"/>
      <c r="B140" s="39"/>
      <c r="C140" s="39"/>
      <c r="D140" s="39"/>
      <c r="E140" s="39"/>
      <c r="F140" s="39"/>
      <c r="G140" s="39"/>
      <c r="H140" s="39"/>
    </row>
    <row r="141" spans="1:8" ht="16.5" thickBot="1" x14ac:dyDescent="0.3">
      <c r="A141" s="25" t="s">
        <v>178</v>
      </c>
      <c r="B141"/>
      <c r="C141"/>
      <c r="D141"/>
      <c r="E141"/>
      <c r="F141"/>
      <c r="G141"/>
      <c r="H141"/>
    </row>
    <row r="142" spans="1:8" ht="15.75" thickBot="1" x14ac:dyDescent="0.25">
      <c r="A142" s="72" t="s">
        <v>179</v>
      </c>
      <c r="B142" s="73"/>
      <c r="C142" s="74" t="s">
        <v>162</v>
      </c>
      <c r="D142" s="75"/>
      <c r="E142" s="75"/>
      <c r="F142" s="75"/>
      <c r="G142" s="75"/>
      <c r="H142" s="76"/>
    </row>
    <row r="143" spans="1:8" ht="26.25" thickBot="1" x14ac:dyDescent="0.25">
      <c r="A143" s="29" t="s">
        <v>1</v>
      </c>
      <c r="B143" s="26" t="s">
        <v>114</v>
      </c>
      <c r="C143" s="41" t="s">
        <v>163</v>
      </c>
      <c r="D143" s="41" t="s">
        <v>172</v>
      </c>
      <c r="E143" s="41" t="s">
        <v>165</v>
      </c>
      <c r="F143" s="41" t="s">
        <v>166</v>
      </c>
      <c r="G143" s="41" t="s">
        <v>167</v>
      </c>
      <c r="H143" s="41" t="s">
        <v>168</v>
      </c>
    </row>
    <row r="144" spans="1:8" ht="15.75" thickBot="1" x14ac:dyDescent="0.25">
      <c r="A144" s="27" t="s">
        <v>115</v>
      </c>
      <c r="B144" s="28" t="s">
        <v>116</v>
      </c>
      <c r="C144" s="42">
        <v>4.45</v>
      </c>
      <c r="D144" s="42">
        <v>4.7</v>
      </c>
      <c r="E144" s="42">
        <v>6.5</v>
      </c>
      <c r="F144" s="42">
        <v>5.05</v>
      </c>
      <c r="G144" s="42">
        <v>5.7</v>
      </c>
      <c r="H144" s="42">
        <v>5.4</v>
      </c>
    </row>
    <row r="145" spans="1:8" ht="15.75" thickBot="1" x14ac:dyDescent="0.25">
      <c r="A145" s="27" t="s">
        <v>117</v>
      </c>
      <c r="B145" s="28" t="s">
        <v>118</v>
      </c>
      <c r="C145" s="42">
        <v>4.0999999999999996</v>
      </c>
      <c r="D145" s="42">
        <v>4.4000000000000004</v>
      </c>
      <c r="E145" s="42">
        <v>5.9</v>
      </c>
      <c r="F145" s="42">
        <v>4.75</v>
      </c>
      <c r="G145" s="42">
        <v>4.1500000000000004</v>
      </c>
      <c r="H145" s="42">
        <v>4.1500000000000004</v>
      </c>
    </row>
    <row r="146" spans="1:8" ht="15.75" thickBot="1" x14ac:dyDescent="0.25">
      <c r="A146" s="27" t="s">
        <v>119</v>
      </c>
      <c r="B146" s="28" t="s">
        <v>120</v>
      </c>
      <c r="C146" s="42">
        <v>4.0999999999999996</v>
      </c>
      <c r="D146" s="42">
        <v>4.0999999999999996</v>
      </c>
      <c r="E146" s="42">
        <v>5.9</v>
      </c>
      <c r="F146" s="42">
        <v>4.3</v>
      </c>
      <c r="G146" s="42">
        <v>4.7</v>
      </c>
      <c r="H146" s="42">
        <v>4.5999999999999996</v>
      </c>
    </row>
    <row r="147" spans="1:8" ht="15.75" thickBot="1" x14ac:dyDescent="0.25">
      <c r="A147" s="27" t="s">
        <v>121</v>
      </c>
      <c r="B147" s="28" t="s">
        <v>122</v>
      </c>
      <c r="C147" s="42">
        <v>4.0999999999999996</v>
      </c>
      <c r="D147" s="42">
        <v>4.4000000000000004</v>
      </c>
      <c r="E147" s="42">
        <v>5.9</v>
      </c>
      <c r="F147" s="42">
        <v>4.75</v>
      </c>
      <c r="G147" s="42">
        <v>4.8499999999999996</v>
      </c>
      <c r="H147" s="42">
        <v>5.05</v>
      </c>
    </row>
    <row r="148" spans="1:8" ht="15.75" thickBot="1" x14ac:dyDescent="0.25">
      <c r="A148" s="27" t="s">
        <v>123</v>
      </c>
      <c r="B148" s="28" t="s">
        <v>124</v>
      </c>
      <c r="C148" s="42">
        <v>4.0999999999999996</v>
      </c>
      <c r="D148" s="42">
        <v>4.4000000000000004</v>
      </c>
      <c r="E148" s="42">
        <v>5.9</v>
      </c>
      <c r="F148" s="42">
        <v>4.6500000000000004</v>
      </c>
      <c r="G148" s="42">
        <v>4.55</v>
      </c>
      <c r="H148" s="42">
        <v>4.55</v>
      </c>
    </row>
    <row r="149" spans="1:8" ht="15.75" thickBot="1" x14ac:dyDescent="0.25">
      <c r="A149" s="27" t="s">
        <v>125</v>
      </c>
      <c r="B149" s="28" t="s">
        <v>126</v>
      </c>
      <c r="C149" s="42">
        <v>4.0999999999999996</v>
      </c>
      <c r="D149" s="42">
        <v>5.0999999999999996</v>
      </c>
      <c r="E149" s="42">
        <v>5.9</v>
      </c>
      <c r="F149" s="42">
        <v>4.75</v>
      </c>
      <c r="G149" s="42">
        <v>4.5999999999999996</v>
      </c>
      <c r="H149" s="42">
        <v>4.5999999999999996</v>
      </c>
    </row>
    <row r="150" spans="1:8" ht="15.75" thickBot="1" x14ac:dyDescent="0.25">
      <c r="A150" s="27" t="s">
        <v>127</v>
      </c>
      <c r="B150" s="28" t="s">
        <v>128</v>
      </c>
      <c r="C150" s="42">
        <v>4.0999999999999996</v>
      </c>
      <c r="D150" s="42">
        <v>4.4000000000000004</v>
      </c>
      <c r="E150" s="42">
        <v>5.9</v>
      </c>
      <c r="F150" s="42">
        <v>4.3499999999999996</v>
      </c>
      <c r="G150" s="42">
        <v>4.0999999999999996</v>
      </c>
      <c r="H150" s="42">
        <v>4.25</v>
      </c>
    </row>
    <row r="151" spans="1:8" ht="15.75" thickBot="1" x14ac:dyDescent="0.25">
      <c r="A151" s="27" t="s">
        <v>129</v>
      </c>
      <c r="B151" s="28" t="s">
        <v>130</v>
      </c>
      <c r="C151" s="42">
        <v>4.0999999999999996</v>
      </c>
      <c r="D151" s="42">
        <v>4.4000000000000004</v>
      </c>
      <c r="E151" s="42">
        <v>5.9</v>
      </c>
      <c r="F151" s="42">
        <v>4.75</v>
      </c>
      <c r="G151" s="42">
        <v>4.95</v>
      </c>
      <c r="H151" s="42">
        <v>4.25</v>
      </c>
    </row>
    <row r="152" spans="1:8" ht="15.75" thickBot="1" x14ac:dyDescent="0.25">
      <c r="A152" s="27" t="s">
        <v>131</v>
      </c>
      <c r="B152" s="28" t="s">
        <v>132</v>
      </c>
      <c r="C152" s="42">
        <v>4.0999999999999996</v>
      </c>
      <c r="D152" s="42">
        <v>4.4000000000000004</v>
      </c>
      <c r="E152" s="42">
        <v>5.9</v>
      </c>
      <c r="F152" s="42">
        <v>4.75</v>
      </c>
      <c r="G152" s="42">
        <v>4.95</v>
      </c>
      <c r="H152" s="42">
        <v>4.3</v>
      </c>
    </row>
    <row r="153" spans="1:8" ht="15.75" thickBot="1" x14ac:dyDescent="0.25">
      <c r="A153" s="27" t="s">
        <v>133</v>
      </c>
      <c r="B153" s="28" t="s">
        <v>134</v>
      </c>
      <c r="C153" s="42">
        <v>4.0999999999999996</v>
      </c>
      <c r="D153" s="42">
        <v>4.4000000000000004</v>
      </c>
      <c r="E153" s="42">
        <v>5.9</v>
      </c>
      <c r="F153" s="42">
        <v>4.75</v>
      </c>
      <c r="G153" s="42">
        <v>4.95</v>
      </c>
      <c r="H153" s="42">
        <v>4.3</v>
      </c>
    </row>
    <row r="154" spans="1:8" ht="15.75" thickBot="1" x14ac:dyDescent="0.25">
      <c r="A154" s="27" t="s">
        <v>135</v>
      </c>
      <c r="B154" s="28" t="s">
        <v>136</v>
      </c>
      <c r="C154" s="42">
        <v>4.0999999999999996</v>
      </c>
      <c r="D154" s="42">
        <v>4.4000000000000004</v>
      </c>
      <c r="E154" s="42">
        <v>5.9</v>
      </c>
      <c r="F154" s="42">
        <v>4.1500000000000004</v>
      </c>
      <c r="G154" s="42">
        <v>4.6500000000000004</v>
      </c>
      <c r="H154" s="42">
        <v>4.6500000000000004</v>
      </c>
    </row>
    <row r="155" spans="1:8" ht="15.75" thickBot="1" x14ac:dyDescent="0.25">
      <c r="A155" s="27" t="s">
        <v>137</v>
      </c>
      <c r="B155" s="28" t="s">
        <v>138</v>
      </c>
      <c r="C155" s="42">
        <v>4.0999999999999996</v>
      </c>
      <c r="D155" s="42">
        <v>4.1500000000000004</v>
      </c>
      <c r="E155" s="42">
        <v>5.9</v>
      </c>
      <c r="F155" s="42">
        <v>5</v>
      </c>
      <c r="G155" s="42">
        <v>4.5</v>
      </c>
      <c r="H155" s="42">
        <v>4.6500000000000004</v>
      </c>
    </row>
    <row r="156" spans="1:8" ht="15.75" thickBot="1" x14ac:dyDescent="0.25">
      <c r="A156" s="27" t="s">
        <v>139</v>
      </c>
      <c r="B156" s="28"/>
      <c r="C156" s="42">
        <v>4.0999999999999996</v>
      </c>
      <c r="D156" s="42">
        <v>4.4000000000000004</v>
      </c>
      <c r="E156" s="42">
        <v>5.9</v>
      </c>
      <c r="F156" s="42">
        <v>4.75</v>
      </c>
      <c r="G156" s="42">
        <v>4.95</v>
      </c>
      <c r="H156" s="42">
        <v>4.8499999999999996</v>
      </c>
    </row>
    <row r="157" spans="1:8" x14ac:dyDescent="0.2">
      <c r="A157" s="39"/>
      <c r="B157" s="39"/>
      <c r="C157" s="44"/>
      <c r="D157" s="44"/>
      <c r="E157" s="44"/>
      <c r="F157" s="44"/>
      <c r="G157" s="44"/>
      <c r="H157" s="44"/>
    </row>
    <row r="158" spans="1:8" ht="16.5" thickBot="1" x14ac:dyDescent="0.3">
      <c r="A158" s="25" t="s">
        <v>180</v>
      </c>
      <c r="B158"/>
      <c r="C158"/>
      <c r="D158"/>
      <c r="E158"/>
      <c r="F158"/>
      <c r="G158"/>
      <c r="H158"/>
    </row>
    <row r="159" spans="1:8" x14ac:dyDescent="0.2">
      <c r="A159" s="64" t="s">
        <v>181</v>
      </c>
      <c r="B159" s="65"/>
      <c r="C159" s="68" t="s">
        <v>171</v>
      </c>
      <c r="D159" s="69"/>
      <c r="E159" s="69"/>
      <c r="F159" s="69"/>
      <c r="G159" s="69"/>
      <c r="H159" s="70"/>
    </row>
    <row r="160" spans="1:8" ht="15.75" thickBot="1" x14ac:dyDescent="0.25">
      <c r="A160" s="66" t="s">
        <v>182</v>
      </c>
      <c r="B160" s="67"/>
      <c r="C160" s="66"/>
      <c r="D160" s="71"/>
      <c r="E160" s="71"/>
      <c r="F160" s="71"/>
      <c r="G160" s="71"/>
      <c r="H160" s="67"/>
    </row>
    <row r="161" spans="1:8" ht="26.25" thickBot="1" x14ac:dyDescent="0.25">
      <c r="A161" s="29" t="s">
        <v>1</v>
      </c>
      <c r="B161" s="26" t="s">
        <v>114</v>
      </c>
      <c r="C161" s="26" t="s">
        <v>163</v>
      </c>
      <c r="D161" s="26" t="s">
        <v>172</v>
      </c>
      <c r="E161" s="26" t="s">
        <v>165</v>
      </c>
      <c r="F161" s="26" t="s">
        <v>166</v>
      </c>
      <c r="G161" s="26" t="s">
        <v>167</v>
      </c>
      <c r="H161" s="26" t="s">
        <v>168</v>
      </c>
    </row>
    <row r="162" spans="1:8" ht="15.75" thickBot="1" x14ac:dyDescent="0.25">
      <c r="A162" s="27" t="s">
        <v>115</v>
      </c>
      <c r="B162" s="28" t="s">
        <v>116</v>
      </c>
      <c r="C162" s="28">
        <v>465</v>
      </c>
      <c r="D162" s="28">
        <v>450</v>
      </c>
      <c r="E162" s="28">
        <v>670</v>
      </c>
      <c r="F162" s="28">
        <v>550</v>
      </c>
      <c r="G162" s="28">
        <v>675</v>
      </c>
      <c r="H162" s="28">
        <v>610</v>
      </c>
    </row>
    <row r="163" spans="1:8" ht="15.75" thickBot="1" x14ac:dyDescent="0.25">
      <c r="A163" s="27" t="s">
        <v>117</v>
      </c>
      <c r="B163" s="28" t="s">
        <v>118</v>
      </c>
      <c r="C163" s="28">
        <v>430</v>
      </c>
      <c r="D163" s="28">
        <v>465</v>
      </c>
      <c r="E163" s="28">
        <v>615</v>
      </c>
      <c r="F163" s="28">
        <v>505</v>
      </c>
      <c r="G163" s="28">
        <v>525</v>
      </c>
      <c r="H163" s="28">
        <v>500</v>
      </c>
    </row>
    <row r="164" spans="1:8" ht="15.75" thickBot="1" x14ac:dyDescent="0.25">
      <c r="A164" s="27" t="s">
        <v>119</v>
      </c>
      <c r="B164" s="28" t="s">
        <v>120</v>
      </c>
      <c r="C164" s="28">
        <v>475</v>
      </c>
      <c r="D164" s="28">
        <v>455</v>
      </c>
      <c r="E164" s="28">
        <v>800</v>
      </c>
      <c r="F164" s="28">
        <v>475</v>
      </c>
      <c r="G164" s="28">
        <v>520</v>
      </c>
      <c r="H164" s="28">
        <v>505</v>
      </c>
    </row>
    <row r="165" spans="1:8" ht="15.75" thickBot="1" x14ac:dyDescent="0.25">
      <c r="A165" s="27" t="s">
        <v>121</v>
      </c>
      <c r="B165" s="28" t="s">
        <v>122</v>
      </c>
      <c r="C165" s="28">
        <v>465</v>
      </c>
      <c r="D165" s="28">
        <v>430</v>
      </c>
      <c r="E165" s="28">
        <v>615</v>
      </c>
      <c r="F165" s="28">
        <v>505</v>
      </c>
      <c r="G165" s="28">
        <v>485</v>
      </c>
      <c r="H165" s="28">
        <v>475</v>
      </c>
    </row>
    <row r="166" spans="1:8" ht="15.75" thickBot="1" x14ac:dyDescent="0.25">
      <c r="A166" s="27" t="s">
        <v>123</v>
      </c>
      <c r="B166" s="28" t="s">
        <v>124</v>
      </c>
      <c r="C166" s="28">
        <v>465</v>
      </c>
      <c r="D166" s="28">
        <v>485</v>
      </c>
      <c r="E166" s="28">
        <v>615</v>
      </c>
      <c r="F166" s="28">
        <v>490</v>
      </c>
      <c r="G166" s="28">
        <v>500</v>
      </c>
      <c r="H166" s="28">
        <v>495</v>
      </c>
    </row>
    <row r="167" spans="1:8" ht="15.75" thickBot="1" x14ac:dyDescent="0.25">
      <c r="A167" s="27" t="s">
        <v>125</v>
      </c>
      <c r="B167" s="28" t="s">
        <v>126</v>
      </c>
      <c r="C167" s="28">
        <v>465</v>
      </c>
      <c r="D167" s="28">
        <v>465</v>
      </c>
      <c r="E167" s="28">
        <v>615</v>
      </c>
      <c r="F167" s="28">
        <v>495</v>
      </c>
      <c r="G167" s="28">
        <v>545</v>
      </c>
      <c r="H167" s="28">
        <v>500</v>
      </c>
    </row>
    <row r="168" spans="1:8" ht="15.75" thickBot="1" x14ac:dyDescent="0.25">
      <c r="A168" s="27" t="s">
        <v>127</v>
      </c>
      <c r="B168" s="28" t="s">
        <v>128</v>
      </c>
      <c r="C168" s="28">
        <v>465</v>
      </c>
      <c r="D168" s="28">
        <v>455</v>
      </c>
      <c r="E168" s="28">
        <v>615</v>
      </c>
      <c r="F168" s="28">
        <v>505</v>
      </c>
      <c r="G168" s="28">
        <v>440</v>
      </c>
      <c r="H168" s="28">
        <v>435</v>
      </c>
    </row>
    <row r="169" spans="1:8" ht="15.75" thickBot="1" x14ac:dyDescent="0.25">
      <c r="A169" s="27" t="s">
        <v>129</v>
      </c>
      <c r="B169" s="28" t="s">
        <v>130</v>
      </c>
      <c r="C169" s="28">
        <v>465</v>
      </c>
      <c r="D169" s="28">
        <v>475</v>
      </c>
      <c r="E169" s="28">
        <v>615</v>
      </c>
      <c r="F169" s="28">
        <v>505</v>
      </c>
      <c r="G169" s="28">
        <v>550</v>
      </c>
      <c r="H169" s="28">
        <v>525</v>
      </c>
    </row>
    <row r="170" spans="1:8" ht="15.75" thickBot="1" x14ac:dyDescent="0.25">
      <c r="A170" s="27" t="s">
        <v>131</v>
      </c>
      <c r="B170" s="28" t="s">
        <v>132</v>
      </c>
      <c r="C170" s="28">
        <v>465</v>
      </c>
      <c r="D170" s="28">
        <v>455</v>
      </c>
      <c r="E170" s="28">
        <v>615</v>
      </c>
      <c r="F170" s="28">
        <v>505</v>
      </c>
      <c r="G170" s="28">
        <v>525</v>
      </c>
      <c r="H170" s="28">
        <v>500</v>
      </c>
    </row>
    <row r="171" spans="1:8" ht="15.75" thickBot="1" x14ac:dyDescent="0.25">
      <c r="A171" s="27" t="s">
        <v>133</v>
      </c>
      <c r="B171" s="28" t="s">
        <v>134</v>
      </c>
      <c r="C171" s="28">
        <v>450</v>
      </c>
      <c r="D171" s="28">
        <v>470</v>
      </c>
      <c r="E171" s="28">
        <v>615</v>
      </c>
      <c r="F171" s="28">
        <v>505</v>
      </c>
      <c r="G171" s="28">
        <v>505</v>
      </c>
      <c r="H171" s="28">
        <v>525</v>
      </c>
    </row>
    <row r="172" spans="1:8" ht="15.75" thickBot="1" x14ac:dyDescent="0.25">
      <c r="A172" s="27" t="s">
        <v>135</v>
      </c>
      <c r="B172" s="28" t="s">
        <v>136</v>
      </c>
      <c r="C172" s="28">
        <v>560</v>
      </c>
      <c r="D172" s="28">
        <v>435</v>
      </c>
      <c r="E172" s="28">
        <v>615</v>
      </c>
      <c r="F172" s="28">
        <v>520</v>
      </c>
      <c r="G172" s="28">
        <v>595</v>
      </c>
      <c r="H172" s="28">
        <v>525</v>
      </c>
    </row>
    <row r="173" spans="1:8" ht="15.75" thickBot="1" x14ac:dyDescent="0.25">
      <c r="A173" s="27" t="s">
        <v>137</v>
      </c>
      <c r="B173" s="28" t="s">
        <v>138</v>
      </c>
      <c r="C173" s="28">
        <v>430</v>
      </c>
      <c r="D173" s="28">
        <v>460</v>
      </c>
      <c r="E173" s="28">
        <v>615</v>
      </c>
      <c r="F173" s="28">
        <v>485</v>
      </c>
      <c r="G173" s="28">
        <v>575</v>
      </c>
      <c r="H173" s="28">
        <v>525</v>
      </c>
    </row>
    <row r="174" spans="1:8" ht="15.75" thickBot="1" x14ac:dyDescent="0.25">
      <c r="A174" s="27" t="s">
        <v>139</v>
      </c>
      <c r="B174" s="28"/>
      <c r="C174" s="28">
        <v>465</v>
      </c>
      <c r="D174" s="28">
        <v>455</v>
      </c>
      <c r="E174" s="28">
        <v>615</v>
      </c>
      <c r="F174" s="28">
        <v>505</v>
      </c>
      <c r="G174" s="28">
        <v>550</v>
      </c>
      <c r="H174" s="28">
        <v>525</v>
      </c>
    </row>
    <row r="175" spans="1:8" x14ac:dyDescent="0.2">
      <c r="A175" s="39"/>
      <c r="B175" s="39"/>
      <c r="C175" s="39"/>
      <c r="D175" s="39"/>
      <c r="E175" s="39"/>
      <c r="F175" s="39"/>
      <c r="G175" s="39"/>
      <c r="H175" s="39"/>
    </row>
    <row r="176" spans="1:8" ht="16.5" thickBot="1" x14ac:dyDescent="0.3">
      <c r="A176" s="43" t="s">
        <v>183</v>
      </c>
      <c r="B176"/>
      <c r="C176"/>
      <c r="D176"/>
      <c r="E176"/>
      <c r="F176"/>
      <c r="G176"/>
      <c r="H176"/>
    </row>
    <row r="177" spans="1:8" x14ac:dyDescent="0.2">
      <c r="A177" s="64" t="s">
        <v>181</v>
      </c>
      <c r="B177" s="65"/>
      <c r="C177" s="68" t="s">
        <v>171</v>
      </c>
      <c r="D177" s="69"/>
      <c r="E177" s="69"/>
      <c r="F177" s="69"/>
      <c r="G177" s="69"/>
      <c r="H177" s="70"/>
    </row>
    <row r="178" spans="1:8" ht="15.75" thickBot="1" x14ac:dyDescent="0.25">
      <c r="A178" s="66" t="s">
        <v>175</v>
      </c>
      <c r="B178" s="67"/>
      <c r="C178" s="66"/>
      <c r="D178" s="71"/>
      <c r="E178" s="71"/>
      <c r="F178" s="71"/>
      <c r="G178" s="71"/>
      <c r="H178" s="67"/>
    </row>
    <row r="179" spans="1:8" ht="26.25" thickBot="1" x14ac:dyDescent="0.25">
      <c r="A179" s="29" t="s">
        <v>1</v>
      </c>
      <c r="B179" s="26" t="s">
        <v>114</v>
      </c>
      <c r="C179" s="26" t="s">
        <v>163</v>
      </c>
      <c r="D179" s="26" t="s">
        <v>172</v>
      </c>
      <c r="E179" s="26" t="s">
        <v>184</v>
      </c>
      <c r="F179" s="26" t="s">
        <v>166</v>
      </c>
      <c r="G179" s="26" t="s">
        <v>167</v>
      </c>
      <c r="H179" s="26" t="s">
        <v>168</v>
      </c>
    </row>
    <row r="180" spans="1:8" ht="15.75" thickBot="1" x14ac:dyDescent="0.25">
      <c r="A180" s="27" t="s">
        <v>115</v>
      </c>
      <c r="B180" s="28" t="s">
        <v>116</v>
      </c>
      <c r="C180" s="28">
        <v>27</v>
      </c>
      <c r="D180" s="28">
        <v>27</v>
      </c>
      <c r="E180" s="28">
        <v>26</v>
      </c>
      <c r="F180" s="28">
        <v>31</v>
      </c>
      <c r="G180" s="28">
        <v>37</v>
      </c>
      <c r="H180" s="28">
        <v>36</v>
      </c>
    </row>
    <row r="181" spans="1:8" ht="15.75" thickBot="1" x14ac:dyDescent="0.25">
      <c r="A181" s="27" t="s">
        <v>117</v>
      </c>
      <c r="B181" s="28" t="s">
        <v>118</v>
      </c>
      <c r="C181" s="28">
        <v>23</v>
      </c>
      <c r="D181" s="28">
        <v>24</v>
      </c>
      <c r="E181" s="28">
        <v>33</v>
      </c>
      <c r="F181" s="28">
        <v>27</v>
      </c>
      <c r="G181" s="28">
        <v>27</v>
      </c>
      <c r="H181" s="28">
        <v>27</v>
      </c>
    </row>
    <row r="182" spans="1:8" ht="15.75" thickBot="1" x14ac:dyDescent="0.25">
      <c r="A182" s="27" t="s">
        <v>119</v>
      </c>
      <c r="B182" s="28" t="s">
        <v>120</v>
      </c>
      <c r="C182" s="28">
        <v>25</v>
      </c>
      <c r="D182" s="28">
        <v>25</v>
      </c>
      <c r="E182" s="28">
        <v>35</v>
      </c>
      <c r="F182" s="28">
        <v>26</v>
      </c>
      <c r="G182" s="28">
        <v>29</v>
      </c>
      <c r="H182" s="28">
        <v>28</v>
      </c>
    </row>
    <row r="183" spans="1:8" ht="15.75" thickBot="1" x14ac:dyDescent="0.25">
      <c r="A183" s="27" t="s">
        <v>121</v>
      </c>
      <c r="B183" s="28" t="s">
        <v>122</v>
      </c>
      <c r="C183" s="28">
        <v>28</v>
      </c>
      <c r="D183" s="28">
        <v>25</v>
      </c>
      <c r="E183" s="28">
        <v>33</v>
      </c>
      <c r="F183" s="28">
        <v>30</v>
      </c>
      <c r="G183" s="28">
        <v>30</v>
      </c>
      <c r="H183" s="28">
        <v>28</v>
      </c>
    </row>
    <row r="184" spans="1:8" ht="15.75" thickBot="1" x14ac:dyDescent="0.25">
      <c r="A184" s="27" t="s">
        <v>123</v>
      </c>
      <c r="B184" s="28" t="s">
        <v>124</v>
      </c>
      <c r="C184" s="28">
        <v>25</v>
      </c>
      <c r="D184" s="28">
        <v>26</v>
      </c>
      <c r="E184" s="28">
        <v>33</v>
      </c>
      <c r="F184" s="28">
        <v>28</v>
      </c>
      <c r="G184" s="28">
        <v>27</v>
      </c>
      <c r="H184" s="28">
        <v>27</v>
      </c>
    </row>
    <row r="185" spans="1:8" ht="15.75" thickBot="1" x14ac:dyDescent="0.25">
      <c r="A185" s="27" t="s">
        <v>125</v>
      </c>
      <c r="B185" s="28" t="s">
        <v>126</v>
      </c>
      <c r="C185" s="28">
        <v>26</v>
      </c>
      <c r="D185" s="28">
        <v>25</v>
      </c>
      <c r="E185" s="28">
        <v>33</v>
      </c>
      <c r="F185" s="28">
        <v>27</v>
      </c>
      <c r="G185" s="28">
        <v>32</v>
      </c>
      <c r="H185" s="28">
        <v>29</v>
      </c>
    </row>
    <row r="186" spans="1:8" ht="15.75" thickBot="1" x14ac:dyDescent="0.25">
      <c r="A186" s="27" t="s">
        <v>127</v>
      </c>
      <c r="B186" s="28" t="s">
        <v>128</v>
      </c>
      <c r="C186" s="28">
        <v>25</v>
      </c>
      <c r="D186" s="28">
        <v>25</v>
      </c>
      <c r="E186" s="28">
        <v>33</v>
      </c>
      <c r="F186" s="28">
        <v>23</v>
      </c>
      <c r="G186" s="28">
        <v>24</v>
      </c>
      <c r="H186" s="28">
        <v>24</v>
      </c>
    </row>
    <row r="187" spans="1:8" ht="15.75" thickBot="1" x14ac:dyDescent="0.25">
      <c r="A187" s="27" t="s">
        <v>129</v>
      </c>
      <c r="B187" s="28" t="s">
        <v>130</v>
      </c>
      <c r="C187" s="28">
        <v>25</v>
      </c>
      <c r="D187" s="28">
        <v>26</v>
      </c>
      <c r="E187" s="28">
        <v>33</v>
      </c>
      <c r="F187" s="28">
        <v>34</v>
      </c>
      <c r="G187" s="28">
        <v>35</v>
      </c>
      <c r="H187" s="28">
        <v>34</v>
      </c>
    </row>
    <row r="188" spans="1:8" ht="15.75" thickBot="1" x14ac:dyDescent="0.25">
      <c r="A188" s="27" t="s">
        <v>131</v>
      </c>
      <c r="B188" s="28" t="s">
        <v>132</v>
      </c>
      <c r="C188" s="28">
        <v>25</v>
      </c>
      <c r="D188" s="28">
        <v>27</v>
      </c>
      <c r="E188" s="28">
        <v>38</v>
      </c>
      <c r="F188" s="28">
        <v>30</v>
      </c>
      <c r="G188" s="28">
        <v>31</v>
      </c>
      <c r="H188" s="28">
        <v>31</v>
      </c>
    </row>
    <row r="189" spans="1:8" ht="15.75" thickBot="1" x14ac:dyDescent="0.25">
      <c r="A189" s="27" t="s">
        <v>133</v>
      </c>
      <c r="B189" s="28" t="s">
        <v>134</v>
      </c>
      <c r="C189" s="28">
        <v>25</v>
      </c>
      <c r="D189" s="28">
        <v>28</v>
      </c>
      <c r="E189" s="28">
        <v>30</v>
      </c>
      <c r="F189" s="28">
        <v>29</v>
      </c>
      <c r="G189" s="28">
        <v>34</v>
      </c>
      <c r="H189" s="28">
        <v>32</v>
      </c>
    </row>
    <row r="190" spans="1:8" ht="15.75" thickBot="1" x14ac:dyDescent="0.25">
      <c r="A190" s="27" t="s">
        <v>135</v>
      </c>
      <c r="B190" s="28" t="s">
        <v>136</v>
      </c>
      <c r="C190" s="28" t="s">
        <v>185</v>
      </c>
      <c r="D190" s="28">
        <v>23</v>
      </c>
      <c r="E190" s="28">
        <v>23</v>
      </c>
      <c r="F190" s="28">
        <v>32</v>
      </c>
      <c r="G190" s="28">
        <v>37</v>
      </c>
      <c r="H190" s="28">
        <v>35</v>
      </c>
    </row>
    <row r="191" spans="1:8" ht="15.75" thickBot="1" x14ac:dyDescent="0.25">
      <c r="A191" s="27" t="s">
        <v>137</v>
      </c>
      <c r="B191" s="28" t="s">
        <v>138</v>
      </c>
      <c r="C191" s="28">
        <v>24</v>
      </c>
      <c r="D191" s="28">
        <v>27</v>
      </c>
      <c r="E191" s="28">
        <v>42</v>
      </c>
      <c r="F191" s="28">
        <v>30</v>
      </c>
      <c r="G191" s="28">
        <v>36</v>
      </c>
      <c r="H191" s="28">
        <v>35</v>
      </c>
    </row>
    <row r="192" spans="1:8" ht="15.75" thickBot="1" x14ac:dyDescent="0.25">
      <c r="A192" s="27" t="s">
        <v>139</v>
      </c>
      <c r="B192" s="28"/>
      <c r="C192" s="28">
        <v>25</v>
      </c>
      <c r="D192" s="28">
        <v>25</v>
      </c>
      <c r="E192" s="28">
        <v>33</v>
      </c>
      <c r="F192" s="28">
        <v>28</v>
      </c>
      <c r="G192" s="28">
        <v>31</v>
      </c>
      <c r="H192" s="28">
        <v>30</v>
      </c>
    </row>
    <row r="193" spans="1:8" x14ac:dyDescent="0.2">
      <c r="A193" s="39"/>
      <c r="B193" s="39"/>
      <c r="C193" s="39"/>
      <c r="D193" s="39"/>
      <c r="E193" s="39"/>
      <c r="F193" s="39"/>
      <c r="G193" s="39"/>
      <c r="H193" s="39"/>
    </row>
    <row r="194" spans="1:8" ht="16.5" thickBot="1" x14ac:dyDescent="0.3">
      <c r="A194" s="25" t="s">
        <v>186</v>
      </c>
      <c r="B194"/>
      <c r="C194"/>
      <c r="D194"/>
      <c r="E194"/>
      <c r="F194"/>
      <c r="G194"/>
      <c r="H194"/>
    </row>
    <row r="195" spans="1:8" x14ac:dyDescent="0.2">
      <c r="A195" s="64" t="s">
        <v>181</v>
      </c>
      <c r="B195" s="65"/>
      <c r="C195" s="68" t="s">
        <v>171</v>
      </c>
      <c r="D195" s="69"/>
      <c r="E195" s="69"/>
      <c r="F195" s="69"/>
      <c r="G195" s="69"/>
      <c r="H195" s="70"/>
    </row>
    <row r="196" spans="1:8" ht="15.75" thickBot="1" x14ac:dyDescent="0.25">
      <c r="A196" s="66" t="s">
        <v>187</v>
      </c>
      <c r="B196" s="67"/>
      <c r="C196" s="66"/>
      <c r="D196" s="71"/>
      <c r="E196" s="71"/>
      <c r="F196" s="71"/>
      <c r="G196" s="71"/>
      <c r="H196" s="67"/>
    </row>
    <row r="197" spans="1:8" ht="26.25" thickBot="1" x14ac:dyDescent="0.25">
      <c r="A197" s="29" t="s">
        <v>1</v>
      </c>
      <c r="B197" s="26" t="s">
        <v>114</v>
      </c>
      <c r="C197" s="26" t="s">
        <v>163</v>
      </c>
      <c r="D197" s="26" t="s">
        <v>164</v>
      </c>
      <c r="E197" s="26" t="s">
        <v>165</v>
      </c>
      <c r="F197" s="26" t="s">
        <v>166</v>
      </c>
      <c r="G197" s="26" t="s">
        <v>167</v>
      </c>
      <c r="H197" s="26" t="s">
        <v>168</v>
      </c>
    </row>
    <row r="198" spans="1:8" ht="15.75" thickBot="1" x14ac:dyDescent="0.25">
      <c r="A198" s="27" t="s">
        <v>115</v>
      </c>
      <c r="B198" s="28" t="s">
        <v>116</v>
      </c>
      <c r="C198" s="28">
        <v>1.7</v>
      </c>
      <c r="D198" s="28">
        <v>2.2000000000000002</v>
      </c>
      <c r="E198" s="28">
        <v>5.8</v>
      </c>
      <c r="F198" s="28">
        <v>10.3</v>
      </c>
      <c r="G198" s="28">
        <v>3.3</v>
      </c>
      <c r="H198" s="28">
        <v>4.7</v>
      </c>
    </row>
    <row r="199" spans="1:8" ht="15.75" thickBot="1" x14ac:dyDescent="0.25">
      <c r="A199" s="27" t="s">
        <v>117</v>
      </c>
      <c r="B199" s="28" t="s">
        <v>118</v>
      </c>
      <c r="C199" s="28">
        <v>1.7</v>
      </c>
      <c r="D199" s="28">
        <v>2.2000000000000002</v>
      </c>
      <c r="E199" s="28">
        <v>4.3</v>
      </c>
      <c r="F199" s="28">
        <v>9.1</v>
      </c>
      <c r="G199" s="28">
        <v>2</v>
      </c>
      <c r="H199" s="28">
        <v>3.3</v>
      </c>
    </row>
    <row r="200" spans="1:8" ht="15.75" thickBot="1" x14ac:dyDescent="0.25">
      <c r="A200" s="27" t="s">
        <v>119</v>
      </c>
      <c r="B200" s="28" t="s">
        <v>120</v>
      </c>
      <c r="C200" s="28">
        <v>1.7</v>
      </c>
      <c r="D200" s="28">
        <v>1.8</v>
      </c>
      <c r="E200" s="28">
        <v>1.4</v>
      </c>
      <c r="F200" s="28">
        <v>8.4</v>
      </c>
      <c r="G200" s="28">
        <v>1.7</v>
      </c>
      <c r="H200" s="28">
        <v>2.1</v>
      </c>
    </row>
    <row r="201" spans="1:8" ht="15.75" thickBot="1" x14ac:dyDescent="0.25">
      <c r="A201" s="27" t="s">
        <v>121</v>
      </c>
      <c r="B201" s="28" t="s">
        <v>122</v>
      </c>
      <c r="C201" s="28">
        <v>1.7</v>
      </c>
      <c r="D201" s="28">
        <v>1.8</v>
      </c>
      <c r="E201" s="28">
        <v>1</v>
      </c>
      <c r="F201" s="28">
        <v>8.9</v>
      </c>
      <c r="G201" s="28">
        <v>2.2999999999999998</v>
      </c>
      <c r="H201" s="28">
        <v>3.4</v>
      </c>
    </row>
    <row r="202" spans="1:8" ht="15.75" thickBot="1" x14ac:dyDescent="0.25">
      <c r="A202" s="27" t="s">
        <v>123</v>
      </c>
      <c r="B202" s="28" t="s">
        <v>124</v>
      </c>
      <c r="C202" s="28">
        <v>1.7</v>
      </c>
      <c r="D202" s="28">
        <v>1.8</v>
      </c>
      <c r="E202" s="28">
        <v>9</v>
      </c>
      <c r="F202" s="28">
        <v>8.6999999999999993</v>
      </c>
      <c r="G202" s="28">
        <v>2.2000000000000002</v>
      </c>
      <c r="H202" s="28">
        <v>5</v>
      </c>
    </row>
    <row r="203" spans="1:8" ht="15.75" thickBot="1" x14ac:dyDescent="0.25">
      <c r="A203" s="27" t="s">
        <v>125</v>
      </c>
      <c r="B203" s="28" t="s">
        <v>126</v>
      </c>
      <c r="C203" s="28">
        <v>1.7</v>
      </c>
      <c r="D203" s="28">
        <v>2</v>
      </c>
      <c r="E203" s="28">
        <v>5.4</v>
      </c>
      <c r="F203" s="28">
        <v>9.9</v>
      </c>
      <c r="G203" s="28">
        <v>3.3</v>
      </c>
      <c r="H203" s="28">
        <v>5.3</v>
      </c>
    </row>
    <row r="204" spans="1:8" ht="15.75" thickBot="1" x14ac:dyDescent="0.25">
      <c r="A204" s="27" t="s">
        <v>127</v>
      </c>
      <c r="B204" s="28" t="s">
        <v>128</v>
      </c>
      <c r="C204" s="28">
        <v>1.7</v>
      </c>
      <c r="D204" s="28">
        <v>2</v>
      </c>
      <c r="E204" s="28">
        <v>3.9</v>
      </c>
      <c r="F204" s="28">
        <v>9</v>
      </c>
      <c r="G204" s="28">
        <v>1.9</v>
      </c>
      <c r="H204" s="28">
        <v>3.7</v>
      </c>
    </row>
    <row r="205" spans="1:8" ht="15.75" thickBot="1" x14ac:dyDescent="0.25">
      <c r="A205" s="27" t="s">
        <v>129</v>
      </c>
      <c r="B205" s="28" t="s">
        <v>130</v>
      </c>
      <c r="C205" s="28">
        <v>1.7</v>
      </c>
      <c r="D205" s="28">
        <v>1.8</v>
      </c>
      <c r="E205" s="28">
        <v>6.9</v>
      </c>
      <c r="F205" s="28">
        <v>10.4</v>
      </c>
      <c r="G205" s="28">
        <v>3.3</v>
      </c>
      <c r="H205" s="28">
        <v>4</v>
      </c>
    </row>
    <row r="206" spans="1:8" ht="15.75" thickBot="1" x14ac:dyDescent="0.25">
      <c r="A206" s="27" t="s">
        <v>131</v>
      </c>
      <c r="B206" s="28" t="s">
        <v>132</v>
      </c>
      <c r="C206" s="28">
        <v>1.7</v>
      </c>
      <c r="D206" s="28">
        <v>2.5</v>
      </c>
      <c r="E206" s="28">
        <v>5.9</v>
      </c>
      <c r="F206" s="28">
        <v>10</v>
      </c>
      <c r="G206" s="28">
        <v>3.3</v>
      </c>
      <c r="H206" s="28">
        <v>3.9</v>
      </c>
    </row>
    <row r="207" spans="1:8" ht="15.75" thickBot="1" x14ac:dyDescent="0.25">
      <c r="A207" s="27" t="s">
        <v>133</v>
      </c>
      <c r="B207" s="28" t="s">
        <v>134</v>
      </c>
      <c r="C207" s="28">
        <v>1.7</v>
      </c>
      <c r="D207" s="28">
        <v>1.8</v>
      </c>
      <c r="E207" s="28">
        <v>7</v>
      </c>
      <c r="F207" s="28">
        <v>10.1</v>
      </c>
      <c r="G207" s="28">
        <v>3.3</v>
      </c>
      <c r="H207" s="28">
        <v>4.4000000000000004</v>
      </c>
    </row>
    <row r="208" spans="1:8" ht="15.75" thickBot="1" x14ac:dyDescent="0.25">
      <c r="A208" s="27" t="s">
        <v>135</v>
      </c>
      <c r="B208" s="28" t="s">
        <v>136</v>
      </c>
      <c r="C208" s="28">
        <v>1.7</v>
      </c>
      <c r="D208" s="28">
        <v>2</v>
      </c>
      <c r="E208" s="28">
        <v>6.6</v>
      </c>
      <c r="F208" s="28">
        <v>10.199999999999999</v>
      </c>
      <c r="G208" s="28">
        <v>3.4</v>
      </c>
      <c r="H208" s="28">
        <v>4.2</v>
      </c>
    </row>
    <row r="209" spans="1:8" ht="15.75" thickBot="1" x14ac:dyDescent="0.25">
      <c r="A209" s="27" t="s">
        <v>137</v>
      </c>
      <c r="B209" s="28" t="s">
        <v>138</v>
      </c>
      <c r="C209" s="28">
        <v>1.7</v>
      </c>
      <c r="D209" s="28">
        <v>1.8</v>
      </c>
      <c r="E209" s="28">
        <v>4.3</v>
      </c>
      <c r="F209" s="28">
        <v>10</v>
      </c>
      <c r="G209" s="28">
        <v>3.3</v>
      </c>
      <c r="H209" s="28">
        <v>4.2</v>
      </c>
    </row>
    <row r="210" spans="1:8" ht="15.75" thickBot="1" x14ac:dyDescent="0.25">
      <c r="A210" s="27" t="s">
        <v>139</v>
      </c>
      <c r="B210" s="28"/>
      <c r="C210" s="28">
        <v>1.7</v>
      </c>
      <c r="D210" s="28">
        <v>2</v>
      </c>
      <c r="E210" s="28">
        <v>3.9</v>
      </c>
      <c r="F210" s="28">
        <v>9.5</v>
      </c>
      <c r="G210" s="28">
        <v>2.4</v>
      </c>
      <c r="H210" s="28">
        <v>3.2</v>
      </c>
    </row>
    <row r="212" spans="1:8" ht="16.5" thickBot="1" x14ac:dyDescent="0.3">
      <c r="A212" s="25" t="s">
        <v>188</v>
      </c>
      <c r="B212"/>
      <c r="C212"/>
      <c r="D212"/>
      <c r="E212"/>
    </row>
    <row r="213" spans="1:8" ht="15.75" thickBot="1" x14ac:dyDescent="0.25">
      <c r="A213" s="59" t="s">
        <v>189</v>
      </c>
      <c r="B213" s="61" t="s">
        <v>190</v>
      </c>
      <c r="C213" s="62"/>
      <c r="D213" s="62"/>
      <c r="E213" s="63"/>
    </row>
    <row r="214" spans="1:8" ht="15.75" thickBot="1" x14ac:dyDescent="0.25">
      <c r="A214" s="60"/>
      <c r="B214" s="26" t="s">
        <v>191</v>
      </c>
      <c r="C214" s="26" t="s">
        <v>192</v>
      </c>
      <c r="D214" s="26" t="s">
        <v>193</v>
      </c>
      <c r="E214" s="26" t="s">
        <v>194</v>
      </c>
    </row>
    <row r="215" spans="1:8" ht="15.75" thickBot="1" x14ac:dyDescent="0.25">
      <c r="A215" s="27" t="s">
        <v>195</v>
      </c>
      <c r="B215" s="28">
        <v>220</v>
      </c>
      <c r="C215" s="28">
        <v>340</v>
      </c>
      <c r="D215" s="28">
        <v>580</v>
      </c>
      <c r="E215" s="28">
        <v>905</v>
      </c>
    </row>
    <row r="216" spans="1:8" ht="15.75" thickBot="1" x14ac:dyDescent="0.25">
      <c r="A216" s="27" t="s">
        <v>196</v>
      </c>
      <c r="B216" s="28">
        <v>275</v>
      </c>
      <c r="C216" s="28">
        <v>435</v>
      </c>
      <c r="D216" s="28">
        <v>585</v>
      </c>
      <c r="E216" s="28">
        <v>850</v>
      </c>
    </row>
    <row r="217" spans="1:8" ht="15.75" thickBot="1" x14ac:dyDescent="0.25">
      <c r="A217" s="27" t="s">
        <v>197</v>
      </c>
      <c r="B217" s="28"/>
      <c r="C217" s="28"/>
      <c r="D217" s="28"/>
      <c r="E217" s="28"/>
    </row>
    <row r="218" spans="1:8" ht="15.75" thickBot="1" x14ac:dyDescent="0.25">
      <c r="A218" s="27" t="s">
        <v>198</v>
      </c>
      <c r="B218" s="28">
        <v>195</v>
      </c>
      <c r="C218" s="28">
        <v>375</v>
      </c>
      <c r="D218" s="28">
        <v>530</v>
      </c>
      <c r="E218" s="28">
        <v>820</v>
      </c>
    </row>
    <row r="219" spans="1:8" ht="15.75" thickBot="1" x14ac:dyDescent="0.25">
      <c r="A219" s="27" t="s">
        <v>199</v>
      </c>
      <c r="B219" s="28">
        <v>210</v>
      </c>
      <c r="C219" s="28">
        <v>340</v>
      </c>
      <c r="D219" s="28">
        <v>545</v>
      </c>
      <c r="E219" s="28">
        <v>645</v>
      </c>
    </row>
    <row r="220" spans="1:8" ht="15.75" thickBot="1" x14ac:dyDescent="0.25">
      <c r="A220" s="27" t="s">
        <v>200</v>
      </c>
      <c r="B220" s="28">
        <v>240</v>
      </c>
      <c r="C220" s="28">
        <v>295</v>
      </c>
      <c r="D220" s="28">
        <v>565</v>
      </c>
      <c r="E220" s="28">
        <v>880</v>
      </c>
    </row>
    <row r="221" spans="1:8" ht="15.75" thickBot="1" x14ac:dyDescent="0.25">
      <c r="A221" s="27" t="s">
        <v>201</v>
      </c>
      <c r="B221" s="28">
        <v>230</v>
      </c>
      <c r="C221" s="28">
        <v>305</v>
      </c>
      <c r="D221" s="28">
        <v>575</v>
      </c>
      <c r="E221" s="28">
        <v>890</v>
      </c>
    </row>
    <row r="222" spans="1:8" ht="15.75" thickBot="1" x14ac:dyDescent="0.25">
      <c r="A222" s="27" t="s">
        <v>202</v>
      </c>
      <c r="B222" s="28">
        <v>235</v>
      </c>
      <c r="C222" s="28">
        <v>280</v>
      </c>
      <c r="D222" s="28">
        <v>545</v>
      </c>
      <c r="E222" s="28">
        <v>855</v>
      </c>
    </row>
    <row r="223" spans="1:8" ht="15.75" thickBot="1" x14ac:dyDescent="0.25">
      <c r="A223" s="27" t="s">
        <v>203</v>
      </c>
      <c r="B223" s="28">
        <v>220</v>
      </c>
      <c r="C223" s="28">
        <v>265</v>
      </c>
      <c r="D223" s="28">
        <v>620</v>
      </c>
      <c r="E223" s="28">
        <v>960</v>
      </c>
    </row>
    <row r="225" spans="1:5" ht="16.5" thickBot="1" x14ac:dyDescent="0.3">
      <c r="A225" s="25" t="s">
        <v>204</v>
      </c>
      <c r="B225"/>
      <c r="C225"/>
      <c r="D225"/>
      <c r="E225"/>
    </row>
    <row r="226" spans="1:5" ht="15.75" thickBot="1" x14ac:dyDescent="0.25">
      <c r="A226" s="59" t="s">
        <v>189</v>
      </c>
      <c r="B226" s="61" t="s">
        <v>205</v>
      </c>
      <c r="C226" s="62"/>
      <c r="D226" s="62"/>
      <c r="E226" s="63"/>
    </row>
    <row r="227" spans="1:5" ht="15.75" thickBot="1" x14ac:dyDescent="0.25">
      <c r="A227" s="60"/>
      <c r="B227" s="26" t="s">
        <v>191</v>
      </c>
      <c r="C227" s="26" t="s">
        <v>192</v>
      </c>
      <c r="D227" s="26" t="s">
        <v>193</v>
      </c>
      <c r="E227" s="26" t="s">
        <v>194</v>
      </c>
    </row>
    <row r="228" spans="1:5" ht="15.75" thickBot="1" x14ac:dyDescent="0.25">
      <c r="A228" s="27" t="s">
        <v>206</v>
      </c>
      <c r="B228" s="28"/>
      <c r="C228" s="28"/>
      <c r="D228" s="28">
        <v>290</v>
      </c>
      <c r="E228" s="28" t="s">
        <v>207</v>
      </c>
    </row>
    <row r="229" spans="1:5" ht="26.25" thickBot="1" x14ac:dyDescent="0.25">
      <c r="A229" s="27" t="s">
        <v>208</v>
      </c>
      <c r="B229" s="28" t="s">
        <v>42</v>
      </c>
      <c r="C229" s="28" t="s">
        <v>42</v>
      </c>
      <c r="D229" s="28">
        <v>1315</v>
      </c>
      <c r="E229" s="28">
        <v>1785</v>
      </c>
    </row>
    <row r="230" spans="1:5" ht="15.75" thickBot="1" x14ac:dyDescent="0.25">
      <c r="A230" s="27" t="s">
        <v>209</v>
      </c>
      <c r="B230" s="28" t="s">
        <v>42</v>
      </c>
      <c r="C230" s="28" t="s">
        <v>42</v>
      </c>
      <c r="D230" s="28">
        <v>570</v>
      </c>
      <c r="E230" s="28">
        <v>880</v>
      </c>
    </row>
    <row r="231" spans="1:5" ht="15.75" x14ac:dyDescent="0.25">
      <c r="A231" s="38"/>
      <c r="B231"/>
      <c r="C231"/>
      <c r="D231"/>
      <c r="E231"/>
    </row>
    <row r="232" spans="1:5" ht="16.5" thickBot="1" x14ac:dyDescent="0.3">
      <c r="A232" s="25" t="s">
        <v>210</v>
      </c>
      <c r="B232"/>
      <c r="C232"/>
      <c r="D232"/>
      <c r="E232"/>
    </row>
    <row r="233" spans="1:5" ht="15.75" thickBot="1" x14ac:dyDescent="0.25">
      <c r="A233" s="59" t="s">
        <v>189</v>
      </c>
      <c r="B233" s="61" t="s">
        <v>211</v>
      </c>
      <c r="C233" s="62"/>
      <c r="D233" s="62"/>
      <c r="E233" s="63"/>
    </row>
    <row r="234" spans="1:5" ht="15.75" thickBot="1" x14ac:dyDescent="0.25">
      <c r="A234" s="60"/>
      <c r="B234" s="26" t="s">
        <v>191</v>
      </c>
      <c r="C234" s="26" t="s">
        <v>192</v>
      </c>
      <c r="D234" s="26" t="s">
        <v>193</v>
      </c>
      <c r="E234" s="26" t="s">
        <v>194</v>
      </c>
    </row>
    <row r="235" spans="1:5" ht="15.75" thickBot="1" x14ac:dyDescent="0.25">
      <c r="A235" s="27" t="s">
        <v>212</v>
      </c>
      <c r="B235" s="28">
        <v>330</v>
      </c>
      <c r="C235" s="28">
        <v>550</v>
      </c>
      <c r="D235" s="28">
        <v>760</v>
      </c>
      <c r="E235" s="28">
        <v>1155</v>
      </c>
    </row>
    <row r="236" spans="1:5" ht="15.75" thickBot="1" x14ac:dyDescent="0.25">
      <c r="A236" s="27" t="s">
        <v>213</v>
      </c>
      <c r="B236" s="28">
        <v>235</v>
      </c>
      <c r="C236" s="28">
        <v>520</v>
      </c>
      <c r="D236" s="28">
        <v>645</v>
      </c>
      <c r="E236" s="28">
        <v>945</v>
      </c>
    </row>
    <row r="237" spans="1:5" ht="15.75" thickBot="1" x14ac:dyDescent="0.25">
      <c r="A237" s="27" t="s">
        <v>214</v>
      </c>
      <c r="B237" s="28">
        <v>325</v>
      </c>
      <c r="C237" s="28">
        <v>940</v>
      </c>
      <c r="D237" s="28">
        <v>1375</v>
      </c>
      <c r="E237" s="28">
        <v>1810</v>
      </c>
    </row>
    <row r="238" spans="1:5" ht="15.75" x14ac:dyDescent="0.25">
      <c r="A238" s="38"/>
      <c r="B238"/>
      <c r="C238"/>
      <c r="D238"/>
      <c r="E238"/>
    </row>
  </sheetData>
  <sheetProtection algorithmName="SHA-512" hashValue="SB6Ueud6zSScoMXYemrKy4tXELNB4a/z+s+d3+z09kgA1L3PpP8A60Dvrooub7riaLTVdqSjZSBgJ2KyJTLYCA==" saltValue="EwBFMg5t0NOkOc+HUXtPmg==" spinCount="100000" sheet="1" objects="1" scenarios="1"/>
  <mergeCells count="37">
    <mergeCell ref="A3:A4"/>
    <mergeCell ref="B3:I3"/>
    <mergeCell ref="A59:A60"/>
    <mergeCell ref="C59:C60"/>
    <mergeCell ref="D59:D60"/>
    <mergeCell ref="A61:A62"/>
    <mergeCell ref="C61:C62"/>
    <mergeCell ref="D61:D62"/>
    <mergeCell ref="A142:B142"/>
    <mergeCell ref="C142:H142"/>
    <mergeCell ref="A63:A64"/>
    <mergeCell ref="C63:C64"/>
    <mergeCell ref="D63:D64"/>
    <mergeCell ref="A73:B73"/>
    <mergeCell ref="C73:H73"/>
    <mergeCell ref="A90:D90"/>
    <mergeCell ref="E90:H90"/>
    <mergeCell ref="A107:B107"/>
    <mergeCell ref="A108:B108"/>
    <mergeCell ref="C107:H108"/>
    <mergeCell ref="A125:B125"/>
    <mergeCell ref="C125:H125"/>
    <mergeCell ref="A159:B159"/>
    <mergeCell ref="A160:B160"/>
    <mergeCell ref="C159:H160"/>
    <mergeCell ref="A177:B177"/>
    <mergeCell ref="A178:B178"/>
    <mergeCell ref="C177:H178"/>
    <mergeCell ref="A233:A234"/>
    <mergeCell ref="B233:E233"/>
    <mergeCell ref="A195:B195"/>
    <mergeCell ref="A196:B196"/>
    <mergeCell ref="C195:H196"/>
    <mergeCell ref="A213:A214"/>
    <mergeCell ref="B213:E213"/>
    <mergeCell ref="A226:A227"/>
    <mergeCell ref="B226:E226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Crash by crash analysis</vt:lpstr>
      <vt:lpstr>Crash rate analysis</vt:lpstr>
      <vt:lpstr>Weighted crash procedure</vt:lpstr>
      <vt:lpstr>Reference</vt:lpstr>
      <vt:lpstr>Reference!_Ref45226199</vt:lpstr>
      <vt:lpstr>Reference!_Ref45226212</vt:lpstr>
      <vt:lpstr>Reference!_Ref45226224</vt:lpstr>
      <vt:lpstr>Reference!_Ref45226237</vt:lpstr>
      <vt:lpstr>Reference!_Ref45226287</vt:lpstr>
      <vt:lpstr>Reference!_Ref45226499</vt:lpstr>
      <vt:lpstr>Reference!_Ref45226502</vt:lpstr>
      <vt:lpstr>Reference!_Ref45226506</vt:lpstr>
      <vt:lpstr>Reference!_Ref45226630</vt:lpstr>
      <vt:lpstr>Reference!_Ref45226639</vt:lpstr>
      <vt:lpstr>Reference!_Ref45226753</vt:lpstr>
      <vt:lpstr>Reference!_Ref45226757</vt:lpstr>
      <vt:lpstr>Reference!_Ref45227424</vt:lpstr>
      <vt:lpstr>Reference!_Ref45228152</vt:lpstr>
      <vt:lpstr>Reference!_Ref45228191</vt:lpstr>
      <vt:lpstr>Reference!_Ref45228193</vt:lpstr>
      <vt:lpstr>Reference!_Ref47100229</vt:lpstr>
      <vt:lpstr>Reference!_Toc18207247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Ross</dc:creator>
  <cp:lastModifiedBy>George Ross</cp:lastModifiedBy>
  <dcterms:created xsi:type="dcterms:W3CDTF">2015-06-05T18:17:20Z</dcterms:created>
  <dcterms:modified xsi:type="dcterms:W3CDTF">2022-01-12T22:36:45Z</dcterms:modified>
</cp:coreProperties>
</file>