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hn.falconer\Downloads\"/>
    </mc:Choice>
  </mc:AlternateContent>
  <xr:revisionPtr revIDLastSave="0" documentId="8_{9138F075-4FF8-44D8-B0C1-E6698319B86F}" xr6:coauthVersionLast="47" xr6:coauthVersionMax="47" xr10:uidLastSave="{00000000-0000-0000-0000-000000000000}"/>
  <bookViews>
    <workbookView xWindow="-38520" yWindow="-9180" windowWidth="38640" windowHeight="21120" xr2:uid="{EF4E0D30-E7E1-47BE-8F10-60A8617242FA}"/>
  </bookViews>
  <sheets>
    <sheet name="Summary" sheetId="9" r:id="rId1"/>
    <sheet name="LA" sheetId="11" r:id="rId2"/>
    <sheet name="calcs" sheetId="10" r:id="rId3"/>
  </sheets>
  <definedNames>
    <definedName name="_xlnm._FilterDatabase" localSheetId="1" hidden="1">LA!$A$1:$B$74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9" l="1"/>
  <c r="E52" i="9"/>
  <c r="C52" i="9"/>
  <c r="C23" i="9" l="1"/>
  <c r="E23" i="9"/>
  <c r="G23" i="9"/>
  <c r="G17" i="9" l="1"/>
  <c r="G18" i="9" s="1"/>
  <c r="E17" i="9"/>
  <c r="E18" i="9" s="1"/>
  <c r="C17" i="9"/>
  <c r="C18" i="9" s="1"/>
  <c r="G58" i="9"/>
  <c r="E58" i="9"/>
  <c r="C58" i="9"/>
  <c r="G46" i="10" l="1"/>
  <c r="G45" i="10"/>
  <c r="G41" i="10"/>
  <c r="G40" i="10"/>
  <c r="G35" i="10"/>
  <c r="G34" i="10"/>
  <c r="E46" i="10"/>
  <c r="E45" i="10"/>
  <c r="E41" i="10"/>
  <c r="E40" i="10"/>
  <c r="E35" i="10"/>
  <c r="E34" i="10"/>
  <c r="C46" i="10"/>
  <c r="C45" i="10"/>
  <c r="C41" i="10"/>
  <c r="C40" i="10"/>
  <c r="C35" i="10"/>
  <c r="C34" i="10"/>
  <c r="G22" i="10"/>
  <c r="G21" i="10"/>
  <c r="E22" i="10"/>
  <c r="E21" i="10"/>
  <c r="C22" i="10"/>
  <c r="C21" i="10"/>
  <c r="C17" i="10"/>
  <c r="C16" i="10"/>
  <c r="E17" i="10"/>
  <c r="E16" i="10"/>
  <c r="G17" i="10"/>
  <c r="G16" i="10"/>
  <c r="G11" i="10"/>
  <c r="G10" i="10"/>
  <c r="E11" i="10"/>
  <c r="E10" i="10"/>
  <c r="C11" i="10"/>
  <c r="C10" i="10"/>
  <c r="U46" i="10" l="1"/>
  <c r="M46" i="10"/>
  <c r="W46" i="10"/>
  <c r="W47" i="10" s="1"/>
  <c r="O46" i="10"/>
  <c r="S46" i="10"/>
  <c r="K46" i="10"/>
  <c r="K47" i="10" s="1"/>
  <c r="U22" i="10"/>
  <c r="M22" i="10"/>
  <c r="O22" i="10"/>
  <c r="W22" i="10"/>
  <c r="S22" i="10"/>
  <c r="K22" i="10"/>
  <c r="K23" i="10" s="1"/>
  <c r="U47" i="10"/>
  <c r="S47" i="10"/>
  <c r="O47" i="10"/>
  <c r="M47" i="10"/>
  <c r="Y47" i="10" l="1"/>
  <c r="Q47" i="10"/>
  <c r="W23" i="10"/>
  <c r="U23" i="10"/>
  <c r="S23" i="10"/>
  <c r="O23" i="10"/>
  <c r="M23" i="10"/>
  <c r="Y23" i="10" l="1"/>
  <c r="Q23" i="10"/>
  <c r="E12" i="10"/>
  <c r="M12" i="10" s="1"/>
  <c r="M13" i="10" s="1"/>
  <c r="U12" i="10" l="1"/>
  <c r="U13" i="10" s="1"/>
  <c r="C13" i="10"/>
  <c r="C12" i="10"/>
  <c r="E53" i="9"/>
  <c r="E37" i="10" s="1"/>
  <c r="E36" i="10"/>
  <c r="G13" i="10"/>
  <c r="G12" i="10"/>
  <c r="E13" i="10"/>
  <c r="C53" i="9"/>
  <c r="C37" i="10" s="1"/>
  <c r="C36" i="10"/>
  <c r="G53" i="9"/>
  <c r="G37" i="10" s="1"/>
  <c r="G36" i="10"/>
  <c r="I37" i="10" l="1"/>
  <c r="O12" i="10"/>
  <c r="O13" i="10" s="1"/>
  <c r="W12" i="10"/>
  <c r="W13" i="10" s="1"/>
  <c r="W36" i="10"/>
  <c r="W37" i="10" s="1"/>
  <c r="O36" i="10"/>
  <c r="O37" i="10" s="1"/>
  <c r="I13" i="10"/>
  <c r="U36" i="10"/>
  <c r="U37" i="10" s="1"/>
  <c r="M36" i="10"/>
  <c r="M37" i="10" s="1"/>
  <c r="K12" i="10"/>
  <c r="K13" i="10" s="1"/>
  <c r="S12" i="10"/>
  <c r="S13" i="10" s="1"/>
  <c r="S36" i="10"/>
  <c r="S37" i="10" s="1"/>
  <c r="K36" i="10"/>
  <c r="K37" i="10" s="1"/>
  <c r="I53" i="9"/>
  <c r="Q13" i="10" l="1"/>
  <c r="Q37" i="10"/>
  <c r="I67" i="9" s="1"/>
  <c r="Y37" i="10"/>
  <c r="I68" i="9" s="1"/>
  <c r="Y13" i="10"/>
  <c r="C28" i="9"/>
  <c r="C23" i="10" s="1"/>
  <c r="I18" i="9" l="1"/>
  <c r="G63" i="9" l="1"/>
  <c r="G47" i="10" s="1"/>
  <c r="E63" i="9"/>
  <c r="E47" i="10" s="1"/>
  <c r="C63" i="9"/>
  <c r="C47" i="10" s="1"/>
  <c r="C42" i="10"/>
  <c r="G28" i="9"/>
  <c r="G23" i="10" s="1"/>
  <c r="E28" i="9"/>
  <c r="E23" i="10" s="1"/>
  <c r="G18" i="10"/>
  <c r="E18" i="10"/>
  <c r="I23" i="10" l="1"/>
  <c r="C30" i="9"/>
  <c r="C25" i="10" s="1"/>
  <c r="C18" i="10"/>
  <c r="I18" i="10" s="1"/>
  <c r="E65" i="9"/>
  <c r="E49" i="10" s="1"/>
  <c r="E42" i="10"/>
  <c r="I47" i="10"/>
  <c r="G65" i="9"/>
  <c r="G49" i="10" s="1"/>
  <c r="G42" i="10"/>
  <c r="C65" i="9"/>
  <c r="E30" i="9"/>
  <c r="E25" i="10" s="1"/>
  <c r="G30" i="9"/>
  <c r="G25" i="10" s="1"/>
  <c r="I63" i="9"/>
  <c r="I58" i="9"/>
  <c r="I23" i="9"/>
  <c r="I28" i="9"/>
  <c r="I72" i="9" l="1"/>
  <c r="I42" i="10"/>
  <c r="Y42" i="10" s="1"/>
  <c r="I38" i="9"/>
  <c r="Y18" i="10"/>
  <c r="Q18" i="10"/>
  <c r="I25" i="10"/>
  <c r="I65" i="9"/>
  <c r="I70" i="9" s="1"/>
  <c r="C49" i="10"/>
  <c r="I49" i="10" s="1"/>
  <c r="Q42" i="10"/>
  <c r="I30" i="9"/>
  <c r="I82" i="9" l="1"/>
  <c r="I83" i="9" s="1"/>
  <c r="Q49" i="10"/>
  <c r="I73" i="9"/>
  <c r="Y49" i="10"/>
  <c r="I74" i="9"/>
  <c r="I76" i="9" s="1"/>
  <c r="Q25" i="10"/>
  <c r="I33" i="9" s="1"/>
  <c r="I39" i="9"/>
  <c r="Y25" i="10"/>
  <c r="I34" i="9" s="1"/>
  <c r="I36" i="9" s="1"/>
  <c r="I40" i="9"/>
  <c r="I42" i="9" s="1"/>
  <c r="I78" i="9"/>
  <c r="I80" i="9" l="1"/>
  <c r="I84" i="9"/>
  <c r="I75" i="9"/>
  <c r="I41" i="9"/>
  <c r="I79" i="9"/>
  <c r="I69" i="9"/>
  <c r="I35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Karien Mallee</author>
  </authors>
  <commentList>
    <comment ref="M78" authorId="0" shapeId="0" xr:uid="{E642EA19-AA54-4709-A3F9-28DC3EDA671F}">
      <text>
        <r>
          <rPr>
            <b/>
            <sz val="9"/>
            <color indexed="81"/>
            <rFont val="Tahoma"/>
            <family val="2"/>
          </rPr>
          <t>Karien Mallee:</t>
        </r>
        <r>
          <rPr>
            <sz val="9"/>
            <color indexed="81"/>
            <rFont val="Tahoma"/>
            <family val="2"/>
          </rPr>
          <t xml:space="preserve">
Is std dev equivalent same as std error?</t>
        </r>
      </text>
    </comment>
  </commentList>
</comments>
</file>

<file path=xl/sharedStrings.xml><?xml version="1.0" encoding="utf-8"?>
<sst xmlns="http://schemas.openxmlformats.org/spreadsheetml/2006/main" count="352" uniqueCount="174">
  <si>
    <t xml:space="preserve">Input and output worksheet for travel time for pedestrians </t>
  </si>
  <si>
    <t>Enter user-defined values in cells shaded yellow. Ouput is in cells shaded green.</t>
  </si>
  <si>
    <t>Model solves the equation to the right for T.</t>
  </si>
  <si>
    <t>Signalised intersections</t>
  </si>
  <si>
    <t>D=r^2/2C</t>
  </si>
  <si>
    <t>Confidence rating (low, medium, high) colours are endogenous.</t>
  </si>
  <si>
    <t>Unsignalised intersections</t>
  </si>
  <si>
    <t>D=1/(qe^(-qT) )-1/q-T</t>
  </si>
  <si>
    <t>Do Minimum</t>
  </si>
  <si>
    <t>Local authority / geographic area</t>
  </si>
  <si>
    <t>Wellington City</t>
  </si>
  <si>
    <t>Use drop-down menu</t>
  </si>
  <si>
    <t>Forecast year</t>
  </si>
  <si>
    <t xml:space="preserve">Key </t>
  </si>
  <si>
    <t>Monitoring period</t>
  </si>
  <si>
    <t>3, 5 or 10 years</t>
  </si>
  <si>
    <t xml:space="preserve">Input required </t>
  </si>
  <si>
    <t>Leave value</t>
  </si>
  <si>
    <t>Segment 1</t>
  </si>
  <si>
    <t>Segment 2</t>
  </si>
  <si>
    <t>Segment 3</t>
  </si>
  <si>
    <t>Total</t>
  </si>
  <si>
    <t>L</t>
  </si>
  <si>
    <t>Length of segment (metres)</t>
  </si>
  <si>
    <t>S</t>
  </si>
  <si>
    <t>Walking speed  (metres/minute)</t>
  </si>
  <si>
    <t>Adjustment factor for congestion</t>
  </si>
  <si>
    <t>Factor to reduce walking speed if footpath congested.</t>
  </si>
  <si>
    <t>Walking speed  (metres/second)</t>
  </si>
  <si>
    <t>Time (seconds)</t>
  </si>
  <si>
    <t>C</t>
  </si>
  <si>
    <t>Total signal cycle length (seconds)</t>
  </si>
  <si>
    <t>r</t>
  </si>
  <si>
    <t>Signal red 'do not cross' time (seconds)</t>
  </si>
  <si>
    <t>Effective red time allowing for people who may hasten across towards the end of the green phase.</t>
  </si>
  <si>
    <t>D</t>
  </si>
  <si>
    <t>Delay (seconds)</t>
  </si>
  <si>
    <t>T</t>
  </si>
  <si>
    <t>Critical time needed to cross (seconds)</t>
  </si>
  <si>
    <t>q</t>
  </si>
  <si>
    <t>Mean no. conflicting vehicles passing the crossing point per second</t>
  </si>
  <si>
    <t>Time between vehicles assumed to follow an exponential distribution.</t>
  </si>
  <si>
    <t>TT</t>
  </si>
  <si>
    <t>Total travel time (seconds)</t>
  </si>
  <si>
    <t>Do min travel time -1 std dev equivalent</t>
  </si>
  <si>
    <t>For walking speed ±1 std dev is from a Normal Distribution,</t>
  </si>
  <si>
    <t>Do min travel time +1 std dev equivalent</t>
  </si>
  <si>
    <t>which covers the middle 68% of speeds, while for vehicle</t>
  </si>
  <si>
    <t>Implied forecast range</t>
  </si>
  <si>
    <t>spacing the range within the exponential distribution is</t>
  </si>
  <si>
    <t>Confidence Rating</t>
  </si>
  <si>
    <t>defined to capture the lowest 68% and highest 68% of</t>
  </si>
  <si>
    <t>waiting times.</t>
  </si>
  <si>
    <t>Travel time delay</t>
  </si>
  <si>
    <t>Do min travel time delay -1 std dev equivalent</t>
  </si>
  <si>
    <t>Do min travel time delay +1 std dev equivalent</t>
  </si>
  <si>
    <t>Intervention</t>
  </si>
  <si>
    <t>Intervention travel time -1 std dev equivalent</t>
  </si>
  <si>
    <t>Intervention travel time +1 std dev equivalent</t>
  </si>
  <si>
    <t>Intervention travel time delay -1 std dev equivalent</t>
  </si>
  <si>
    <t>Intervention travel time delay +1 std dev equivalent</t>
  </si>
  <si>
    <t>Change in travel time</t>
  </si>
  <si>
    <t>Low</t>
  </si>
  <si>
    <t>Change ≤ ±1 std dev equivalent</t>
  </si>
  <si>
    <t>% change in travel time</t>
  </si>
  <si>
    <t>Medium</t>
  </si>
  <si>
    <r>
      <t xml:space="preserve">Change &gt; </t>
    </r>
    <r>
      <rPr>
        <sz val="11"/>
        <color theme="1"/>
        <rFont val="Arial"/>
        <family val="2"/>
      </rPr>
      <t>±1</t>
    </r>
    <r>
      <rPr>
        <sz val="11"/>
        <color theme="1"/>
        <rFont val="Calibri"/>
        <family val="2"/>
      </rPr>
      <t xml:space="preserve"> std dev eqv, but ≤ ±2 std dev eqv</t>
    </r>
  </si>
  <si>
    <t>High</t>
  </si>
  <si>
    <r>
      <t xml:space="preserve">Change &gt; </t>
    </r>
    <r>
      <rPr>
        <sz val="11"/>
        <color theme="1"/>
        <rFont val="Arial"/>
        <family val="2"/>
      </rPr>
      <t>±2</t>
    </r>
    <r>
      <rPr>
        <sz val="11"/>
        <color theme="1"/>
        <rFont val="Calibri"/>
        <family val="2"/>
      </rPr>
      <t xml:space="preserve"> std dev equivalent </t>
    </r>
  </si>
  <si>
    <t>Change in travel time delay</t>
  </si>
  <si>
    <t>Local Authorities</t>
  </si>
  <si>
    <t xml:space="preserve">Actual sum </t>
  </si>
  <si>
    <t>Akl Central</t>
  </si>
  <si>
    <t>AK</t>
  </si>
  <si>
    <t>NL</t>
  </si>
  <si>
    <t>Northland</t>
  </si>
  <si>
    <t>Akl North</t>
  </si>
  <si>
    <t>Auckland</t>
  </si>
  <si>
    <t>Akl South</t>
  </si>
  <si>
    <t>WK</t>
  </si>
  <si>
    <t>Waikato</t>
  </si>
  <si>
    <t>Akl West</t>
  </si>
  <si>
    <t>BP</t>
  </si>
  <si>
    <t>Bay of Plenty</t>
  </si>
  <si>
    <t>Ashburton District</t>
  </si>
  <si>
    <t>CB</t>
  </si>
  <si>
    <t>GS</t>
  </si>
  <si>
    <t>Gisborne</t>
  </si>
  <si>
    <t>Buller District</t>
  </si>
  <si>
    <t>WC</t>
  </si>
  <si>
    <t>HB</t>
  </si>
  <si>
    <t>Hawkes Bay</t>
  </si>
  <si>
    <t>Carterton District</t>
  </si>
  <si>
    <t>WL</t>
  </si>
  <si>
    <t>TN</t>
  </si>
  <si>
    <t>Taranaki</t>
  </si>
  <si>
    <t>Central Hawkes Bay District</t>
  </si>
  <si>
    <t>MW</t>
  </si>
  <si>
    <t>Manawatu/Wanganui</t>
  </si>
  <si>
    <t>Central Otago District</t>
  </si>
  <si>
    <t>OT</t>
  </si>
  <si>
    <t>Wellington</t>
  </si>
  <si>
    <t>Christchurch City</t>
  </si>
  <si>
    <t>NM</t>
  </si>
  <si>
    <t>Nelson/Marlborough</t>
  </si>
  <si>
    <t>Clutha District</t>
  </si>
  <si>
    <t>West Coast</t>
  </si>
  <si>
    <t>Dunedin City</t>
  </si>
  <si>
    <t>Canterbury</t>
  </si>
  <si>
    <t>Far North District</t>
  </si>
  <si>
    <t>Otago</t>
  </si>
  <si>
    <t>Gisborne District</t>
  </si>
  <si>
    <t>SL</t>
  </si>
  <si>
    <t>Southland</t>
  </si>
  <si>
    <t>Gore District</t>
  </si>
  <si>
    <t>NZ</t>
  </si>
  <si>
    <t>New Zealand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</si>
  <si>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</si>
  <si>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</si>
  <si>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</si>
  <si>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</si>
  <si>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</si>
  <si>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</si>
  <si>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Hutt City</t>
  </si>
  <si>
    <t>Invercargill City</t>
  </si>
  <si>
    <t>Kaikoura District</t>
  </si>
  <si>
    <t>Kaipara District</t>
  </si>
  <si>
    <t>Kapiti Coast District</t>
  </si>
  <si>
    <t>Kawerau District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</si>
  <si>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</si>
  <si>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</si>
  <si>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</si>
  <si>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</si>
  <si>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</si>
  <si>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</si>
  <si>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</si>
  <si>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</si>
  <si>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</si>
  <si>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</si>
  <si>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</si>
  <si>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</si>
  <si>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</si>
  <si>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</si>
  <si>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</si>
  <si>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</si>
  <si>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</si>
  <si>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 Taranaki District</t>
  </si>
  <si>
    <t>South Waikato District</t>
  </si>
  <si>
    <t>South Wairarapa District</t>
  </si>
  <si>
    <t>Southland District</t>
  </si>
  <si>
    <t>Stratford District</t>
  </si>
  <si>
    <t>Tararua District</t>
  </si>
  <si>
    <t>Tasman District</t>
  </si>
  <si>
    <t>Taupo District</t>
  </si>
  <si>
    <t>Tauranga City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</si>
  <si>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</si>
  <si>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</si>
  <si>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</si>
  <si>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</si>
  <si>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</si>
  <si>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</si>
  <si>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</si>
  <si>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</si>
  <si>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</si>
  <si>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</si>
  <si>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Wanganui District</t>
  </si>
  <si>
    <t>Western Bay Of Plenty District</t>
  </si>
  <si>
    <t>Westland District</t>
  </si>
  <si>
    <t>Whakatane District</t>
  </si>
  <si>
    <t>Whangarei District</t>
  </si>
  <si>
    <t>No. pedestrians (average daily)</t>
  </si>
  <si>
    <t>No. pedestrians in forecast year</t>
  </si>
  <si>
    <t>sd for walking</t>
  </si>
  <si>
    <t>m/sec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</si>
</sst>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99"/>
      </patternFill>
    </fill>
    <fill>
      <patternFill patternType="solid">
        <fgColor rgb="FFFFCD0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5" borderId="13" applyNumberFormat="0" applyAlignment="0" applyProtection="0"/>
  </cellStyleXfs>
  <cellXfs count="181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9" xfId="0" applyFill="1" applyBorder="1"/>
    <xf numFmtId="0" fontId="2" fillId="0" borderId="3" xfId="0" applyFont="1" applyBorder="1" applyAlignment="1">
      <alignment horizontal="center"/>
    </xf>
    <xf numFmtId="0" fontId="0" fillId="4" borderId="0" xfId="0" applyFill="1"/>
    <xf numFmtId="0" fontId="0" fillId="0" borderId="0" xfId="0" applyAlignment="1">
      <alignment vertical="center"/>
    </xf>
    <xf numFmtId="1" fontId="10" fillId="0" borderId="0" xfId="0" applyNumberFormat="1" applyFont="1" applyAlignment="1">
      <alignment horizontal="center"/>
    </xf>
    <xf numFmtId="0" fontId="11" fillId="0" borderId="0" xfId="0" applyFont="1"/>
    <xf numFmtId="165" fontId="10" fillId="0" borderId="0" xfId="0" applyNumberFormat="1" applyFont="1" applyAlignment="1">
      <alignment horizontal="center"/>
    </xf>
    <xf numFmtId="0" fontId="12" fillId="0" borderId="0" xfId="2" applyFill="1" applyBorder="1"/>
    <xf numFmtId="0" fontId="5" fillId="2" borderId="0" xfId="0" applyFont="1" applyFill="1" applyAlignment="1">
      <alignment horizontal="right"/>
    </xf>
    <xf numFmtId="0" fontId="14" fillId="2" borderId="0" xfId="0" applyFont="1" applyFill="1"/>
    <xf numFmtId="0" fontId="0" fillId="6" borderId="3" xfId="0" applyFill="1" applyBorder="1"/>
    <xf numFmtId="0" fontId="0" fillId="7" borderId="0" xfId="0" applyFill="1"/>
    <xf numFmtId="0" fontId="2" fillId="7" borderId="0" xfId="0" applyFont="1" applyFill="1"/>
    <xf numFmtId="166" fontId="0" fillId="7" borderId="0" xfId="0" applyNumberFormat="1" applyFill="1"/>
    <xf numFmtId="164" fontId="0" fillId="7" borderId="0" xfId="0" applyNumberFormat="1" applyFill="1"/>
    <xf numFmtId="0" fontId="3" fillId="7" borderId="0" xfId="0" applyFont="1" applyFill="1" applyAlignment="1">
      <alignment horizontal="left"/>
    </xf>
    <xf numFmtId="0" fontId="0" fillId="7" borderId="0" xfId="0" applyFill="1" applyAlignment="1">
      <alignment horizontal="right"/>
    </xf>
    <xf numFmtId="0" fontId="0" fillId="7" borderId="3" xfId="0" applyFill="1" applyBorder="1"/>
    <xf numFmtId="0" fontId="0" fillId="7" borderId="3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 wrapText="1"/>
    </xf>
    <xf numFmtId="0" fontId="13" fillId="7" borderId="2" xfId="0" applyFont="1" applyFill="1" applyBorder="1" applyAlignment="1">
      <alignment horizontal="center"/>
    </xf>
    <xf numFmtId="0" fontId="0" fillId="7" borderId="0" xfId="0" applyFill="1" applyAlignment="1">
      <alignment horizontal="right" vertical="center"/>
    </xf>
    <xf numFmtId="1" fontId="0" fillId="7" borderId="0" xfId="0" applyNumberFormat="1" applyFill="1"/>
    <xf numFmtId="2" fontId="0" fillId="7" borderId="0" xfId="0" applyNumberFormat="1" applyFill="1" applyAlignment="1">
      <alignment vertical="center"/>
    </xf>
    <xf numFmtId="2" fontId="0" fillId="7" borderId="0" xfId="0" applyNumberFormat="1" applyFill="1"/>
    <xf numFmtId="0" fontId="0" fillId="7" borderId="2" xfId="0" applyFill="1" applyBorder="1"/>
    <xf numFmtId="0" fontId="5" fillId="7" borderId="14" xfId="0" applyFont="1" applyFill="1" applyBorder="1" applyAlignment="1">
      <alignment horizontal="left"/>
    </xf>
    <xf numFmtId="0" fontId="0" fillId="7" borderId="0" xfId="0" applyFill="1" applyAlignment="1">
      <alignment vertical="center"/>
    </xf>
    <xf numFmtId="0" fontId="5" fillId="7" borderId="0" xfId="0" applyFont="1" applyFill="1" applyAlignment="1">
      <alignment horizontal="left"/>
    </xf>
    <xf numFmtId="0" fontId="0" fillId="7" borderId="2" xfId="0" applyFill="1" applyBorder="1" applyAlignment="1">
      <alignment vertical="center"/>
    </xf>
    <xf numFmtId="0" fontId="5" fillId="7" borderId="0" xfId="0" applyFont="1" applyFill="1"/>
    <xf numFmtId="0" fontId="0" fillId="7" borderId="0" xfId="0" applyFill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6" fillId="7" borderId="5" xfId="0" applyFont="1" applyFill="1" applyBorder="1"/>
    <xf numFmtId="0" fontId="0" fillId="7" borderId="4" xfId="0" applyFill="1" applyBorder="1"/>
    <xf numFmtId="0" fontId="6" fillId="7" borderId="2" xfId="0" applyFont="1" applyFill="1" applyBorder="1"/>
    <xf numFmtId="0" fontId="3" fillId="7" borderId="2" xfId="0" applyFont="1" applyFill="1" applyBorder="1"/>
    <xf numFmtId="0" fontId="2" fillId="7" borderId="0" xfId="0" applyFont="1" applyFill="1" applyAlignment="1">
      <alignment horizontal="right"/>
    </xf>
    <xf numFmtId="0" fontId="0" fillId="7" borderId="6" xfId="0" applyFill="1" applyBorder="1"/>
    <xf numFmtId="0" fontId="0" fillId="7" borderId="7" xfId="0" applyFill="1" applyBorder="1"/>
    <xf numFmtId="0" fontId="0" fillId="7" borderId="1" xfId="0" applyFill="1" applyBorder="1"/>
    <xf numFmtId="0" fontId="0" fillId="7" borderId="3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2" fontId="0" fillId="0" borderId="0" xfId="0" applyNumberFormat="1"/>
    <xf numFmtId="0" fontId="6" fillId="0" borderId="5" xfId="0" applyFont="1" applyBorder="1"/>
    <xf numFmtId="0" fontId="0" fillId="0" borderId="4" xfId="0" applyBorder="1"/>
    <xf numFmtId="0" fontId="3" fillId="0" borderId="2" xfId="0" applyFont="1" applyBorder="1"/>
    <xf numFmtId="0" fontId="0" fillId="0" borderId="2" xfId="0" applyBorder="1"/>
    <xf numFmtId="0" fontId="5" fillId="0" borderId="0" xfId="0" applyFont="1" applyAlignment="1">
      <alignment horizontal="right"/>
    </xf>
    <xf numFmtId="0" fontId="14" fillId="0" borderId="0" xfId="0" applyFont="1"/>
    <xf numFmtId="0" fontId="7" fillId="0" borderId="0" xfId="0" applyFont="1" applyAlignment="1">
      <alignment horizontal="center"/>
    </xf>
    <xf numFmtId="0" fontId="0" fillId="0" borderId="3" xfId="0" applyBorder="1"/>
    <xf numFmtId="0" fontId="0" fillId="0" borderId="10" xfId="0" applyBorder="1"/>
    <xf numFmtId="0" fontId="2" fillId="0" borderId="0" xfId="0" applyFont="1" applyAlignment="1">
      <alignment horizontal="right"/>
    </xf>
    <xf numFmtId="0" fontId="2" fillId="0" borderId="0" xfId="0" applyFont="1"/>
    <xf numFmtId="2" fontId="0" fillId="0" borderId="3" xfId="0" applyNumberFormat="1" applyBorder="1"/>
    <xf numFmtId="166" fontId="0" fillId="0" borderId="3" xfId="0" applyNumberFormat="1" applyBorder="1"/>
    <xf numFmtId="166" fontId="0" fillId="0" borderId="0" xfId="0" applyNumberFormat="1"/>
    <xf numFmtId="166" fontId="15" fillId="0" borderId="0" xfId="0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vertical="center"/>
    </xf>
    <xf numFmtId="0" fontId="13" fillId="0" borderId="2" xfId="0" applyFont="1" applyBorder="1" applyAlignment="1">
      <alignment horizontal="center"/>
    </xf>
    <xf numFmtId="1" fontId="0" fillId="0" borderId="0" xfId="0" applyNumberFormat="1"/>
    <xf numFmtId="166" fontId="2" fillId="0" borderId="3" xfId="0" applyNumberFormat="1" applyFont="1" applyBorder="1"/>
    <xf numFmtId="166" fontId="2" fillId="0" borderId="0" xfId="0" applyNumberFormat="1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/>
    <xf numFmtId="1" fontId="4" fillId="0" borderId="0" xfId="0" applyNumberFormat="1" applyFont="1"/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vertical="center"/>
    </xf>
    <xf numFmtId="0" fontId="0" fillId="0" borderId="15" xfId="0" applyBorder="1"/>
    <xf numFmtId="0" fontId="0" fillId="0" borderId="11" xfId="0" applyBorder="1"/>
    <xf numFmtId="0" fontId="0" fillId="0" borderId="12" xfId="0" applyBorder="1"/>
    <xf numFmtId="2" fontId="0" fillId="0" borderId="0" xfId="0" applyNumberFormat="1" applyAlignment="1">
      <alignment horizontal="right" vertical="center"/>
    </xf>
    <xf numFmtId="2" fontId="0" fillId="6" borderId="3" xfId="0" applyNumberFormat="1" applyFill="1" applyBorder="1" applyAlignment="1">
      <alignment horizontal="right" vertical="center"/>
    </xf>
    <xf numFmtId="2" fontId="0" fillId="7" borderId="0" xfId="0" applyNumberFormat="1" applyFill="1" applyAlignment="1">
      <alignment horizontal="right" vertical="center"/>
    </xf>
    <xf numFmtId="0" fontId="2" fillId="7" borderId="0" xfId="0" applyFont="1" applyFill="1" applyAlignment="1">
      <alignment horizontal="center"/>
    </xf>
    <xf numFmtId="166" fontId="2" fillId="7" borderId="0" xfId="0" applyNumberFormat="1" applyFont="1" applyFill="1"/>
    <xf numFmtId="0" fontId="2" fillId="7" borderId="1" xfId="0" applyFont="1" applyFill="1" applyBorder="1" applyAlignment="1">
      <alignment horizontal="center"/>
    </xf>
    <xf numFmtId="165" fontId="0" fillId="7" borderId="0" xfId="0" applyNumberFormat="1" applyFill="1"/>
    <xf numFmtId="0" fontId="3" fillId="0" borderId="0" xfId="0" applyFont="1"/>
    <xf numFmtId="0" fontId="16" fillId="0" borderId="0" xfId="0" applyFont="1"/>
    <xf numFmtId="0" fontId="0" fillId="0" borderId="0" xfId="0" applyAlignment="1">
      <alignment wrapText="1"/>
    </xf>
    <xf numFmtId="9" fontId="0" fillId="6" borderId="3" xfId="1" applyFont="1" applyFill="1" applyBorder="1"/>
    <xf numFmtId="165" fontId="0" fillId="0" borderId="3" xfId="0" applyNumberFormat="1" applyBorder="1" applyAlignment="1">
      <alignment vertical="center"/>
    </xf>
    <xf numFmtId="0" fontId="7" fillId="3" borderId="0" xfId="0" applyFont="1" applyFill="1" applyAlignment="1">
      <alignment horizontal="center"/>
    </xf>
    <xf numFmtId="2" fontId="0" fillId="2" borderId="3" xfId="0" applyNumberFormat="1" applyFill="1" applyBorder="1"/>
    <xf numFmtId="166" fontId="0" fillId="2" borderId="3" xfId="0" applyNumberFormat="1" applyFill="1" applyBorder="1"/>
    <xf numFmtId="166" fontId="2" fillId="2" borderId="3" xfId="0" applyNumberFormat="1" applyFont="1" applyFill="1" applyBorder="1"/>
    <xf numFmtId="166" fontId="2" fillId="2" borderId="3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right"/>
    </xf>
    <xf numFmtId="0" fontId="0" fillId="7" borderId="10" xfId="0" applyFill="1" applyBorder="1" applyAlignment="1">
      <alignment horizontal="left"/>
    </xf>
    <xf numFmtId="166" fontId="0" fillId="7" borderId="12" xfId="0" applyNumberFormat="1" applyFill="1" applyBorder="1"/>
    <xf numFmtId="165" fontId="2" fillId="7" borderId="12" xfId="0" applyNumberFormat="1" applyFont="1" applyFill="1" applyBorder="1"/>
    <xf numFmtId="165" fontId="2" fillId="7" borderId="11" xfId="0" applyNumberFormat="1" applyFont="1" applyFill="1" applyBorder="1"/>
    <xf numFmtId="0" fontId="0" fillId="7" borderId="10" xfId="0" applyFill="1" applyBorder="1"/>
    <xf numFmtId="2" fontId="2" fillId="7" borderId="12" xfId="0" applyNumberFormat="1" applyFont="1" applyFill="1" applyBorder="1" applyAlignment="1">
      <alignment horizontal="center" vertical="center"/>
    </xf>
    <xf numFmtId="2" fontId="2" fillId="7" borderId="11" xfId="0" applyNumberFormat="1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0" fillId="14" borderId="10" xfId="0" applyFill="1" applyBorder="1"/>
    <xf numFmtId="0" fontId="2" fillId="14" borderId="12" xfId="0" applyFont="1" applyFill="1" applyBorder="1" applyAlignment="1">
      <alignment horizontal="center"/>
    </xf>
    <xf numFmtId="0" fontId="2" fillId="14" borderId="11" xfId="0" applyFont="1" applyFill="1" applyBorder="1" applyAlignment="1">
      <alignment horizontal="center"/>
    </xf>
    <xf numFmtId="0" fontId="0" fillId="14" borderId="10" xfId="0" applyFill="1" applyBorder="1" applyAlignment="1">
      <alignment horizontal="left"/>
    </xf>
    <xf numFmtId="166" fontId="0" fillId="14" borderId="12" xfId="0" applyNumberFormat="1" applyFill="1" applyBorder="1"/>
    <xf numFmtId="165" fontId="2" fillId="14" borderId="12" xfId="0" applyNumberFormat="1" applyFont="1" applyFill="1" applyBorder="1"/>
    <xf numFmtId="165" fontId="2" fillId="14" borderId="11" xfId="0" applyNumberFormat="1" applyFont="1" applyFill="1" applyBorder="1"/>
    <xf numFmtId="2" fontId="2" fillId="14" borderId="12" xfId="0" applyNumberFormat="1" applyFont="1" applyFill="1" applyBorder="1" applyAlignment="1">
      <alignment horizontal="center" vertical="center"/>
    </xf>
    <xf numFmtId="2" fontId="2" fillId="14" borderId="11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9" fontId="2" fillId="2" borderId="3" xfId="1" applyFont="1" applyFill="1" applyBorder="1"/>
    <xf numFmtId="0" fontId="0" fillId="14" borderId="12" xfId="0" applyFill="1" applyBorder="1"/>
    <xf numFmtId="9" fontId="0" fillId="14" borderId="12" xfId="1" applyFont="1" applyFill="1" applyBorder="1"/>
    <xf numFmtId="9" fontId="0" fillId="14" borderId="11" xfId="1" applyFont="1" applyFill="1" applyBorder="1"/>
    <xf numFmtId="0" fontId="0" fillId="7" borderId="12" xfId="0" applyFill="1" applyBorder="1"/>
    <xf numFmtId="9" fontId="0" fillId="7" borderId="12" xfId="1" applyFont="1" applyFill="1" applyBorder="1"/>
    <xf numFmtId="9" fontId="0" fillId="7" borderId="11" xfId="1" applyFont="1" applyFill="1" applyBorder="1"/>
    <xf numFmtId="165" fontId="2" fillId="7" borderId="2" xfId="0" applyNumberFormat="1" applyFont="1" applyFill="1" applyBorder="1"/>
    <xf numFmtId="165" fontId="2" fillId="7" borderId="0" xfId="0" applyNumberFormat="1" applyFont="1" applyFill="1"/>
    <xf numFmtId="165" fontId="2" fillId="7" borderId="7" xfId="0" applyNumberFormat="1" applyFont="1" applyFill="1" applyBorder="1"/>
    <xf numFmtId="2" fontId="2" fillId="7" borderId="2" xfId="0" applyNumberFormat="1" applyFont="1" applyFill="1" applyBorder="1" applyAlignment="1">
      <alignment horizontal="center" vertical="center"/>
    </xf>
    <xf numFmtId="2" fontId="2" fillId="7" borderId="0" xfId="0" applyNumberFormat="1" applyFont="1" applyFill="1" applyAlignment="1">
      <alignment horizontal="center" vertical="center"/>
    </xf>
    <xf numFmtId="2" fontId="2" fillId="7" borderId="7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9" fontId="0" fillId="7" borderId="0" xfId="1" applyFont="1" applyFill="1" applyBorder="1"/>
    <xf numFmtId="9" fontId="0" fillId="7" borderId="7" xfId="1" applyFont="1" applyFill="1" applyBorder="1"/>
    <xf numFmtId="0" fontId="4" fillId="15" borderId="10" xfId="0" applyFont="1" applyFill="1" applyBorder="1"/>
    <xf numFmtId="0" fontId="4" fillId="15" borderId="12" xfId="0" applyFont="1" applyFill="1" applyBorder="1"/>
    <xf numFmtId="0" fontId="4" fillId="15" borderId="11" xfId="0" applyFont="1" applyFill="1" applyBorder="1"/>
    <xf numFmtId="0" fontId="4" fillId="15" borderId="2" xfId="0" applyFont="1" applyFill="1" applyBorder="1"/>
    <xf numFmtId="0" fontId="4" fillId="15" borderId="5" xfId="0" applyFont="1" applyFill="1" applyBorder="1" applyAlignment="1">
      <alignment vertical="center"/>
    </xf>
    <xf numFmtId="0" fontId="4" fillId="15" borderId="4" xfId="0" applyFont="1" applyFill="1" applyBorder="1"/>
    <xf numFmtId="0" fontId="4" fillId="15" borderId="6" xfId="0" applyFont="1" applyFill="1" applyBorder="1"/>
    <xf numFmtId="0" fontId="4" fillId="15" borderId="0" xfId="0" applyFont="1" applyFill="1"/>
    <xf numFmtId="0" fontId="4" fillId="15" borderId="7" xfId="0" applyFont="1" applyFill="1" applyBorder="1"/>
    <xf numFmtId="0" fontId="4" fillId="15" borderId="8" xfId="0" applyFont="1" applyFill="1" applyBorder="1"/>
    <xf numFmtId="0" fontId="4" fillId="15" borderId="1" xfId="0" applyFont="1" applyFill="1" applyBorder="1"/>
    <xf numFmtId="0" fontId="4" fillId="15" borderId="9" xfId="0" applyFont="1" applyFill="1" applyBorder="1"/>
    <xf numFmtId="0" fontId="0" fillId="10" borderId="5" xfId="0" applyFill="1" applyBorder="1"/>
    <xf numFmtId="0" fontId="0" fillId="9" borderId="2" xfId="0" applyFill="1" applyBorder="1"/>
    <xf numFmtId="0" fontId="4" fillId="8" borderId="8" xfId="0" applyFont="1" applyFill="1" applyBorder="1"/>
    <xf numFmtId="2" fontId="22" fillId="7" borderId="0" xfId="0" applyNumberFormat="1" applyFont="1" applyFill="1"/>
    <xf numFmtId="0" fontId="4" fillId="15" borderId="10" xfId="0" applyFont="1" applyFill="1" applyBorder="1" applyAlignment="1">
      <alignment horizontal="left" vertical="center" wrapText="1"/>
    </xf>
    <xf numFmtId="0" fontId="4" fillId="15" borderId="12" xfId="0" applyFont="1" applyFill="1" applyBorder="1" applyAlignment="1">
      <alignment horizontal="left" vertical="center" wrapText="1"/>
    </xf>
    <xf numFmtId="0" fontId="4" fillId="15" borderId="1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7" fillId="11" borderId="16" xfId="0" applyFont="1" applyFill="1" applyBorder="1" applyAlignment="1">
      <alignment horizontal="center"/>
    </xf>
    <xf numFmtId="0" fontId="17" fillId="11" borderId="17" xfId="0" applyFont="1" applyFill="1" applyBorder="1" applyAlignment="1">
      <alignment horizontal="center"/>
    </xf>
    <xf numFmtId="0" fontId="18" fillId="12" borderId="18" xfId="0" applyFont="1" applyFill="1" applyBorder="1" applyAlignment="1">
      <alignment horizontal="center"/>
    </xf>
    <xf numFmtId="0" fontId="18" fillId="12" borderId="19" xfId="0" applyFont="1" applyFill="1" applyBorder="1" applyAlignment="1">
      <alignment horizontal="center"/>
    </xf>
    <xf numFmtId="0" fontId="19" fillId="13" borderId="20" xfId="0" applyFont="1" applyFill="1" applyBorder="1" applyAlignment="1">
      <alignment horizontal="center"/>
    </xf>
    <xf numFmtId="0" fontId="19" fillId="13" borderId="21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3">
    <cellStyle name="Input" xfId="2" builtinId="20"/>
    <cellStyle name="Normal" xfId="0" builtinId="0"/>
    <cellStyle name="Percent" xfId="1" builtinId="5"/>
  </cellStyles>
  <dxfs count="39"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CC5C"/>
      <color rgb="FFFFCD05"/>
      <color rgb="FF00A550"/>
      <color rgb="FF66FF33"/>
      <color rgb="FFFFFF66"/>
      <color rgb="FFFFCCFF"/>
      <color rgb="FF9FFFFF"/>
      <color rgb="FFFFFFCC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38F82A01-E229-4776-9A29-2313878F06DE}">
  <we:reference id="wa104380404" version="3.0.0.0" store="en-US" storeType="OMEX"/>
  <we:alternateReferences>
    <we:reference id="wa104380404" version="3.0.0.0" store="WA104380404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E7A64-CC77-4FDA-8C89-2AB83A43D2A4}">
  <sheetPr codeName="Sheet3">
    <pageSetUpPr fitToPage="1"/>
  </sheetPr>
  <dimension ref="A1:X86"/>
  <sheetViews>
    <sheetView tabSelected="1" zoomScale="80" zoomScaleNormal="80" workbookViewId="0">
      <selection activeCell="L78" sqref="L78"/>
    </sheetView>
  </sheetViews>
  <sheetFormatPr defaultRowHeight="14.4" x14ac:dyDescent="0.3"/>
  <cols>
    <col min="1" max="1" width="4.109375" customWidth="1"/>
    <col min="2" max="2" width="36.88671875" customWidth="1"/>
    <col min="3" max="3" width="15.33203125" customWidth="1"/>
    <col min="4" max="4" width="1.88671875" customWidth="1"/>
    <col min="5" max="5" width="15.88671875" customWidth="1"/>
    <col min="6" max="6" width="2" customWidth="1"/>
    <col min="7" max="7" width="15.88671875" customWidth="1"/>
    <col min="8" max="8" width="1.88671875" customWidth="1"/>
    <col min="9" max="9" width="14.109375" customWidth="1"/>
    <col min="10" max="10" width="5.44140625" customWidth="1"/>
    <col min="11" max="11" width="8.88671875" customWidth="1"/>
    <col min="12" max="12" width="21.88671875" customWidth="1"/>
    <col min="13" max="13" width="9.33203125" customWidth="1"/>
    <col min="14" max="14" width="14.44140625" customWidth="1"/>
    <col min="15" max="15" width="3.5546875" customWidth="1"/>
    <col min="16" max="16" width="0.6640625" customWidth="1"/>
  </cols>
  <sheetData>
    <row r="1" spans="1:16" ht="18" x14ac:dyDescent="0.3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51"/>
      <c r="P1" s="12"/>
    </row>
    <row r="2" spans="1:16" ht="9" customHeight="1" x14ac:dyDescent="0.35">
      <c r="A2" s="4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52"/>
      <c r="P2" s="12"/>
    </row>
    <row r="3" spans="1:16" ht="15.6" x14ac:dyDescent="0.3">
      <c r="A3" s="49"/>
      <c r="B3" s="21" t="s">
        <v>1</v>
      </c>
      <c r="C3" s="21"/>
      <c r="D3" s="21"/>
      <c r="E3" s="21"/>
      <c r="F3" s="21"/>
      <c r="G3" s="21"/>
      <c r="H3" s="21"/>
      <c r="I3" s="21"/>
      <c r="J3" s="21"/>
      <c r="K3" s="7"/>
      <c r="L3" s="3"/>
      <c r="M3" s="3"/>
      <c r="N3" s="4"/>
      <c r="O3" s="52"/>
      <c r="P3" s="12"/>
    </row>
    <row r="4" spans="1:16" ht="15.6" x14ac:dyDescent="0.3">
      <c r="A4" s="49"/>
      <c r="B4" s="21" t="s">
        <v>2</v>
      </c>
      <c r="C4" s="21"/>
      <c r="D4" s="21"/>
      <c r="E4" s="21"/>
      <c r="F4" s="21"/>
      <c r="G4" s="21"/>
      <c r="H4" s="21"/>
      <c r="I4" s="21"/>
      <c r="J4" s="21"/>
      <c r="K4" s="6"/>
      <c r="L4" s="18" t="s">
        <v>3</v>
      </c>
      <c r="M4" s="19" t="s">
        <v>4</v>
      </c>
      <c r="N4" s="5"/>
      <c r="O4" s="52"/>
      <c r="P4" s="12"/>
    </row>
    <row r="5" spans="1:16" ht="15.6" x14ac:dyDescent="0.3">
      <c r="A5" s="49"/>
      <c r="B5" s="21" t="s">
        <v>5</v>
      </c>
      <c r="C5" s="21"/>
      <c r="D5" s="21"/>
      <c r="E5" s="21"/>
      <c r="F5" s="21"/>
      <c r="G5" s="21"/>
      <c r="H5" s="21"/>
      <c r="I5" s="21"/>
      <c r="J5" s="21"/>
      <c r="K5" s="6"/>
      <c r="L5" s="2"/>
      <c r="M5" s="2"/>
      <c r="N5" s="5"/>
      <c r="O5" s="52"/>
      <c r="P5" s="12"/>
    </row>
    <row r="6" spans="1:16" ht="15.6" x14ac:dyDescent="0.3">
      <c r="A6" s="49"/>
      <c r="B6" s="21"/>
      <c r="C6" s="21"/>
      <c r="D6" s="21"/>
      <c r="E6" s="21"/>
      <c r="F6" s="21"/>
      <c r="G6" s="21"/>
      <c r="H6" s="21"/>
      <c r="I6" s="21"/>
      <c r="J6" s="21"/>
      <c r="K6" s="6"/>
      <c r="L6" s="18" t="s">
        <v>6</v>
      </c>
      <c r="M6" s="19" t="s">
        <v>7</v>
      </c>
      <c r="N6" s="5"/>
      <c r="O6" s="52"/>
      <c r="P6" s="12"/>
    </row>
    <row r="7" spans="1:16" ht="15.6" x14ac:dyDescent="0.3">
      <c r="A7" s="37"/>
      <c r="B7" s="170" t="s">
        <v>8</v>
      </c>
      <c r="C7" s="171"/>
      <c r="D7" s="171"/>
      <c r="E7" s="171"/>
      <c r="F7" s="171"/>
      <c r="G7" s="171"/>
      <c r="H7" s="171"/>
      <c r="I7" s="172"/>
      <c r="J7" s="21"/>
      <c r="K7" s="8"/>
      <c r="L7" s="9"/>
      <c r="M7" s="9"/>
      <c r="N7" s="10"/>
      <c r="O7" s="52"/>
      <c r="P7" s="12"/>
    </row>
    <row r="8" spans="1:16" ht="16.2" thickBot="1" x14ac:dyDescent="0.35">
      <c r="A8" s="37"/>
      <c r="B8" s="38" t="s">
        <v>9</v>
      </c>
      <c r="C8" s="20" t="s">
        <v>10</v>
      </c>
      <c r="D8" s="21"/>
      <c r="E8" s="21" t="s">
        <v>11</v>
      </c>
      <c r="F8" s="21"/>
      <c r="G8" s="21"/>
      <c r="H8" s="21"/>
      <c r="I8" s="21"/>
      <c r="J8" s="21"/>
      <c r="K8" s="21"/>
      <c r="L8" s="21"/>
      <c r="M8" s="21"/>
      <c r="N8" s="21"/>
      <c r="O8" s="52"/>
      <c r="P8" s="12"/>
    </row>
    <row r="9" spans="1:16" ht="15.6" x14ac:dyDescent="0.3">
      <c r="A9" s="21"/>
      <c r="B9" s="27" t="s">
        <v>12</v>
      </c>
      <c r="C9" s="20">
        <v>2026</v>
      </c>
      <c r="D9" s="21"/>
      <c r="E9" s="21"/>
      <c r="F9" s="21"/>
      <c r="G9" s="21"/>
      <c r="H9" s="21"/>
      <c r="I9" s="21"/>
      <c r="J9" s="21"/>
      <c r="K9" s="21"/>
      <c r="L9" s="174" t="s">
        <v>13</v>
      </c>
      <c r="M9" s="175"/>
      <c r="N9" s="21"/>
      <c r="O9" s="52"/>
      <c r="P9" s="12"/>
    </row>
    <row r="10" spans="1:16" x14ac:dyDescent="0.3">
      <c r="A10" s="21"/>
      <c r="B10" s="27" t="s">
        <v>14</v>
      </c>
      <c r="C10" s="20">
        <v>5</v>
      </c>
      <c r="D10" s="21"/>
      <c r="E10" s="21" t="s">
        <v>15</v>
      </c>
      <c r="F10" s="21"/>
      <c r="G10" s="21"/>
      <c r="H10" s="21"/>
      <c r="I10" s="21"/>
      <c r="J10" s="21"/>
      <c r="K10" s="21"/>
      <c r="L10" s="176" t="s">
        <v>16</v>
      </c>
      <c r="M10" s="177"/>
      <c r="N10" s="21"/>
      <c r="O10" s="52"/>
      <c r="P10" s="12"/>
    </row>
    <row r="11" spans="1:16" ht="15" thickBot="1" x14ac:dyDescent="0.3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78" t="s">
        <v>17</v>
      </c>
      <c r="M11" s="179"/>
      <c r="N11" s="21"/>
      <c r="O11" s="52"/>
      <c r="P11" s="12"/>
    </row>
    <row r="12" spans="1:16" x14ac:dyDescent="0.3">
      <c r="A12" s="21"/>
      <c r="B12" s="21"/>
      <c r="C12" s="50" t="s">
        <v>18</v>
      </c>
      <c r="D12" s="50"/>
      <c r="E12" s="50" t="s">
        <v>19</v>
      </c>
      <c r="F12" s="50"/>
      <c r="G12" s="50" t="s">
        <v>20</v>
      </c>
      <c r="H12" s="21"/>
      <c r="I12" s="50" t="s">
        <v>21</v>
      </c>
      <c r="J12" s="21"/>
      <c r="K12" s="21"/>
      <c r="L12" s="21"/>
      <c r="M12" s="21"/>
      <c r="N12" s="21"/>
      <c r="O12" s="52"/>
      <c r="P12" s="12"/>
    </row>
    <row r="13" spans="1:16" ht="6.75" customHeight="1" x14ac:dyDescent="0.3">
      <c r="A13" s="2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2"/>
      <c r="P13" s="12"/>
    </row>
    <row r="14" spans="1:16" x14ac:dyDescent="0.3">
      <c r="A14" s="27" t="s">
        <v>22</v>
      </c>
      <c r="B14" s="27" t="s">
        <v>23</v>
      </c>
      <c r="C14" s="20">
        <v>100</v>
      </c>
      <c r="D14" s="21"/>
      <c r="E14" s="20">
        <v>80</v>
      </c>
      <c r="F14" s="21"/>
      <c r="G14" s="20">
        <v>30</v>
      </c>
      <c r="H14" s="21"/>
      <c r="I14" s="21"/>
      <c r="J14" s="21"/>
      <c r="K14" s="21"/>
      <c r="L14" s="21"/>
      <c r="M14" s="21"/>
      <c r="N14" s="21"/>
      <c r="O14" s="52"/>
      <c r="P14" s="12"/>
    </row>
    <row r="15" spans="1:16" x14ac:dyDescent="0.3">
      <c r="A15" s="27" t="s">
        <v>24</v>
      </c>
      <c r="B15" s="27" t="s">
        <v>25</v>
      </c>
      <c r="C15" s="20">
        <v>77.5</v>
      </c>
      <c r="D15" s="21"/>
      <c r="E15" s="20">
        <v>77.5</v>
      </c>
      <c r="F15" s="21"/>
      <c r="G15" s="20">
        <v>77.5</v>
      </c>
      <c r="H15" s="21"/>
      <c r="I15" s="21"/>
      <c r="J15" s="21"/>
      <c r="K15" s="21"/>
      <c r="L15" s="21"/>
      <c r="M15" s="21"/>
      <c r="N15" s="21"/>
      <c r="O15" s="52"/>
      <c r="P15" s="12"/>
    </row>
    <row r="16" spans="1:16" x14ac:dyDescent="0.3">
      <c r="A16" s="27"/>
      <c r="B16" s="27" t="s">
        <v>26</v>
      </c>
      <c r="C16" s="107">
        <v>0</v>
      </c>
      <c r="D16" s="21"/>
      <c r="E16" s="107">
        <v>-0.3</v>
      </c>
      <c r="F16" s="21"/>
      <c r="G16" s="107">
        <v>0</v>
      </c>
      <c r="H16" s="21"/>
      <c r="I16" s="21"/>
      <c r="J16" s="21"/>
      <c r="K16" s="151" t="s">
        <v>27</v>
      </c>
      <c r="L16" s="152"/>
      <c r="M16" s="152"/>
      <c r="N16" s="153"/>
      <c r="O16" s="52"/>
      <c r="P16" s="12"/>
    </row>
    <row r="17" spans="1:24" x14ac:dyDescent="0.3">
      <c r="A17" s="27"/>
      <c r="B17" s="27" t="s">
        <v>28</v>
      </c>
      <c r="C17" s="110">
        <f>C15/60*(1+C16)</f>
        <v>1.2916666666666667</v>
      </c>
      <c r="D17" s="21"/>
      <c r="E17" s="110">
        <f>E15/60*(1+E16)</f>
        <v>0.90416666666666667</v>
      </c>
      <c r="F17" s="21"/>
      <c r="G17" s="110">
        <f>G15/60*(1+G16)</f>
        <v>1.2916666666666667</v>
      </c>
      <c r="H17" s="21"/>
      <c r="I17" s="21"/>
      <c r="J17" s="21"/>
      <c r="K17" s="21"/>
      <c r="L17" s="21"/>
      <c r="M17" s="21"/>
      <c r="N17" s="21"/>
      <c r="O17" s="52"/>
      <c r="P17" s="12"/>
    </row>
    <row r="18" spans="1:24" x14ac:dyDescent="0.3">
      <c r="A18" s="27"/>
      <c r="B18" s="27" t="s">
        <v>29</v>
      </c>
      <c r="C18" s="111">
        <f>C14/C17</f>
        <v>77.41935483870968</v>
      </c>
      <c r="D18" s="23"/>
      <c r="E18" s="111">
        <f>E14/E17</f>
        <v>88.47926267281106</v>
      </c>
      <c r="F18" s="23"/>
      <c r="G18" s="111">
        <f>G14/G17</f>
        <v>23.2258064516129</v>
      </c>
      <c r="H18" s="23"/>
      <c r="I18" s="112">
        <f>C18+E18+G18</f>
        <v>189.12442396313364</v>
      </c>
      <c r="J18" s="24"/>
      <c r="K18" s="21"/>
      <c r="L18" s="21"/>
      <c r="M18" s="21"/>
      <c r="N18" s="21"/>
      <c r="O18" s="52"/>
      <c r="P18" s="12"/>
    </row>
    <row r="19" spans="1:24" x14ac:dyDescent="0.3">
      <c r="A19" s="21"/>
      <c r="B19" s="21"/>
      <c r="C19" s="21"/>
      <c r="D19" s="21"/>
      <c r="E19" s="21"/>
      <c r="F19" s="21"/>
      <c r="G19" s="21"/>
      <c r="H19" s="21"/>
      <c r="I19" s="23"/>
      <c r="J19" s="21"/>
      <c r="K19" s="21"/>
      <c r="L19" s="21"/>
      <c r="M19" s="21"/>
      <c r="N19" s="21"/>
      <c r="O19" s="52"/>
      <c r="P19" s="12"/>
    </row>
    <row r="20" spans="1:24" ht="15.6" x14ac:dyDescent="0.3">
      <c r="A20" s="21"/>
      <c r="B20" s="25" t="s">
        <v>3</v>
      </c>
      <c r="C20" s="26"/>
      <c r="D20" s="26"/>
      <c r="E20" s="21"/>
      <c r="F20" s="21"/>
      <c r="G20" s="21"/>
      <c r="H20" s="21"/>
      <c r="I20" s="23"/>
      <c r="J20" s="21"/>
      <c r="K20" s="21"/>
      <c r="L20" s="21"/>
      <c r="M20" s="21"/>
      <c r="N20" s="21"/>
      <c r="O20" s="52"/>
      <c r="P20" s="12"/>
    </row>
    <row r="21" spans="1:24" ht="15" customHeight="1" x14ac:dyDescent="0.3">
      <c r="A21" s="28" t="s">
        <v>30</v>
      </c>
      <c r="B21" s="27" t="s">
        <v>31</v>
      </c>
      <c r="C21" s="20">
        <v>120</v>
      </c>
      <c r="D21" s="21"/>
      <c r="E21" s="20">
        <v>120</v>
      </c>
      <c r="F21" s="21"/>
      <c r="G21" s="20">
        <v>120</v>
      </c>
      <c r="H21" s="21"/>
      <c r="I21" s="23"/>
      <c r="J21" s="21"/>
      <c r="K21" s="21"/>
      <c r="L21" s="21"/>
      <c r="M21" s="21"/>
      <c r="N21" s="21"/>
      <c r="O21" s="52"/>
      <c r="P21" s="12"/>
    </row>
    <row r="22" spans="1:24" ht="32.25" customHeight="1" x14ac:dyDescent="0.3">
      <c r="A22" s="30" t="s">
        <v>32</v>
      </c>
      <c r="B22" s="54" t="s">
        <v>33</v>
      </c>
      <c r="C22" s="55">
        <v>80</v>
      </c>
      <c r="D22" s="39"/>
      <c r="E22" s="55">
        <v>80</v>
      </c>
      <c r="F22" s="39"/>
      <c r="G22" s="55">
        <v>80</v>
      </c>
      <c r="H22" s="21"/>
      <c r="I22" s="23"/>
      <c r="J22" s="21"/>
      <c r="K22" s="167" t="s">
        <v>34</v>
      </c>
      <c r="L22" s="168"/>
      <c r="M22" s="168"/>
      <c r="N22" s="169"/>
      <c r="O22" s="52"/>
      <c r="P22" s="12"/>
    </row>
    <row r="23" spans="1:24" x14ac:dyDescent="0.3">
      <c r="A23" s="28" t="s">
        <v>35</v>
      </c>
      <c r="B23" s="27" t="s">
        <v>36</v>
      </c>
      <c r="C23" s="111">
        <f>IF(C21&gt;0,C22^2/(2*C21),0)</f>
        <v>26.666666666666668</v>
      </c>
      <c r="D23" s="21"/>
      <c r="E23" s="111">
        <f>IF(E21&gt;0,E22^2/(2*E21),0)</f>
        <v>26.666666666666668</v>
      </c>
      <c r="F23" s="21"/>
      <c r="G23" s="111">
        <f>IF(G21&gt;0,G22^2/(2*G21),0)</f>
        <v>26.666666666666668</v>
      </c>
      <c r="H23" s="23"/>
      <c r="I23" s="112">
        <f>C23+E23+G23</f>
        <v>80</v>
      </c>
      <c r="J23" s="39"/>
      <c r="K23" s="21"/>
      <c r="L23" s="21"/>
      <c r="M23" s="21"/>
      <c r="N23" s="21"/>
      <c r="O23" s="52"/>
      <c r="P23" s="12"/>
    </row>
    <row r="24" spans="1:24" x14ac:dyDescent="0.3">
      <c r="A24" s="29"/>
      <c r="B24" s="21"/>
      <c r="C24" s="21"/>
      <c r="D24" s="21"/>
      <c r="E24" s="21"/>
      <c r="F24" s="21"/>
      <c r="G24" s="21"/>
      <c r="H24" s="21"/>
      <c r="I24" s="23"/>
      <c r="J24" s="39"/>
      <c r="K24" s="21"/>
      <c r="L24" s="21"/>
      <c r="M24" s="21"/>
      <c r="N24" s="21"/>
      <c r="O24" s="52"/>
      <c r="P24" s="12"/>
    </row>
    <row r="25" spans="1:24" ht="15.6" x14ac:dyDescent="0.3">
      <c r="A25" s="29"/>
      <c r="B25" s="25" t="s">
        <v>6</v>
      </c>
      <c r="C25" s="21"/>
      <c r="D25" s="21"/>
      <c r="E25" s="21"/>
      <c r="F25" s="21"/>
      <c r="G25" s="21"/>
      <c r="H25" s="21"/>
      <c r="I25" s="23"/>
      <c r="J25" s="21"/>
      <c r="K25" s="21"/>
      <c r="L25" s="21"/>
      <c r="M25" s="21"/>
      <c r="N25" s="21"/>
      <c r="O25" s="52"/>
      <c r="P25" s="12"/>
      <c r="U25" s="56"/>
    </row>
    <row r="26" spans="1:24" x14ac:dyDescent="0.3">
      <c r="A26" s="28" t="s">
        <v>37</v>
      </c>
      <c r="B26" s="27" t="s">
        <v>38</v>
      </c>
      <c r="C26" s="20">
        <v>4</v>
      </c>
      <c r="D26" s="21"/>
      <c r="E26" s="20">
        <v>4</v>
      </c>
      <c r="F26" s="21"/>
      <c r="G26" s="20">
        <v>4</v>
      </c>
      <c r="H26" s="21"/>
      <c r="I26" s="23"/>
      <c r="J26" s="21"/>
      <c r="K26" s="21"/>
      <c r="L26" s="21"/>
      <c r="M26" s="21"/>
      <c r="N26" s="21"/>
      <c r="O26" s="52"/>
      <c r="P26" s="12"/>
      <c r="U26" s="70"/>
    </row>
    <row r="27" spans="1:24" ht="30" customHeight="1" x14ac:dyDescent="0.3">
      <c r="A27" s="30" t="s">
        <v>39</v>
      </c>
      <c r="B27" s="31" t="s">
        <v>40</v>
      </c>
      <c r="C27" s="98">
        <v>0.3</v>
      </c>
      <c r="D27" s="99"/>
      <c r="E27" s="98">
        <v>0.2</v>
      </c>
      <c r="F27" s="99"/>
      <c r="G27" s="98">
        <v>0.2</v>
      </c>
      <c r="H27" s="33"/>
      <c r="I27" s="35"/>
      <c r="J27" s="21"/>
      <c r="K27" s="167" t="s">
        <v>41</v>
      </c>
      <c r="L27" s="168"/>
      <c r="M27" s="168"/>
      <c r="N27" s="169"/>
      <c r="O27" s="52"/>
      <c r="P27" s="12"/>
    </row>
    <row r="28" spans="1:24" x14ac:dyDescent="0.3">
      <c r="A28" s="28" t="s">
        <v>35</v>
      </c>
      <c r="B28" s="27" t="s">
        <v>36</v>
      </c>
      <c r="C28" s="111">
        <f>1/(C27*EXP(-C27*C26))-1/C27-C26</f>
        <v>3.7337230757884896</v>
      </c>
      <c r="D28" s="21"/>
      <c r="E28" s="111">
        <f>1/(E27*EXP(-E27*E26))-1/E27-E26</f>
        <v>2.1277046424623389</v>
      </c>
      <c r="F28" s="21"/>
      <c r="G28" s="111">
        <f>1/(G27*EXP(-G27*G26))-1/G27-G26</f>
        <v>2.1277046424623389</v>
      </c>
      <c r="H28" s="23"/>
      <c r="I28" s="112">
        <f>C28+E28+G28</f>
        <v>7.9891323607131675</v>
      </c>
      <c r="J28" s="21"/>
      <c r="K28" s="21"/>
      <c r="L28" s="21"/>
      <c r="M28" s="21"/>
      <c r="N28" s="21"/>
      <c r="O28" s="52"/>
      <c r="P28" s="12"/>
      <c r="X28" s="70"/>
    </row>
    <row r="29" spans="1:24" x14ac:dyDescent="0.3">
      <c r="A29" s="32"/>
      <c r="B29" s="21"/>
      <c r="C29" s="21"/>
      <c r="D29" s="21"/>
      <c r="E29" s="23"/>
      <c r="F29" s="23"/>
      <c r="G29" s="21"/>
      <c r="H29" s="21"/>
      <c r="I29" s="21"/>
      <c r="J29" s="21"/>
      <c r="K29" s="21"/>
      <c r="L29" s="21"/>
      <c r="M29" s="21"/>
      <c r="N29" s="21"/>
      <c r="O29" s="52"/>
      <c r="P29" s="12"/>
      <c r="R29" s="13"/>
      <c r="S29" s="1"/>
    </row>
    <row r="30" spans="1:24" x14ac:dyDescent="0.3">
      <c r="A30" s="28" t="s">
        <v>42</v>
      </c>
      <c r="B30" s="27" t="s">
        <v>43</v>
      </c>
      <c r="C30" s="111">
        <f>C18+C23+C28</f>
        <v>107.81974458116484</v>
      </c>
      <c r="D30" s="23"/>
      <c r="E30" s="111">
        <f>E18+E23+E28</f>
        <v>117.27363398194007</v>
      </c>
      <c r="F30" s="23"/>
      <c r="G30" s="111">
        <f>G18+G23+G28</f>
        <v>52.020177760741909</v>
      </c>
      <c r="H30" s="34"/>
      <c r="I30" s="112">
        <f>C30+E30+G30</f>
        <v>277.11355632384681</v>
      </c>
      <c r="J30" s="23"/>
      <c r="K30" s="21"/>
      <c r="L30" s="21"/>
      <c r="M30" s="21"/>
      <c r="N30" s="21"/>
      <c r="O30" s="52"/>
      <c r="P30" s="12"/>
      <c r="R30" s="13"/>
    </row>
    <row r="31" spans="1:24" x14ac:dyDescent="0.3">
      <c r="A31" s="32"/>
      <c r="B31" s="21"/>
      <c r="C31" s="21"/>
      <c r="D31" s="21"/>
      <c r="E31" s="36"/>
      <c r="F31" s="21"/>
      <c r="G31" s="36"/>
      <c r="H31" s="21"/>
      <c r="I31" s="21"/>
      <c r="J31" s="21"/>
      <c r="K31" s="21"/>
      <c r="L31" s="21"/>
      <c r="M31" s="21"/>
      <c r="N31" s="21"/>
      <c r="O31" s="52"/>
      <c r="P31" s="12"/>
    </row>
    <row r="32" spans="1:24" ht="15.6" x14ac:dyDescent="0.3">
      <c r="A32" s="43"/>
      <c r="B32" s="40"/>
      <c r="C32" s="34"/>
      <c r="D32" s="34"/>
      <c r="E32" s="34"/>
      <c r="F32" s="34"/>
      <c r="G32" s="34"/>
      <c r="H32" s="34"/>
      <c r="I32" s="21"/>
      <c r="J32" s="21"/>
      <c r="K32" s="21"/>
      <c r="L32" s="21"/>
      <c r="M32" s="21"/>
      <c r="N32" s="21"/>
      <c r="O32" s="52"/>
      <c r="P32" s="12"/>
    </row>
    <row r="33" spans="1:16" x14ac:dyDescent="0.3">
      <c r="A33" s="45"/>
      <c r="B33" s="115" t="s">
        <v>44</v>
      </c>
      <c r="C33" s="116"/>
      <c r="D33" s="117"/>
      <c r="E33" s="117"/>
      <c r="F33" s="117"/>
      <c r="G33" s="117"/>
      <c r="H33" s="118"/>
      <c r="I33" s="112">
        <f>calcs!Q25</f>
        <v>246.42127568007385</v>
      </c>
      <c r="J33" s="21"/>
      <c r="K33" s="155" t="s">
        <v>45</v>
      </c>
      <c r="L33" s="156"/>
      <c r="M33" s="156"/>
      <c r="N33" s="157"/>
      <c r="O33" s="52"/>
      <c r="P33" s="12"/>
    </row>
    <row r="34" spans="1:16" x14ac:dyDescent="0.3">
      <c r="A34" s="45"/>
      <c r="B34" s="115" t="s">
        <v>46</v>
      </c>
      <c r="C34" s="117"/>
      <c r="D34" s="117"/>
      <c r="E34" s="117"/>
      <c r="F34" s="117"/>
      <c r="G34" s="117"/>
      <c r="H34" s="118"/>
      <c r="I34" s="112">
        <f>calcs!Y25</f>
        <v>337.6296847321459</v>
      </c>
      <c r="J34" s="21"/>
      <c r="K34" s="154" t="s">
        <v>47</v>
      </c>
      <c r="L34" s="158"/>
      <c r="M34" s="158"/>
      <c r="N34" s="159"/>
      <c r="O34" s="52"/>
      <c r="P34" s="12"/>
    </row>
    <row r="35" spans="1:16" x14ac:dyDescent="0.3">
      <c r="A35" s="45"/>
      <c r="B35" s="119" t="s">
        <v>48</v>
      </c>
      <c r="C35" s="120"/>
      <c r="D35" s="120"/>
      <c r="E35" s="120"/>
      <c r="F35" s="120"/>
      <c r="G35" s="120"/>
      <c r="H35" s="121"/>
      <c r="I35" s="113" t="str">
        <f>FIXED(I33,1)&amp;" - "&amp;FIXED(I34,1)</f>
        <v>246.4 - 337.6</v>
      </c>
      <c r="J35" s="21"/>
      <c r="K35" s="154" t="s">
        <v>49</v>
      </c>
      <c r="L35" s="158"/>
      <c r="M35" s="158"/>
      <c r="N35" s="159"/>
      <c r="O35" s="52"/>
      <c r="P35" s="12"/>
    </row>
    <row r="36" spans="1:16" x14ac:dyDescent="0.3">
      <c r="A36" s="45"/>
      <c r="B36" s="119" t="s">
        <v>50</v>
      </c>
      <c r="C36" s="122"/>
      <c r="D36" s="122"/>
      <c r="E36" s="122"/>
      <c r="F36" s="122"/>
      <c r="G36" s="122"/>
      <c r="H36" s="123"/>
      <c r="I36" s="11" t="str">
        <f>IF(ABS(I34-I30)/I30&lt;0.2,"High",IF(ABS(I34-I30)/I30&lt;0.35,"Medium","Low"))</f>
        <v>Medium</v>
      </c>
      <c r="J36" s="21"/>
      <c r="K36" s="154" t="s">
        <v>51</v>
      </c>
      <c r="L36" s="158"/>
      <c r="M36" s="158"/>
      <c r="N36" s="159"/>
      <c r="O36" s="52"/>
      <c r="P36" s="12"/>
    </row>
    <row r="37" spans="1:16" x14ac:dyDescent="0.3">
      <c r="A37" s="45"/>
      <c r="B37" s="21"/>
      <c r="C37" s="100"/>
      <c r="D37" s="100"/>
      <c r="E37" s="100"/>
      <c r="F37" s="100"/>
      <c r="G37" s="100"/>
      <c r="H37" s="100"/>
      <c r="I37" s="100"/>
      <c r="J37" s="21"/>
      <c r="K37" s="160" t="s">
        <v>52</v>
      </c>
      <c r="L37" s="161"/>
      <c r="M37" s="161"/>
      <c r="N37" s="162"/>
      <c r="O37" s="52"/>
      <c r="P37" s="12"/>
    </row>
    <row r="38" spans="1:16" x14ac:dyDescent="0.3">
      <c r="A38" s="45"/>
      <c r="B38" s="124" t="s">
        <v>53</v>
      </c>
      <c r="C38" s="125"/>
      <c r="D38" s="125"/>
      <c r="E38" s="125"/>
      <c r="F38" s="125"/>
      <c r="G38" s="125"/>
      <c r="H38" s="126"/>
      <c r="I38" s="114">
        <f>I23+I28</f>
        <v>87.989132360713171</v>
      </c>
      <c r="J38" s="21"/>
      <c r="K38" s="21"/>
      <c r="L38" s="21"/>
      <c r="M38" s="21"/>
      <c r="N38" s="21"/>
      <c r="O38" s="52"/>
      <c r="P38" s="12"/>
    </row>
    <row r="39" spans="1:16" x14ac:dyDescent="0.3">
      <c r="A39" s="45"/>
      <c r="B39" s="127" t="s">
        <v>54</v>
      </c>
      <c r="C39" s="128"/>
      <c r="D39" s="129"/>
      <c r="E39" s="129"/>
      <c r="F39" s="129"/>
      <c r="G39" s="129"/>
      <c r="H39" s="130"/>
      <c r="I39" s="112">
        <f>calcs!Q18+calcs!Q23</f>
        <v>85.188210693777208</v>
      </c>
      <c r="J39" s="21"/>
      <c r="K39" s="21"/>
      <c r="L39" s="21"/>
      <c r="M39" s="21"/>
      <c r="N39" s="21"/>
      <c r="O39" s="52"/>
      <c r="P39" s="12"/>
    </row>
    <row r="40" spans="1:16" x14ac:dyDescent="0.3">
      <c r="A40" s="45"/>
      <c r="B40" s="127" t="s">
        <v>55</v>
      </c>
      <c r="C40" s="129"/>
      <c r="D40" s="129"/>
      <c r="E40" s="129"/>
      <c r="F40" s="129"/>
      <c r="G40" s="129"/>
      <c r="H40" s="130"/>
      <c r="I40" s="112">
        <f>calcs!Y18+calcs!Y23</f>
        <v>108.39704455226556</v>
      </c>
      <c r="J40" s="21"/>
      <c r="K40" s="21"/>
      <c r="L40" s="21"/>
      <c r="M40" s="21"/>
      <c r="N40" s="21"/>
      <c r="O40" s="52"/>
      <c r="P40" s="12"/>
    </row>
    <row r="41" spans="1:16" x14ac:dyDescent="0.3">
      <c r="A41" s="45"/>
      <c r="B41" s="124" t="s">
        <v>48</v>
      </c>
      <c r="C41" s="131"/>
      <c r="D41" s="131"/>
      <c r="E41" s="131"/>
      <c r="F41" s="131"/>
      <c r="G41" s="131"/>
      <c r="H41" s="132"/>
      <c r="I41" s="113" t="str">
        <f>FIXED(I39,1)&amp;" - "&amp;FIXED(I40,1)</f>
        <v>85.2 - 108.4</v>
      </c>
      <c r="J41" s="21"/>
      <c r="K41" s="21"/>
      <c r="L41" s="21"/>
      <c r="M41" s="21"/>
      <c r="N41" s="21"/>
      <c r="O41" s="52"/>
      <c r="P41" s="12"/>
    </row>
    <row r="42" spans="1:16" x14ac:dyDescent="0.3">
      <c r="A42" s="45"/>
      <c r="B42" s="124" t="s">
        <v>50</v>
      </c>
      <c r="C42" s="125"/>
      <c r="D42" s="125"/>
      <c r="E42" s="125"/>
      <c r="F42" s="125"/>
      <c r="G42" s="125"/>
      <c r="H42" s="126"/>
      <c r="I42" s="11" t="str">
        <f>IF(ABS(I40-I38)/I38&lt;0.2,"High",IF(ABS(I40-I38)/I38&lt;0.35,"Medium","Low"))</f>
        <v>Medium</v>
      </c>
      <c r="J42" s="21"/>
      <c r="K42" s="21"/>
      <c r="L42" s="21"/>
      <c r="M42" s="21"/>
      <c r="N42" s="21"/>
      <c r="O42" s="52"/>
      <c r="P42" s="12"/>
    </row>
    <row r="43" spans="1:16" x14ac:dyDescent="0.3">
      <c r="A43" s="44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34"/>
      <c r="M43" s="34"/>
      <c r="N43" s="21"/>
      <c r="O43" s="52"/>
      <c r="P43" s="12"/>
    </row>
    <row r="44" spans="1:16" ht="15.6" x14ac:dyDescent="0.3">
      <c r="A44" s="44"/>
      <c r="B44" s="42"/>
      <c r="C44" s="21"/>
      <c r="D44" s="21"/>
      <c r="E44" s="21"/>
      <c r="F44" s="21"/>
      <c r="G44" s="21"/>
      <c r="H44" s="21"/>
      <c r="I44" s="21"/>
      <c r="J44" s="21"/>
      <c r="K44" s="21"/>
      <c r="L44" s="34"/>
      <c r="M44" s="34"/>
      <c r="N44" s="21"/>
      <c r="O44" s="52"/>
      <c r="P44" s="12"/>
    </row>
    <row r="45" spans="1:16" ht="15.6" x14ac:dyDescent="0.3">
      <c r="A45" s="44"/>
      <c r="B45" s="173" t="s">
        <v>56</v>
      </c>
      <c r="C45" s="173"/>
      <c r="D45" s="173"/>
      <c r="E45" s="173"/>
      <c r="F45" s="173"/>
      <c r="G45" s="173"/>
      <c r="H45" s="173"/>
      <c r="I45" s="173"/>
      <c r="J45" s="21"/>
      <c r="K45" s="21"/>
      <c r="L45" s="21"/>
      <c r="M45" s="21"/>
      <c r="N45" s="21"/>
      <c r="O45" s="52"/>
      <c r="P45" s="12"/>
    </row>
    <row r="46" spans="1:16" ht="8.25" customHeight="1" x14ac:dyDescent="0.3">
      <c r="A46" s="2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2"/>
      <c r="P46" s="12"/>
    </row>
    <row r="47" spans="1:16" x14ac:dyDescent="0.3">
      <c r="A47" s="29"/>
      <c r="B47" s="21"/>
      <c r="C47" s="50" t="s">
        <v>18</v>
      </c>
      <c r="D47" s="50"/>
      <c r="E47" s="50" t="s">
        <v>19</v>
      </c>
      <c r="F47" s="50"/>
      <c r="G47" s="50" t="s">
        <v>20</v>
      </c>
      <c r="H47" s="21"/>
      <c r="I47" s="50" t="s">
        <v>21</v>
      </c>
      <c r="J47" s="21"/>
      <c r="K47" s="21"/>
      <c r="L47" s="21"/>
      <c r="M47" s="21"/>
      <c r="N47" s="21"/>
      <c r="O47" s="52"/>
      <c r="P47" s="12"/>
    </row>
    <row r="48" spans="1:16" ht="6.75" customHeight="1" x14ac:dyDescent="0.3">
      <c r="A48" s="21"/>
      <c r="B48" s="22"/>
      <c r="C48" s="50"/>
      <c r="D48" s="50"/>
      <c r="E48" s="50"/>
      <c r="F48" s="50"/>
      <c r="G48" s="50"/>
      <c r="H48" s="21"/>
      <c r="I48" s="50"/>
      <c r="J48" s="21"/>
      <c r="K48" s="21"/>
      <c r="L48" s="21"/>
      <c r="M48" s="21"/>
      <c r="N48" s="21"/>
      <c r="O48" s="52"/>
      <c r="P48" s="12"/>
    </row>
    <row r="49" spans="1:19" x14ac:dyDescent="0.3">
      <c r="A49" s="27" t="s">
        <v>22</v>
      </c>
      <c r="B49" s="27" t="s">
        <v>23</v>
      </c>
      <c r="C49" s="20">
        <v>100</v>
      </c>
      <c r="D49" s="21"/>
      <c r="E49" s="20">
        <v>85</v>
      </c>
      <c r="F49" s="21"/>
      <c r="G49" s="20">
        <v>30</v>
      </c>
      <c r="H49" s="21"/>
      <c r="I49" s="21"/>
      <c r="J49" s="21"/>
      <c r="K49" s="21"/>
      <c r="L49" s="21"/>
      <c r="M49" s="21"/>
      <c r="N49" s="21"/>
      <c r="O49" s="52"/>
      <c r="P49" s="12"/>
    </row>
    <row r="50" spans="1:19" x14ac:dyDescent="0.3">
      <c r="A50" s="27" t="s">
        <v>24</v>
      </c>
      <c r="B50" s="27" t="s">
        <v>25</v>
      </c>
      <c r="C50" s="20">
        <v>77.5</v>
      </c>
      <c r="D50" s="21"/>
      <c r="E50" s="20">
        <v>77.5</v>
      </c>
      <c r="F50" s="21"/>
      <c r="G50" s="20">
        <v>77.5</v>
      </c>
      <c r="H50" s="21"/>
      <c r="I50" s="21"/>
      <c r="J50" s="21"/>
      <c r="K50" s="21"/>
      <c r="L50" s="21"/>
      <c r="M50" s="21"/>
      <c r="N50" s="21"/>
      <c r="O50" s="52"/>
      <c r="P50" s="12"/>
    </row>
    <row r="51" spans="1:19" x14ac:dyDescent="0.3">
      <c r="A51" s="27"/>
      <c r="B51" s="27" t="s">
        <v>26</v>
      </c>
      <c r="C51" s="107">
        <v>0</v>
      </c>
      <c r="D51" s="21"/>
      <c r="E51" s="107">
        <v>-0.2</v>
      </c>
      <c r="F51" s="21"/>
      <c r="G51" s="107">
        <v>0</v>
      </c>
      <c r="H51" s="21"/>
      <c r="I51" s="21"/>
      <c r="J51" s="21"/>
      <c r="K51" s="151" t="s">
        <v>27</v>
      </c>
      <c r="L51" s="152"/>
      <c r="M51" s="152"/>
      <c r="N51" s="153"/>
      <c r="O51" s="52"/>
      <c r="P51" s="12"/>
    </row>
    <row r="52" spans="1:19" x14ac:dyDescent="0.3">
      <c r="A52" s="27"/>
      <c r="B52" s="27" t="s">
        <v>28</v>
      </c>
      <c r="C52" s="110">
        <f>C50/60*(1+C51)</f>
        <v>1.2916666666666667</v>
      </c>
      <c r="D52" s="166"/>
      <c r="E52" s="110">
        <f>E50/60*(1+E51)</f>
        <v>1.0333333333333334</v>
      </c>
      <c r="F52" s="166"/>
      <c r="G52" s="110">
        <f>G50/60*(1+G51)</f>
        <v>1.2916666666666667</v>
      </c>
      <c r="H52" s="21"/>
      <c r="I52" s="21"/>
      <c r="J52" s="21"/>
      <c r="K52" s="21"/>
      <c r="L52" s="21"/>
      <c r="M52" s="21"/>
      <c r="N52" s="21"/>
      <c r="O52" s="52"/>
      <c r="P52" s="12"/>
    </row>
    <row r="53" spans="1:19" x14ac:dyDescent="0.3">
      <c r="A53" s="27"/>
      <c r="B53" s="27" t="s">
        <v>29</v>
      </c>
      <c r="C53" s="111">
        <f>C49/C52</f>
        <v>77.41935483870968</v>
      </c>
      <c r="D53" s="23"/>
      <c r="E53" s="111">
        <f>E49/E52</f>
        <v>82.258064516129025</v>
      </c>
      <c r="F53" s="23"/>
      <c r="G53" s="111">
        <f>G49/G52</f>
        <v>23.2258064516129</v>
      </c>
      <c r="H53" s="23"/>
      <c r="I53" s="112">
        <f>C53+E53+G53</f>
        <v>182.90322580645162</v>
      </c>
      <c r="J53" s="24"/>
      <c r="K53" s="21"/>
      <c r="L53" s="21"/>
      <c r="M53" s="21"/>
      <c r="N53" s="21"/>
      <c r="O53" s="52"/>
      <c r="P53" s="12"/>
    </row>
    <row r="54" spans="1:19" x14ac:dyDescent="0.3">
      <c r="A54" s="21"/>
      <c r="B54" s="21"/>
      <c r="C54" s="21"/>
      <c r="D54" s="21"/>
      <c r="E54" s="21"/>
      <c r="F54" s="21"/>
      <c r="G54" s="21"/>
      <c r="H54" s="21"/>
      <c r="I54" s="22"/>
      <c r="J54" s="21"/>
      <c r="K54" s="21"/>
      <c r="L54" s="21"/>
      <c r="M54" s="21"/>
      <c r="N54" s="21"/>
      <c r="O54" s="52"/>
      <c r="P54" s="12"/>
    </row>
    <row r="55" spans="1:19" ht="15.6" x14ac:dyDescent="0.3">
      <c r="A55" s="21"/>
      <c r="B55" s="25" t="s">
        <v>3</v>
      </c>
      <c r="C55" s="26"/>
      <c r="D55" s="26"/>
      <c r="E55" s="21"/>
      <c r="F55" s="21"/>
      <c r="G55" s="21"/>
      <c r="H55" s="21"/>
      <c r="I55" s="22"/>
      <c r="J55" s="21"/>
      <c r="K55" s="21"/>
      <c r="L55" s="21"/>
      <c r="M55" s="21"/>
      <c r="N55" s="21"/>
      <c r="O55" s="52"/>
      <c r="P55" s="12"/>
    </row>
    <row r="56" spans="1:19" x14ac:dyDescent="0.3">
      <c r="A56" s="28" t="s">
        <v>30</v>
      </c>
      <c r="B56" s="27" t="s">
        <v>31</v>
      </c>
      <c r="C56" s="20">
        <v>120</v>
      </c>
      <c r="D56" s="21"/>
      <c r="E56" s="20">
        <v>120</v>
      </c>
      <c r="F56" s="21"/>
      <c r="G56" s="20">
        <v>100</v>
      </c>
      <c r="H56" s="21"/>
      <c r="I56" s="22"/>
      <c r="J56" s="21"/>
      <c r="K56" s="21"/>
      <c r="L56" s="21"/>
      <c r="M56" s="21"/>
      <c r="N56" s="21"/>
      <c r="O56" s="52"/>
      <c r="P56" s="12"/>
    </row>
    <row r="57" spans="1:19" ht="29.25" customHeight="1" x14ac:dyDescent="0.3">
      <c r="A57" s="30" t="s">
        <v>32</v>
      </c>
      <c r="B57" s="54" t="s">
        <v>33</v>
      </c>
      <c r="C57" s="55">
        <v>60</v>
      </c>
      <c r="D57" s="39"/>
      <c r="E57" s="55">
        <v>60</v>
      </c>
      <c r="F57" s="39"/>
      <c r="G57" s="55">
        <v>60</v>
      </c>
      <c r="H57" s="21"/>
      <c r="I57" s="22"/>
      <c r="J57" s="21"/>
      <c r="K57" s="167" t="s">
        <v>34</v>
      </c>
      <c r="L57" s="168"/>
      <c r="M57" s="168"/>
      <c r="N57" s="169"/>
      <c r="O57" s="52"/>
      <c r="P57" s="12"/>
    </row>
    <row r="58" spans="1:19" x14ac:dyDescent="0.3">
      <c r="A58" s="28" t="s">
        <v>35</v>
      </c>
      <c r="B58" s="27" t="s">
        <v>36</v>
      </c>
      <c r="C58" s="111">
        <f>IF(C56&gt;0,C57^2/(2*C56),0)</f>
        <v>15</v>
      </c>
      <c r="D58" s="21"/>
      <c r="E58" s="111">
        <f>IF(E56&gt;0,E57^2/(2*E56),0)</f>
        <v>15</v>
      </c>
      <c r="F58" s="21"/>
      <c r="G58" s="111">
        <f>IF(G56&gt;0,G57^2/(2*G56),0)</f>
        <v>18</v>
      </c>
      <c r="H58" s="23"/>
      <c r="I58" s="112">
        <f>C58+E58+G58</f>
        <v>48</v>
      </c>
      <c r="J58" s="39"/>
      <c r="K58" s="21"/>
      <c r="L58" s="21"/>
      <c r="M58" s="21"/>
      <c r="N58" s="21"/>
      <c r="O58" s="52"/>
      <c r="P58" s="12"/>
    </row>
    <row r="59" spans="1:19" x14ac:dyDescent="0.3">
      <c r="A59" s="29"/>
      <c r="B59" s="21"/>
      <c r="C59" s="21"/>
      <c r="D59" s="21"/>
      <c r="E59" s="21"/>
      <c r="F59" s="21"/>
      <c r="G59" s="21"/>
      <c r="H59" s="21"/>
      <c r="I59" s="22"/>
      <c r="J59" s="39"/>
      <c r="K59" s="21"/>
      <c r="L59" s="21"/>
      <c r="M59" s="21"/>
      <c r="N59" s="21"/>
      <c r="O59" s="52"/>
      <c r="P59" s="12"/>
    </row>
    <row r="60" spans="1:19" ht="15.6" x14ac:dyDescent="0.3">
      <c r="A60" s="29"/>
      <c r="B60" s="25" t="s">
        <v>6</v>
      </c>
      <c r="C60" s="21"/>
      <c r="D60" s="21"/>
      <c r="E60" s="21"/>
      <c r="F60" s="21"/>
      <c r="G60" s="21"/>
      <c r="H60" s="21"/>
      <c r="I60" s="22"/>
      <c r="J60" s="21"/>
      <c r="K60" s="21"/>
      <c r="L60" s="21"/>
      <c r="M60" s="21"/>
      <c r="N60" s="21"/>
      <c r="O60" s="52"/>
      <c r="P60" s="12"/>
    </row>
    <row r="61" spans="1:19" x14ac:dyDescent="0.3">
      <c r="A61" s="28" t="s">
        <v>37</v>
      </c>
      <c r="B61" s="27" t="s">
        <v>38</v>
      </c>
      <c r="C61" s="20">
        <v>4</v>
      </c>
      <c r="D61" s="21"/>
      <c r="E61" s="20">
        <v>4</v>
      </c>
      <c r="F61" s="21"/>
      <c r="G61" s="20">
        <v>4</v>
      </c>
      <c r="H61" s="21"/>
      <c r="I61" s="101"/>
      <c r="J61" s="21"/>
      <c r="K61" s="21"/>
      <c r="L61" s="21"/>
      <c r="M61" s="21"/>
      <c r="N61" s="21"/>
      <c r="O61" s="52"/>
      <c r="P61" s="12"/>
    </row>
    <row r="62" spans="1:19" ht="28.8" x14ac:dyDescent="0.3">
      <c r="A62" s="30" t="s">
        <v>39</v>
      </c>
      <c r="B62" s="31" t="s">
        <v>40</v>
      </c>
      <c r="C62" s="98">
        <v>0.25</v>
      </c>
      <c r="D62" s="99"/>
      <c r="E62" s="98">
        <v>0.15</v>
      </c>
      <c r="F62" s="99"/>
      <c r="G62" s="98">
        <v>0.2</v>
      </c>
      <c r="H62" s="33"/>
      <c r="I62" s="22"/>
      <c r="J62" s="21"/>
      <c r="K62" s="167" t="s">
        <v>41</v>
      </c>
      <c r="L62" s="168"/>
      <c r="M62" s="168"/>
      <c r="N62" s="169"/>
      <c r="O62" s="52"/>
      <c r="P62" s="12"/>
    </row>
    <row r="63" spans="1:19" x14ac:dyDescent="0.3">
      <c r="A63" s="28" t="s">
        <v>35</v>
      </c>
      <c r="B63" s="27" t="s">
        <v>36</v>
      </c>
      <c r="C63" s="111">
        <f>1/(C62*EXP(-C62*C61))-1/C62-C61</f>
        <v>2.8731273138361804</v>
      </c>
      <c r="D63" s="21"/>
      <c r="E63" s="111">
        <f>1/(E62*EXP(-E62*E61))-1/E62-E61</f>
        <v>1.4807920026033932</v>
      </c>
      <c r="F63" s="21"/>
      <c r="G63" s="111">
        <f>1/(G62*EXP(-G62*G61))-1/G62-G61</f>
        <v>2.1277046424623389</v>
      </c>
      <c r="H63" s="23"/>
      <c r="I63" s="112">
        <f>C63+E63+G63</f>
        <v>6.4816239589019125</v>
      </c>
      <c r="J63" s="21"/>
      <c r="K63" s="21"/>
      <c r="L63" s="21"/>
      <c r="M63" s="21"/>
      <c r="N63" s="21"/>
      <c r="O63" s="52"/>
      <c r="P63" s="12"/>
    </row>
    <row r="64" spans="1:19" x14ac:dyDescent="0.3">
      <c r="A64" s="32"/>
      <c r="B64" s="21"/>
      <c r="C64" s="21"/>
      <c r="D64" s="21"/>
      <c r="E64" s="21"/>
      <c r="F64" s="21"/>
      <c r="G64" s="21"/>
      <c r="H64" s="21"/>
      <c r="I64" s="22"/>
      <c r="J64" s="21"/>
      <c r="K64" s="21"/>
      <c r="L64" s="21"/>
      <c r="M64" s="21"/>
      <c r="N64" s="21"/>
      <c r="O64" s="52"/>
      <c r="P64" s="12"/>
      <c r="R64" s="13"/>
      <c r="S64" s="1"/>
    </row>
    <row r="65" spans="1:20" x14ac:dyDescent="0.3">
      <c r="A65" s="28" t="s">
        <v>42</v>
      </c>
      <c r="B65" s="27" t="s">
        <v>43</v>
      </c>
      <c r="C65" s="111">
        <f>C53+C58+C63</f>
        <v>95.292482152545858</v>
      </c>
      <c r="D65" s="23"/>
      <c r="E65" s="111">
        <f>E53+E58+E63</f>
        <v>98.738856518732419</v>
      </c>
      <c r="F65" s="23"/>
      <c r="G65" s="111">
        <f>G53+G58+G63</f>
        <v>43.353511094075238</v>
      </c>
      <c r="H65" s="34"/>
      <c r="I65" s="112">
        <f>C65+E65+G65</f>
        <v>237.38484976535349</v>
      </c>
      <c r="J65" s="23"/>
      <c r="K65" s="21"/>
      <c r="L65" s="21"/>
      <c r="M65" s="21"/>
      <c r="N65" s="21"/>
      <c r="O65" s="52"/>
      <c r="P65" s="12"/>
      <c r="R65" s="13"/>
    </row>
    <row r="66" spans="1:20" ht="15.6" x14ac:dyDescent="0.3">
      <c r="A66" s="39"/>
      <c r="B66" s="40"/>
      <c r="C66" s="34"/>
      <c r="D66" s="34"/>
      <c r="E66" s="34"/>
      <c r="F66" s="34"/>
      <c r="G66" s="34"/>
      <c r="H66" s="34"/>
      <c r="I66" s="22"/>
      <c r="J66" s="21"/>
      <c r="K66" s="21"/>
      <c r="L66" s="21"/>
      <c r="M66" s="21"/>
      <c r="N66" s="21"/>
      <c r="O66" s="52"/>
      <c r="P66" s="12"/>
    </row>
    <row r="67" spans="1:20" x14ac:dyDescent="0.3">
      <c r="A67" s="39"/>
      <c r="B67" s="115" t="s">
        <v>57</v>
      </c>
      <c r="C67" s="116"/>
      <c r="D67" s="117"/>
      <c r="E67" s="118"/>
      <c r="F67" s="141"/>
      <c r="G67" s="142"/>
      <c r="H67" s="143"/>
      <c r="I67" s="112">
        <f>calcs!Q37</f>
        <v>157.57014262635744</v>
      </c>
      <c r="J67" s="21"/>
      <c r="K67" s="21"/>
      <c r="L67" s="21"/>
      <c r="M67" s="21"/>
      <c r="N67" s="21"/>
      <c r="O67" s="52"/>
      <c r="P67" s="12"/>
      <c r="T67" s="17"/>
    </row>
    <row r="68" spans="1:20" ht="15" customHeight="1" x14ac:dyDescent="0.4">
      <c r="A68" s="41"/>
      <c r="B68" s="115" t="s">
        <v>58</v>
      </c>
      <c r="C68" s="117"/>
      <c r="D68" s="117"/>
      <c r="E68" s="118"/>
      <c r="F68" s="141"/>
      <c r="G68" s="142"/>
      <c r="H68" s="143"/>
      <c r="I68" s="112">
        <f>calcs!Y37</f>
        <v>218.1158002749147</v>
      </c>
      <c r="J68" s="21"/>
      <c r="K68" s="21"/>
      <c r="L68" s="21"/>
      <c r="M68" s="21"/>
      <c r="N68" s="21"/>
      <c r="O68" s="52"/>
      <c r="P68" s="12"/>
      <c r="T68" s="14"/>
    </row>
    <row r="69" spans="1:20" ht="15" customHeight="1" x14ac:dyDescent="0.4">
      <c r="A69" s="41"/>
      <c r="B69" s="119" t="s">
        <v>48</v>
      </c>
      <c r="C69" s="120"/>
      <c r="D69" s="120"/>
      <c r="E69" s="121"/>
      <c r="F69" s="144"/>
      <c r="G69" s="145"/>
      <c r="H69" s="146"/>
      <c r="I69" s="133" t="str">
        <f>FIXED(I67,1)&amp;" - "&amp;FIXED(I68,1)</f>
        <v>157.6 - 218.1</v>
      </c>
      <c r="J69" s="21"/>
      <c r="K69" s="21"/>
      <c r="L69" s="21"/>
      <c r="M69" s="21"/>
      <c r="N69" s="21"/>
      <c r="O69" s="52"/>
      <c r="P69" s="12"/>
      <c r="T69" s="15"/>
    </row>
    <row r="70" spans="1:20" ht="15" customHeight="1" x14ac:dyDescent="0.4">
      <c r="A70" s="37"/>
      <c r="B70" s="119" t="s">
        <v>50</v>
      </c>
      <c r="C70" s="122"/>
      <c r="D70" s="122"/>
      <c r="E70" s="123"/>
      <c r="F70" s="147"/>
      <c r="G70" s="100"/>
      <c r="H70" s="148"/>
      <c r="I70" s="11" t="str">
        <f>IF(ABS(I68-I65)/I65&lt;0.2,"High",IF(ABS(I68-I65)/I65&lt;0.35,"Medium","Low"))</f>
        <v>High</v>
      </c>
      <c r="J70" s="21"/>
      <c r="K70" s="21"/>
      <c r="L70" s="21"/>
      <c r="M70" s="21"/>
      <c r="N70" s="21"/>
      <c r="O70" s="52"/>
      <c r="P70" s="12"/>
      <c r="T70" s="16"/>
    </row>
    <row r="71" spans="1:20" x14ac:dyDescent="0.3">
      <c r="A71" s="37"/>
      <c r="B71" s="53"/>
      <c r="C71" s="53"/>
      <c r="D71" s="102"/>
      <c r="E71" s="102"/>
      <c r="F71" s="100"/>
      <c r="G71" s="100"/>
      <c r="H71" s="100"/>
      <c r="I71" s="102"/>
      <c r="J71" s="21"/>
      <c r="K71" s="21"/>
      <c r="L71" s="21"/>
      <c r="M71" s="21"/>
      <c r="N71" s="21"/>
      <c r="O71" s="52"/>
      <c r="P71" s="12"/>
    </row>
    <row r="72" spans="1:20" x14ac:dyDescent="0.3">
      <c r="A72" s="37"/>
      <c r="B72" s="124" t="s">
        <v>53</v>
      </c>
      <c r="C72" s="125"/>
      <c r="D72" s="125"/>
      <c r="E72" s="126"/>
      <c r="F72" s="147"/>
      <c r="G72" s="100"/>
      <c r="H72" s="148"/>
      <c r="I72" s="114">
        <f>I58+I63</f>
        <v>54.481623958901913</v>
      </c>
      <c r="J72" s="21"/>
      <c r="K72" s="21"/>
      <c r="L72" s="21"/>
      <c r="M72" s="21"/>
      <c r="N72" s="21"/>
      <c r="O72" s="52"/>
      <c r="P72" s="12"/>
    </row>
    <row r="73" spans="1:20" x14ac:dyDescent="0.3">
      <c r="A73" s="37"/>
      <c r="B73" s="127" t="s">
        <v>59</v>
      </c>
      <c r="C73" s="128"/>
      <c r="D73" s="129"/>
      <c r="E73" s="130"/>
      <c r="F73" s="141"/>
      <c r="G73" s="142"/>
      <c r="H73" s="143"/>
      <c r="I73" s="112">
        <f>calcs!Q42+calcs!Q47</f>
        <v>52.282323341628107</v>
      </c>
      <c r="J73" s="21"/>
      <c r="K73" s="21"/>
      <c r="L73" s="21"/>
      <c r="M73" s="21"/>
      <c r="N73" s="21"/>
      <c r="O73" s="52"/>
      <c r="P73" s="12"/>
    </row>
    <row r="74" spans="1:20" x14ac:dyDescent="0.3">
      <c r="A74" s="37"/>
      <c r="B74" s="127" t="s">
        <v>60</v>
      </c>
      <c r="C74" s="129"/>
      <c r="D74" s="129"/>
      <c r="E74" s="130"/>
      <c r="F74" s="141"/>
      <c r="G74" s="142"/>
      <c r="H74" s="143"/>
      <c r="I74" s="112">
        <f>calcs!Y42+calcs!Y47</f>
        <v>69.045937423291178</v>
      </c>
      <c r="J74" s="21"/>
      <c r="K74" s="21"/>
      <c r="L74" s="21"/>
      <c r="M74" s="21"/>
      <c r="N74" s="21"/>
      <c r="O74" s="52"/>
      <c r="P74" s="12"/>
    </row>
    <row r="75" spans="1:20" ht="15" customHeight="1" x14ac:dyDescent="0.3">
      <c r="A75" s="21"/>
      <c r="B75" s="124" t="s">
        <v>48</v>
      </c>
      <c r="C75" s="131"/>
      <c r="D75" s="131"/>
      <c r="E75" s="132"/>
      <c r="F75" s="144"/>
      <c r="G75" s="145"/>
      <c r="H75" s="146"/>
      <c r="I75" s="113" t="str">
        <f>FIXED(I73,1)&amp;" - "&amp;FIXED(I74,1)</f>
        <v>52.3 - 69.0</v>
      </c>
      <c r="J75" s="21"/>
      <c r="K75" s="21"/>
      <c r="L75" s="21"/>
      <c r="M75" s="21"/>
      <c r="N75" s="21"/>
      <c r="O75" s="21"/>
      <c r="P75" s="12"/>
    </row>
    <row r="76" spans="1:20" ht="15" customHeight="1" x14ac:dyDescent="0.3">
      <c r="A76" s="21"/>
      <c r="B76" s="124" t="s">
        <v>50</v>
      </c>
      <c r="C76" s="125"/>
      <c r="D76" s="125"/>
      <c r="E76" s="126"/>
      <c r="F76" s="147"/>
      <c r="G76" s="100"/>
      <c r="H76" s="148"/>
      <c r="I76" s="11" t="str">
        <f>IF(ABS(I74-I72)/I72&lt;0.2,"High",IF(ABS(I74-I72)/I72&lt;0.35,"Medium","Low"))</f>
        <v>Medium</v>
      </c>
      <c r="J76" s="21"/>
      <c r="K76" s="21"/>
      <c r="L76" s="21"/>
      <c r="M76" s="21"/>
      <c r="N76" s="21"/>
      <c r="O76" s="21"/>
      <c r="P76" s="12"/>
    </row>
    <row r="77" spans="1:20" x14ac:dyDescent="0.3">
      <c r="A77" s="21"/>
      <c r="B77" s="21"/>
      <c r="C77" s="103"/>
      <c r="D77" s="103"/>
      <c r="E77" s="103"/>
      <c r="F77" s="103"/>
      <c r="G77" s="103"/>
      <c r="H77" s="103"/>
      <c r="I77" s="21"/>
      <c r="J77" s="21"/>
      <c r="K77" s="21"/>
      <c r="L77" s="21"/>
      <c r="M77" s="21"/>
      <c r="N77" s="21"/>
      <c r="O77" s="21"/>
      <c r="P77" s="12"/>
    </row>
    <row r="78" spans="1:20" x14ac:dyDescent="0.3">
      <c r="A78" s="21"/>
      <c r="B78" s="119" t="s">
        <v>61</v>
      </c>
      <c r="C78" s="138"/>
      <c r="D78" s="117"/>
      <c r="E78" s="118"/>
      <c r="F78" s="142"/>
      <c r="G78" s="142"/>
      <c r="H78" s="143"/>
      <c r="I78" s="112">
        <f>I65-I30</f>
        <v>-39.728706558493315</v>
      </c>
      <c r="J78" s="21"/>
      <c r="K78" s="163" t="s">
        <v>62</v>
      </c>
      <c r="L78" s="3" t="s">
        <v>63</v>
      </c>
      <c r="M78" s="3"/>
      <c r="N78" s="4"/>
      <c r="O78" s="21"/>
      <c r="P78" s="12"/>
    </row>
    <row r="79" spans="1:20" x14ac:dyDescent="0.3">
      <c r="A79" s="21"/>
      <c r="B79" s="119" t="s">
        <v>64</v>
      </c>
      <c r="C79" s="138"/>
      <c r="D79" s="139"/>
      <c r="E79" s="140"/>
      <c r="F79" s="149"/>
      <c r="G79" s="149"/>
      <c r="H79" s="150"/>
      <c r="I79" s="134">
        <f>I78/I30</f>
        <v>-0.14336616037673972</v>
      </c>
      <c r="J79" s="21"/>
      <c r="K79" s="164" t="s">
        <v>65</v>
      </c>
      <c r="L79" s="2" t="s">
        <v>66</v>
      </c>
      <c r="M79" s="2"/>
      <c r="N79" s="5"/>
      <c r="O79" s="21"/>
      <c r="P79" s="12"/>
    </row>
    <row r="80" spans="1:20" x14ac:dyDescent="0.3">
      <c r="A80" s="21"/>
      <c r="B80" s="119" t="s">
        <v>50</v>
      </c>
      <c r="C80" s="138"/>
      <c r="D80" s="122"/>
      <c r="E80" s="123"/>
      <c r="F80" s="100"/>
      <c r="G80" s="100"/>
      <c r="H80" s="148"/>
      <c r="I80" s="11" t="str">
        <f>IF(ABS(I78)/ABS(I34-I30)&lt;=1,"Low",IF(ABS(I78)/ABS(I34-I30)&lt;=2,"Medium","High"))</f>
        <v>Low</v>
      </c>
      <c r="J80" s="21"/>
      <c r="K80" s="165" t="s">
        <v>67</v>
      </c>
      <c r="L80" s="9" t="s">
        <v>68</v>
      </c>
      <c r="M80" s="9"/>
      <c r="N80" s="10"/>
      <c r="O80" s="21"/>
      <c r="P80" s="12"/>
    </row>
    <row r="81" spans="1:16" x14ac:dyDescent="0.3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12"/>
    </row>
    <row r="82" spans="1:16" x14ac:dyDescent="0.3">
      <c r="A82" s="21"/>
      <c r="B82" s="124" t="s">
        <v>69</v>
      </c>
      <c r="C82" s="135"/>
      <c r="D82" s="129"/>
      <c r="E82" s="130"/>
      <c r="F82" s="142"/>
      <c r="G82" s="142"/>
      <c r="H82" s="143"/>
      <c r="I82" s="112">
        <f>I72-I38</f>
        <v>-33.507508401811258</v>
      </c>
      <c r="J82" s="21"/>
      <c r="K82" s="21"/>
      <c r="L82" s="21"/>
      <c r="M82" s="21"/>
      <c r="N82" s="21"/>
      <c r="O82" s="21"/>
      <c r="P82" s="12"/>
    </row>
    <row r="83" spans="1:16" x14ac:dyDescent="0.3">
      <c r="A83" s="21"/>
      <c r="B83" s="124" t="s">
        <v>64</v>
      </c>
      <c r="C83" s="135"/>
      <c r="D83" s="136"/>
      <c r="E83" s="137"/>
      <c r="F83" s="149"/>
      <c r="G83" s="149"/>
      <c r="H83" s="150"/>
      <c r="I83" s="134">
        <f>I82/I38</f>
        <v>-0.38081416991869599</v>
      </c>
      <c r="J83" s="21"/>
      <c r="K83" s="21"/>
      <c r="L83" s="21"/>
      <c r="M83" s="21"/>
      <c r="N83" s="21"/>
      <c r="O83" s="21"/>
      <c r="P83" s="12"/>
    </row>
    <row r="84" spans="1:16" x14ac:dyDescent="0.3">
      <c r="A84" s="21"/>
      <c r="B84" s="124" t="s">
        <v>50</v>
      </c>
      <c r="C84" s="135"/>
      <c r="D84" s="125"/>
      <c r="E84" s="126"/>
      <c r="F84" s="100"/>
      <c r="G84" s="100"/>
      <c r="H84" s="148"/>
      <c r="I84" s="11" t="str">
        <f>IF(ABS(I82)/ABS(I40-I38)&lt;=1,"Low",IF(ABS(I82)/ABS(I40-I38)&lt;=2,"Medium","High"))</f>
        <v>Medium</v>
      </c>
      <c r="J84" s="21"/>
      <c r="K84" s="21"/>
      <c r="L84" s="21"/>
      <c r="M84" s="21"/>
      <c r="N84" s="21"/>
      <c r="O84" s="21"/>
      <c r="P84" s="12"/>
    </row>
    <row r="85" spans="1:16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12"/>
    </row>
    <row r="86" spans="1:16" ht="5.2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</sheetData>
  <mergeCells count="9">
    <mergeCell ref="K62:N62"/>
    <mergeCell ref="B7:I7"/>
    <mergeCell ref="B45:I45"/>
    <mergeCell ref="K22:N22"/>
    <mergeCell ref="K27:N27"/>
    <mergeCell ref="K57:N57"/>
    <mergeCell ref="L9:M9"/>
    <mergeCell ref="L10:M10"/>
    <mergeCell ref="L11:M11"/>
  </mergeCells>
  <conditionalFormatting sqref="D71:I71 D80:I80">
    <cfRule type="cellIs" dxfId="38" priority="37" operator="equal">
      <formula>"LOW"</formula>
    </cfRule>
    <cfRule type="cellIs" dxfId="37" priority="38" operator="equal">
      <formula>"MEDIUM"</formula>
    </cfRule>
    <cfRule type="cellIs" dxfId="36" priority="39" operator="equal">
      <formula>"HIGH"</formula>
    </cfRule>
  </conditionalFormatting>
  <conditionalFormatting sqref="C36:H38">
    <cfRule type="cellIs" dxfId="35" priority="40" operator="equal">
      <formula>"LOW"</formula>
    </cfRule>
    <cfRule type="cellIs" dxfId="34" priority="41" operator="equal">
      <formula>"MEDIUM"</formula>
    </cfRule>
    <cfRule type="cellIs" dxfId="33" priority="42" operator="equal">
      <formula>"HIGH"</formula>
    </cfRule>
  </conditionalFormatting>
  <conditionalFormatting sqref="I36:I38">
    <cfRule type="cellIs" dxfId="32" priority="31" operator="equal">
      <formula>"LOW"</formula>
    </cfRule>
    <cfRule type="cellIs" dxfId="31" priority="32" operator="equal">
      <formula>"MEDIUM"</formula>
    </cfRule>
    <cfRule type="cellIs" dxfId="30" priority="33" operator="equal">
      <formula>"HIGH"</formula>
    </cfRule>
  </conditionalFormatting>
  <conditionalFormatting sqref="C70:H70">
    <cfRule type="cellIs" dxfId="29" priority="28" operator="equal">
      <formula>"LOW"</formula>
    </cfRule>
    <cfRule type="cellIs" dxfId="28" priority="29" operator="equal">
      <formula>"MEDIUM"</formula>
    </cfRule>
    <cfRule type="cellIs" dxfId="27" priority="30" operator="equal">
      <formula>"HIGH"</formula>
    </cfRule>
  </conditionalFormatting>
  <conditionalFormatting sqref="I70">
    <cfRule type="cellIs" dxfId="26" priority="25" operator="equal">
      <formula>"LOW"</formula>
    </cfRule>
    <cfRule type="cellIs" dxfId="25" priority="26" operator="equal">
      <formula>"MEDIUM"</formula>
    </cfRule>
    <cfRule type="cellIs" dxfId="24" priority="27" operator="equal">
      <formula>"HIGH"</formula>
    </cfRule>
  </conditionalFormatting>
  <conditionalFormatting sqref="C42:H42">
    <cfRule type="cellIs" dxfId="23" priority="22" operator="equal">
      <formula>"LOW"</formula>
    </cfRule>
    <cfRule type="cellIs" dxfId="22" priority="23" operator="equal">
      <formula>"MEDIUM"</formula>
    </cfRule>
    <cfRule type="cellIs" dxfId="21" priority="24" operator="equal">
      <formula>"HIGH"</formula>
    </cfRule>
  </conditionalFormatting>
  <conditionalFormatting sqref="I42">
    <cfRule type="cellIs" dxfId="20" priority="19" operator="equal">
      <formula>"LOW"</formula>
    </cfRule>
    <cfRule type="cellIs" dxfId="19" priority="20" operator="equal">
      <formula>"MEDIUM"</formula>
    </cfRule>
    <cfRule type="cellIs" dxfId="18" priority="21" operator="equal">
      <formula>"HIGH"</formula>
    </cfRule>
  </conditionalFormatting>
  <conditionalFormatting sqref="C72:H72">
    <cfRule type="cellIs" dxfId="17" priority="16" operator="equal">
      <formula>"LOW"</formula>
    </cfRule>
    <cfRule type="cellIs" dxfId="16" priority="17" operator="equal">
      <formula>"MEDIUM"</formula>
    </cfRule>
    <cfRule type="cellIs" dxfId="15" priority="18" operator="equal">
      <formula>"HIGH"</formula>
    </cfRule>
  </conditionalFormatting>
  <conditionalFormatting sqref="I72">
    <cfRule type="cellIs" dxfId="14" priority="13" operator="equal">
      <formula>"LOW"</formula>
    </cfRule>
    <cfRule type="cellIs" dxfId="13" priority="14" operator="equal">
      <formula>"MEDIUM"</formula>
    </cfRule>
    <cfRule type="cellIs" dxfId="12" priority="15" operator="equal">
      <formula>"HIGH"</formula>
    </cfRule>
  </conditionalFormatting>
  <conditionalFormatting sqref="C76:H76">
    <cfRule type="cellIs" dxfId="11" priority="10" operator="equal">
      <formula>"LOW"</formula>
    </cfRule>
    <cfRule type="cellIs" dxfId="10" priority="11" operator="equal">
      <formula>"MEDIUM"</formula>
    </cfRule>
    <cfRule type="cellIs" dxfId="9" priority="12" operator="equal">
      <formula>"HIGH"</formula>
    </cfRule>
  </conditionalFormatting>
  <conditionalFormatting sqref="I76">
    <cfRule type="cellIs" dxfId="8" priority="7" operator="equal">
      <formula>"LOW"</formula>
    </cfRule>
    <cfRule type="cellIs" dxfId="7" priority="8" operator="equal">
      <formula>"MEDIUM"</formula>
    </cfRule>
    <cfRule type="cellIs" dxfId="6" priority="9" operator="equal">
      <formula>"HIGH"</formula>
    </cfRule>
  </conditionalFormatting>
  <conditionalFormatting sqref="D84:H84">
    <cfRule type="cellIs" dxfId="5" priority="4" operator="equal">
      <formula>"LOW"</formula>
    </cfRule>
    <cfRule type="cellIs" dxfId="4" priority="5" operator="equal">
      <formula>"MEDIUM"</formula>
    </cfRule>
    <cfRule type="cellIs" dxfId="3" priority="6" operator="equal">
      <formula>"HIGH"</formula>
    </cfRule>
  </conditionalFormatting>
  <conditionalFormatting sqref="I84">
    <cfRule type="cellIs" dxfId="2" priority="1" operator="equal">
      <formula>"LOW"</formula>
    </cfRule>
    <cfRule type="cellIs" dxfId="1" priority="2" operator="equal">
      <formula>"MEDIUM"</formula>
    </cfRule>
    <cfRule type="cellIs" dxfId="0" priority="3" operator="equal">
      <formula>"HIGH"</formula>
    </cfRule>
  </conditionalFormatting>
  <dataValidations count="1">
    <dataValidation type="list" allowBlank="1" showInputMessage="1" showErrorMessage="1" sqref="C55:D55 C20:D20" xr:uid="{C3093973-56C6-4CB5-BBDE-8D763A885012}">
      <formula1>#REF!</formula1>
    </dataValidation>
  </dataValidations>
  <pageMargins left="0.39370078740157483" right="0.35433070866141736" top="0.47244094488188981" bottom="0.74803149606299213" header="0.31496062992125984" footer="0.31496062992125984"/>
  <pageSetup paperSize="9" scale="91" fitToHeight="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5C3060-EEC8-4ED2-9B3F-BDF8A5BE6022}">
          <x14:formula1>
            <xm:f>LA!$A$2:$A$71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3EAB2-F10E-42CB-A660-1FF61938140A}">
  <sheetPr codeName="Sheet1"/>
  <dimension ref="A1:BT71"/>
  <sheetViews>
    <sheetView topLeftCell="A45" workbookViewId="0">
      <selection activeCell="G10" sqref="G10"/>
    </sheetView>
  </sheetViews>
  <sheetFormatPr defaultRowHeight="14.4" x14ac:dyDescent="0.3"/>
  <cols>
    <col min="1" max="1" width="17" bestFit="1" customWidth="1"/>
    <col min="5" max="5" width="19.44140625" bestFit="1" customWidth="1"/>
  </cols>
  <sheetData>
    <row r="1" spans="1:72" ht="15.6" x14ac:dyDescent="0.3">
      <c r="A1" s="104" t="s">
        <v>70</v>
      </c>
      <c r="BT1" s="105" t="s">
        <v>71</v>
      </c>
    </row>
    <row r="2" spans="1:72" x14ac:dyDescent="0.3">
      <c r="A2" s="106" t="s">
        <v>72</v>
      </c>
      <c r="B2" s="73" t="s">
        <v>73</v>
      </c>
      <c r="D2" s="7" t="s">
        <v>74</v>
      </c>
      <c r="E2" s="4" t="s">
        <v>75</v>
      </c>
    </row>
    <row r="3" spans="1:72" x14ac:dyDescent="0.3">
      <c r="A3" s="106" t="s">
        <v>76</v>
      </c>
      <c r="B3" s="73" t="s">
        <v>73</v>
      </c>
      <c r="D3" s="6" t="s">
        <v>73</v>
      </c>
      <c r="E3" s="5" t="s">
        <v>77</v>
      </c>
    </row>
    <row r="4" spans="1:72" x14ac:dyDescent="0.3">
      <c r="A4" s="106" t="s">
        <v>78</v>
      </c>
      <c r="B4" s="73" t="s">
        <v>73</v>
      </c>
      <c r="D4" s="6" t="s">
        <v>79</v>
      </c>
      <c r="E4" s="5" t="s">
        <v>80</v>
      </c>
    </row>
    <row r="5" spans="1:72" x14ac:dyDescent="0.3">
      <c r="A5" s="106" t="s">
        <v>81</v>
      </c>
      <c r="B5" s="73" t="s">
        <v>73</v>
      </c>
      <c r="D5" s="6" t="s">
        <v>82</v>
      </c>
      <c r="E5" s="5" t="s">
        <v>83</v>
      </c>
    </row>
    <row r="6" spans="1:72" x14ac:dyDescent="0.3">
      <c r="A6" s="106" t="s">
        <v>84</v>
      </c>
      <c r="B6" s="73" t="s">
        <v>85</v>
      </c>
      <c r="D6" s="6" t="s">
        <v>86</v>
      </c>
      <c r="E6" s="5" t="s">
        <v>87</v>
      </c>
    </row>
    <row r="7" spans="1:72" x14ac:dyDescent="0.3">
      <c r="A7" s="106" t="s">
        <v>88</v>
      </c>
      <c r="B7" s="73" t="s">
        <v>89</v>
      </c>
      <c r="D7" s="6" t="s">
        <v>90</v>
      </c>
      <c r="E7" s="5" t="s">
        <v>91</v>
      </c>
    </row>
    <row r="8" spans="1:72" x14ac:dyDescent="0.3">
      <c r="A8" s="106" t="s">
        <v>92</v>
      </c>
      <c r="B8" s="73" t="s">
        <v>93</v>
      </c>
      <c r="D8" s="6" t="s">
        <v>94</v>
      </c>
      <c r="E8" s="5" t="s">
        <v>95</v>
      </c>
    </row>
    <row r="9" spans="1:72" ht="28.8" x14ac:dyDescent="0.3">
      <c r="A9" s="106" t="s">
        <v>96</v>
      </c>
      <c r="B9" s="73" t="s">
        <v>90</v>
      </c>
      <c r="D9" s="6" t="s">
        <v>97</v>
      </c>
      <c r="E9" s="5" t="s">
        <v>98</v>
      </c>
    </row>
    <row r="10" spans="1:72" ht="28.8" x14ac:dyDescent="0.3">
      <c r="A10" s="106" t="s">
        <v>99</v>
      </c>
      <c r="B10" s="73" t="s">
        <v>100</v>
      </c>
      <c r="D10" s="6" t="s">
        <v>93</v>
      </c>
      <c r="E10" s="5" t="s">
        <v>101</v>
      </c>
    </row>
    <row r="11" spans="1:72" x14ac:dyDescent="0.3">
      <c r="A11" s="106" t="s">
        <v>102</v>
      </c>
      <c r="B11" s="73" t="s">
        <v>85</v>
      </c>
      <c r="D11" s="6" t="s">
        <v>103</v>
      </c>
      <c r="E11" s="5" t="s">
        <v>104</v>
      </c>
    </row>
    <row r="12" spans="1:72" x14ac:dyDescent="0.3">
      <c r="A12" s="106" t="s">
        <v>105</v>
      </c>
      <c r="B12" s="73" t="s">
        <v>100</v>
      </c>
      <c r="D12" s="6" t="s">
        <v>89</v>
      </c>
      <c r="E12" s="5" t="s">
        <v>106</v>
      </c>
    </row>
    <row r="13" spans="1:72" x14ac:dyDescent="0.3">
      <c r="A13" s="106" t="s">
        <v>107</v>
      </c>
      <c r="B13" s="73" t="s">
        <v>100</v>
      </c>
      <c r="D13" s="6" t="s">
        <v>85</v>
      </c>
      <c r="E13" s="5" t="s">
        <v>108</v>
      </c>
    </row>
    <row r="14" spans="1:72" x14ac:dyDescent="0.3">
      <c r="A14" s="106" t="s">
        <v>109</v>
      </c>
      <c r="B14" s="73" t="s">
        <v>74</v>
      </c>
      <c r="D14" s="6" t="s">
        <v>100</v>
      </c>
      <c r="E14" s="5" t="s">
        <v>110</v>
      </c>
    </row>
    <row r="15" spans="1:72" x14ac:dyDescent="0.3">
      <c r="A15" s="106" t="s">
        <v>111</v>
      </c>
      <c r="B15" s="73" t="s">
        <v>86</v>
      </c>
      <c r="D15" s="6" t="s">
        <v>112</v>
      </c>
      <c r="E15" s="5" t="s">
        <v>113</v>
      </c>
    </row>
    <row r="16" spans="1:72" x14ac:dyDescent="0.3">
      <c r="A16" s="106" t="s">
        <v>114</v>
      </c>
      <c r="B16" s="73" t="s">
        <v>112</v>
      </c>
      <c r="D16" s="8" t="s">
        <v>115</v>
      </c>
      <c r="E16" s="10" t="s">
        <v>116</v>
      </c>
    </row>
    <row r="17" spans="1:2" x14ac:dyDescent="0.3">
      <c r="A17" s="106" t="s">
        <v>117</v>
      </c>
      <c r="B17" s="73" t="s">
        <v>89</v>
      </c>
    </row>
    <row r="18" spans="1:2" x14ac:dyDescent="0.3">
      <c r="A18" s="106" t="s">
        <v>118</v>
      </c>
      <c r="B18" s="73" t="s">
        <v>79</v>
      </c>
    </row>
    <row r="19" spans="1:2" x14ac:dyDescent="0.3">
      <c r="A19" s="106" t="s">
        <v>119</v>
      </c>
      <c r="B19" s="73" t="s">
        <v>90</v>
      </c>
    </row>
    <row r="20" spans="1:2" x14ac:dyDescent="0.3">
      <c r="A20" s="106" t="s">
        <v>120</v>
      </c>
      <c r="B20" s="73" t="s">
        <v>79</v>
      </c>
    </row>
    <row r="21" spans="1:2" ht="28.8" x14ac:dyDescent="0.3">
      <c r="A21" s="106" t="s">
        <v>121</v>
      </c>
      <c r="B21" s="73" t="s">
        <v>97</v>
      </c>
    </row>
    <row r="22" spans="1:2" x14ac:dyDescent="0.3">
      <c r="A22" s="106" t="s">
        <v>122</v>
      </c>
      <c r="B22" s="73" t="s">
        <v>85</v>
      </c>
    </row>
    <row r="23" spans="1:2" x14ac:dyDescent="0.3">
      <c r="A23" s="106" t="s">
        <v>123</v>
      </c>
      <c r="B23" s="73" t="s">
        <v>93</v>
      </c>
    </row>
    <row r="24" spans="1:2" x14ac:dyDescent="0.3">
      <c r="A24" s="106" t="s">
        <v>124</v>
      </c>
      <c r="B24" s="73" t="s">
        <v>112</v>
      </c>
    </row>
    <row r="25" spans="1:2" x14ac:dyDescent="0.3">
      <c r="A25" s="106" t="s">
        <v>125</v>
      </c>
      <c r="B25" s="73" t="s">
        <v>85</v>
      </c>
    </row>
    <row r="26" spans="1:2" x14ac:dyDescent="0.3">
      <c r="A26" s="106" t="s">
        <v>126</v>
      </c>
      <c r="B26" s="73" t="s">
        <v>74</v>
      </c>
    </row>
    <row r="27" spans="1:2" x14ac:dyDescent="0.3">
      <c r="A27" s="106" t="s">
        <v>127</v>
      </c>
      <c r="B27" s="73" t="s">
        <v>93</v>
      </c>
    </row>
    <row r="28" spans="1:2" x14ac:dyDescent="0.3">
      <c r="A28" s="106" t="s">
        <v>128</v>
      </c>
      <c r="B28" s="73" t="s">
        <v>82</v>
      </c>
    </row>
    <row r="29" spans="1:2" x14ac:dyDescent="0.3">
      <c r="A29" s="106" t="s">
        <v>129</v>
      </c>
      <c r="B29" s="73" t="s">
        <v>85</v>
      </c>
    </row>
    <row r="30" spans="1:2" x14ac:dyDescent="0.3">
      <c r="A30" s="106" t="s">
        <v>130</v>
      </c>
      <c r="B30" s="73" t="s">
        <v>97</v>
      </c>
    </row>
    <row r="31" spans="1:2" ht="28.8" x14ac:dyDescent="0.3">
      <c r="A31" s="106" t="s">
        <v>131</v>
      </c>
      <c r="B31" s="73" t="s">
        <v>103</v>
      </c>
    </row>
    <row r="32" spans="1:2" x14ac:dyDescent="0.3">
      <c r="A32" s="106" t="s">
        <v>132</v>
      </c>
      <c r="B32" s="73" t="s">
        <v>93</v>
      </c>
    </row>
    <row r="33" spans="1:2" ht="28.8" x14ac:dyDescent="0.3">
      <c r="A33" s="106" t="s">
        <v>133</v>
      </c>
      <c r="B33" s="73" t="s">
        <v>79</v>
      </c>
    </row>
    <row r="34" spans="1:2" x14ac:dyDescent="0.3">
      <c r="A34" s="106" t="s">
        <v>134</v>
      </c>
      <c r="B34" s="73" t="s">
        <v>90</v>
      </c>
    </row>
    <row r="35" spans="1:2" x14ac:dyDescent="0.3">
      <c r="A35" s="106" t="s">
        <v>135</v>
      </c>
      <c r="B35" s="73" t="s">
        <v>103</v>
      </c>
    </row>
    <row r="36" spans="1:2" ht="28.8" x14ac:dyDescent="0.3">
      <c r="A36" s="106" t="s">
        <v>136</v>
      </c>
      <c r="B36" s="73" t="s">
        <v>94</v>
      </c>
    </row>
    <row r="37" spans="1:2" x14ac:dyDescent="0.3">
      <c r="A37" s="73" t="s">
        <v>115</v>
      </c>
      <c r="B37" s="73" t="s">
        <v>115</v>
      </c>
    </row>
    <row r="38" spans="1:2" x14ac:dyDescent="0.3">
      <c r="A38" s="106" t="s">
        <v>137</v>
      </c>
      <c r="B38" s="73" t="s">
        <v>82</v>
      </c>
    </row>
    <row r="39" spans="1:2" ht="28.8" x14ac:dyDescent="0.3">
      <c r="A39" s="106" t="s">
        <v>138</v>
      </c>
      <c r="B39" s="73" t="s">
        <v>79</v>
      </c>
    </row>
    <row r="40" spans="1:2" ht="28.8" x14ac:dyDescent="0.3">
      <c r="A40" s="106" t="s">
        <v>139</v>
      </c>
      <c r="B40" s="73" t="s">
        <v>97</v>
      </c>
    </row>
    <row r="41" spans="1:2" x14ac:dyDescent="0.3">
      <c r="A41" s="106" t="s">
        <v>140</v>
      </c>
      <c r="B41" s="73" t="s">
        <v>93</v>
      </c>
    </row>
    <row r="42" spans="1:2" ht="28.8" x14ac:dyDescent="0.3">
      <c r="A42" s="106" t="s">
        <v>141</v>
      </c>
      <c r="B42" s="73" t="s">
        <v>100</v>
      </c>
    </row>
    <row r="43" spans="1:2" x14ac:dyDescent="0.3">
      <c r="A43" s="106" t="s">
        <v>142</v>
      </c>
      <c r="B43" s="73" t="s">
        <v>97</v>
      </c>
    </row>
    <row r="44" spans="1:2" x14ac:dyDescent="0.3">
      <c r="A44" s="106" t="s">
        <v>143</v>
      </c>
      <c r="B44" s="73" t="s">
        <v>82</v>
      </c>
    </row>
    <row r="45" spans="1:2" x14ac:dyDescent="0.3">
      <c r="A45" s="106" t="s">
        <v>144</v>
      </c>
      <c r="B45" s="73" t="s">
        <v>97</v>
      </c>
    </row>
    <row r="46" spans="1:2" x14ac:dyDescent="0.3">
      <c r="A46" s="106" t="s">
        <v>145</v>
      </c>
      <c r="B46" s="73" t="s">
        <v>85</v>
      </c>
    </row>
    <row r="47" spans="1:2" ht="28.8" x14ac:dyDescent="0.3">
      <c r="A47" s="106" t="s">
        <v>146</v>
      </c>
      <c r="B47" s="73" t="s">
        <v>94</v>
      </c>
    </row>
    <row r="48" spans="1:2" ht="28.8" x14ac:dyDescent="0.3">
      <c r="A48" s="106" t="s">
        <v>147</v>
      </c>
      <c r="B48" s="73" t="s">
        <v>79</v>
      </c>
    </row>
    <row r="49" spans="1:2" ht="28.8" x14ac:dyDescent="0.3">
      <c r="A49" s="106" t="s">
        <v>148</v>
      </c>
      <c r="B49" s="73" t="s">
        <v>93</v>
      </c>
    </row>
    <row r="50" spans="1:2" x14ac:dyDescent="0.3">
      <c r="A50" s="106" t="s">
        <v>149</v>
      </c>
      <c r="B50" s="73" t="s">
        <v>112</v>
      </c>
    </row>
    <row r="51" spans="1:2" x14ac:dyDescent="0.3">
      <c r="A51" s="106" t="s">
        <v>150</v>
      </c>
      <c r="B51" s="73" t="s">
        <v>94</v>
      </c>
    </row>
    <row r="52" spans="1:2" x14ac:dyDescent="0.3">
      <c r="A52" s="106" t="s">
        <v>151</v>
      </c>
      <c r="B52" s="73" t="s">
        <v>97</v>
      </c>
    </row>
    <row r="53" spans="1:2" x14ac:dyDescent="0.3">
      <c r="A53" s="106" t="s">
        <v>152</v>
      </c>
      <c r="B53" s="73" t="s">
        <v>103</v>
      </c>
    </row>
    <row r="54" spans="1:2" x14ac:dyDescent="0.3">
      <c r="A54" s="106" t="s">
        <v>153</v>
      </c>
      <c r="B54" s="73" t="s">
        <v>79</v>
      </c>
    </row>
    <row r="55" spans="1:2" x14ac:dyDescent="0.3">
      <c r="A55" s="106" t="s">
        <v>154</v>
      </c>
      <c r="B55" s="73" t="s">
        <v>82</v>
      </c>
    </row>
    <row r="56" spans="1:2" ht="43.2" x14ac:dyDescent="0.3">
      <c r="A56" s="106" t="s">
        <v>155</v>
      </c>
      <c r="B56" s="73" t="s">
        <v>79</v>
      </c>
    </row>
    <row r="57" spans="1:2" x14ac:dyDescent="0.3">
      <c r="A57" s="106" t="s">
        <v>156</v>
      </c>
      <c r="B57" s="73" t="s">
        <v>85</v>
      </c>
    </row>
    <row r="58" spans="1:2" x14ac:dyDescent="0.3">
      <c r="A58" s="106" t="s">
        <v>157</v>
      </c>
      <c r="B58" s="73" t="s">
        <v>93</v>
      </c>
    </row>
    <row r="59" spans="1:2" x14ac:dyDescent="0.3">
      <c r="A59" s="106" t="s">
        <v>158</v>
      </c>
      <c r="B59" s="73" t="s">
        <v>79</v>
      </c>
    </row>
    <row r="60" spans="1:2" ht="28.8" x14ac:dyDescent="0.3">
      <c r="A60" s="106" t="s">
        <v>159</v>
      </c>
      <c r="B60" s="73" t="s">
        <v>85</v>
      </c>
    </row>
    <row r="61" spans="1:2" x14ac:dyDescent="0.3">
      <c r="A61" s="106" t="s">
        <v>160</v>
      </c>
      <c r="B61" s="73" t="s">
        <v>85</v>
      </c>
    </row>
    <row r="62" spans="1:2" x14ac:dyDescent="0.3">
      <c r="A62" s="106" t="s">
        <v>161</v>
      </c>
      <c r="B62" s="73" t="s">
        <v>79</v>
      </c>
    </row>
    <row r="63" spans="1:2" x14ac:dyDescent="0.3">
      <c r="A63" s="106" t="s">
        <v>162</v>
      </c>
      <c r="B63" s="73" t="s">
        <v>90</v>
      </c>
    </row>
    <row r="64" spans="1:2" x14ac:dyDescent="0.3">
      <c r="A64" s="106" t="s">
        <v>163</v>
      </c>
      <c r="B64" s="73" t="s">
        <v>85</v>
      </c>
    </row>
    <row r="65" spans="1:2" x14ac:dyDescent="0.3">
      <c r="A65" s="106" t="s">
        <v>164</v>
      </c>
      <c r="B65" s="73" t="s">
        <v>79</v>
      </c>
    </row>
    <row r="66" spans="1:2" x14ac:dyDescent="0.3">
      <c r="A66" s="106" t="s">
        <v>165</v>
      </c>
      <c r="B66" s="73" t="s">
        <v>97</v>
      </c>
    </row>
    <row r="67" spans="1:2" x14ac:dyDescent="0.3">
      <c r="A67" s="106" t="s">
        <v>10</v>
      </c>
      <c r="B67" s="73" t="s">
        <v>93</v>
      </c>
    </row>
    <row r="68" spans="1:2" ht="28.8" x14ac:dyDescent="0.3">
      <c r="A68" s="106" t="s">
        <v>166</v>
      </c>
      <c r="B68" s="73" t="s">
        <v>82</v>
      </c>
    </row>
    <row r="69" spans="1:2" x14ac:dyDescent="0.3">
      <c r="A69" s="106" t="s">
        <v>167</v>
      </c>
      <c r="B69" s="73" t="s">
        <v>89</v>
      </c>
    </row>
    <row r="70" spans="1:2" x14ac:dyDescent="0.3">
      <c r="A70" s="106" t="s">
        <v>168</v>
      </c>
      <c r="B70" s="73" t="s">
        <v>82</v>
      </c>
    </row>
    <row r="71" spans="1:2" x14ac:dyDescent="0.3">
      <c r="A71" s="106" t="s">
        <v>169</v>
      </c>
      <c r="B71" s="73" t="s">
        <v>74</v>
      </c>
    </row>
  </sheetData>
  <autoFilter ref="A1:B74" xr:uid="{07305A8A-9746-4E07-88BB-929EBE0751B2}">
    <sortState xmlns:xlrd2="http://schemas.microsoft.com/office/spreadsheetml/2017/richdata2" ref="A2:B74">
      <sortCondition ref="A1:A7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CDD8C-238F-4118-A233-0F6807807E61}">
  <sheetPr codeName="Sheet2">
    <pageSetUpPr fitToPage="1"/>
  </sheetPr>
  <dimension ref="A1:AE49"/>
  <sheetViews>
    <sheetView topLeftCell="A28" zoomScale="85" zoomScaleNormal="85" workbookViewId="0">
      <selection activeCell="AG43" sqref="AG43"/>
    </sheetView>
  </sheetViews>
  <sheetFormatPr defaultRowHeight="14.4" x14ac:dyDescent="0.3"/>
  <cols>
    <col min="1" max="1" width="4.109375" customWidth="1"/>
    <col min="2" max="2" width="36.88671875" customWidth="1"/>
    <col min="3" max="3" width="11.33203125" customWidth="1"/>
    <col min="4" max="4" width="1.88671875" customWidth="1"/>
    <col min="5" max="5" width="10.33203125" customWidth="1"/>
    <col min="6" max="6" width="2" customWidth="1"/>
    <col min="7" max="7" width="11" customWidth="1"/>
    <col min="8" max="8" width="1.88671875" customWidth="1"/>
    <col min="9" max="9" width="14.109375" customWidth="1"/>
    <col min="10" max="10" width="4" customWidth="1"/>
    <col min="11" max="11" width="11.6640625" customWidth="1"/>
    <col min="12" max="12" width="1.6640625" customWidth="1"/>
    <col min="13" max="13" width="12.33203125" customWidth="1"/>
    <col min="14" max="14" width="2.109375" customWidth="1"/>
    <col min="15" max="15" width="9.88671875" customWidth="1"/>
    <col min="16" max="16" width="3.5546875" customWidth="1"/>
    <col min="17" max="17" width="12.44140625" customWidth="1"/>
    <col min="20" max="20" width="1.88671875" customWidth="1"/>
    <col min="21" max="21" width="9.109375" customWidth="1"/>
    <col min="22" max="22" width="2.109375" customWidth="1"/>
    <col min="24" max="24" width="1.6640625" customWidth="1"/>
  </cols>
  <sheetData>
    <row r="1" spans="1:25" ht="18" x14ac:dyDescent="0.35">
      <c r="A1" s="57"/>
      <c r="B1" s="58"/>
      <c r="C1" s="58"/>
      <c r="D1" s="58"/>
      <c r="E1" s="58"/>
      <c r="F1" s="58"/>
      <c r="G1" s="58"/>
      <c r="H1" s="58"/>
      <c r="I1" s="58"/>
      <c r="J1" s="58"/>
    </row>
    <row r="2" spans="1:25" ht="15.6" x14ac:dyDescent="0.3">
      <c r="A2" s="59"/>
    </row>
    <row r="3" spans="1:25" ht="15.6" x14ac:dyDescent="0.3">
      <c r="A3" s="59"/>
      <c r="M3" s="61"/>
      <c r="N3" s="62"/>
    </row>
    <row r="4" spans="1:25" ht="15.6" x14ac:dyDescent="0.3">
      <c r="A4" s="60"/>
      <c r="B4" s="170" t="s">
        <v>8</v>
      </c>
      <c r="C4" s="171"/>
      <c r="D4" s="171"/>
      <c r="E4" s="171"/>
      <c r="F4" s="171"/>
      <c r="G4" s="171"/>
      <c r="H4" s="171"/>
      <c r="I4" s="172"/>
      <c r="J4" s="63"/>
    </row>
    <row r="5" spans="1:25" x14ac:dyDescent="0.3">
      <c r="B5" s="65" t="s">
        <v>170</v>
      </c>
      <c r="C5" s="64"/>
    </row>
    <row r="6" spans="1:25" x14ac:dyDescent="0.3">
      <c r="B6" s="65" t="s">
        <v>171</v>
      </c>
      <c r="C6" s="64"/>
      <c r="K6" s="65" t="s">
        <v>172</v>
      </c>
      <c r="L6" s="96"/>
      <c r="M6" s="96">
        <v>0.187</v>
      </c>
      <c r="N6" s="96" t="s">
        <v>173</v>
      </c>
      <c r="O6" s="95"/>
    </row>
    <row r="7" spans="1:25" ht="8.25" customHeight="1" x14ac:dyDescent="0.3"/>
    <row r="8" spans="1:25" x14ac:dyDescent="0.3">
      <c r="C8" s="66" t="s">
        <v>18</v>
      </c>
      <c r="D8" s="66"/>
      <c r="E8" s="66" t="s">
        <v>19</v>
      </c>
      <c r="F8" s="66"/>
      <c r="G8" s="66" t="s">
        <v>20</v>
      </c>
      <c r="I8" s="66" t="s">
        <v>21</v>
      </c>
      <c r="J8" s="66"/>
      <c r="K8" s="66" t="s">
        <v>18</v>
      </c>
      <c r="L8" s="66"/>
      <c r="M8" s="66" t="s">
        <v>19</v>
      </c>
      <c r="N8" s="66"/>
      <c r="O8" s="66" t="s">
        <v>20</v>
      </c>
      <c r="Q8" s="66" t="s">
        <v>21</v>
      </c>
      <c r="S8" s="66" t="s">
        <v>18</v>
      </c>
      <c r="T8" s="66"/>
      <c r="U8" s="66" t="s">
        <v>19</v>
      </c>
      <c r="V8" s="66"/>
      <c r="W8" s="66" t="s">
        <v>20</v>
      </c>
      <c r="Y8" s="66" t="s">
        <v>21</v>
      </c>
    </row>
    <row r="9" spans="1:25" ht="6.75" customHeight="1" x14ac:dyDescent="0.3">
      <c r="B9" s="67"/>
    </row>
    <row r="10" spans="1:25" x14ac:dyDescent="0.3">
      <c r="A10" s="64" t="s">
        <v>22</v>
      </c>
      <c r="B10" s="64" t="s">
        <v>23</v>
      </c>
      <c r="C10" s="64">
        <f>Summary!C14</f>
        <v>100</v>
      </c>
      <c r="E10" s="64">
        <f>Summary!E14</f>
        <v>80</v>
      </c>
      <c r="G10" s="64">
        <f>Summary!G14</f>
        <v>30</v>
      </c>
    </row>
    <row r="11" spans="1:25" x14ac:dyDescent="0.3">
      <c r="A11" s="64" t="s">
        <v>24</v>
      </c>
      <c r="B11" s="64" t="s">
        <v>25</v>
      </c>
      <c r="C11" s="64">
        <f>Summary!C15</f>
        <v>77.5</v>
      </c>
      <c r="E11" s="64">
        <f>Summary!E15</f>
        <v>77.5</v>
      </c>
      <c r="G11" s="64">
        <f>Summary!G15</f>
        <v>77.5</v>
      </c>
    </row>
    <row r="12" spans="1:25" x14ac:dyDescent="0.3">
      <c r="A12" s="64"/>
      <c r="B12" s="64" t="s">
        <v>28</v>
      </c>
      <c r="C12" s="68">
        <f>Summary!C17</f>
        <v>1.2916666666666667</v>
      </c>
      <c r="D12" s="56"/>
      <c r="E12" s="68">
        <f>Summary!E17</f>
        <v>0.90416666666666667</v>
      </c>
      <c r="F12" s="56"/>
      <c r="G12" s="68">
        <f>Summary!G17</f>
        <v>1.2916666666666667</v>
      </c>
      <c r="K12" s="68">
        <f>C12+$M6</f>
        <v>1.4786666666666668</v>
      </c>
      <c r="M12" s="68">
        <f>E12+$M6</f>
        <v>1.0911666666666666</v>
      </c>
      <c r="O12" s="68">
        <f>G12+$M6</f>
        <v>1.4786666666666668</v>
      </c>
      <c r="S12" s="68">
        <f>C12-$M6</f>
        <v>1.1046666666666667</v>
      </c>
      <c r="U12" s="68">
        <f>E12-$M6</f>
        <v>0.71716666666666673</v>
      </c>
      <c r="W12" s="68">
        <f>G12-$M6</f>
        <v>1.1046666666666667</v>
      </c>
    </row>
    <row r="13" spans="1:25" x14ac:dyDescent="0.3">
      <c r="A13" s="64"/>
      <c r="B13" s="64" t="s">
        <v>29</v>
      </c>
      <c r="C13" s="69">
        <f>Summary!C18</f>
        <v>77.41935483870968</v>
      </c>
      <c r="D13" s="70"/>
      <c r="E13" s="69">
        <f>Summary!E18</f>
        <v>88.47926267281106</v>
      </c>
      <c r="F13" s="70"/>
      <c r="G13" s="69">
        <f>Summary!G18</f>
        <v>23.2258064516129</v>
      </c>
      <c r="H13" s="70"/>
      <c r="I13" s="69">
        <f>C13+E13+G13</f>
        <v>189.12442396313364</v>
      </c>
      <c r="J13" s="71"/>
      <c r="K13" s="69">
        <f>C10/K12</f>
        <v>67.628494138863829</v>
      </c>
      <c r="L13" s="70"/>
      <c r="M13" s="69">
        <f>E10/M12</f>
        <v>73.316022605773639</v>
      </c>
      <c r="N13" s="70"/>
      <c r="O13" s="69">
        <f>G10/O12</f>
        <v>20.28854824165915</v>
      </c>
      <c r="Q13" s="69">
        <f>K13+M13+O13</f>
        <v>161.23306498629663</v>
      </c>
      <c r="S13" s="69">
        <f>C10/S12</f>
        <v>90.525045262522625</v>
      </c>
      <c r="T13" s="70"/>
      <c r="U13" s="69">
        <f>E10/U12</f>
        <v>111.55008133860096</v>
      </c>
      <c r="V13" s="70"/>
      <c r="W13" s="69">
        <f>G10/W12</f>
        <v>27.157513578756788</v>
      </c>
      <c r="Y13" s="69">
        <f>S13+U13+W13</f>
        <v>229.23264017988038</v>
      </c>
    </row>
    <row r="14" spans="1:25" x14ac:dyDescent="0.3">
      <c r="I14" s="70"/>
      <c r="J14" s="70"/>
    </row>
    <row r="15" spans="1:25" ht="15.6" x14ac:dyDescent="0.3">
      <c r="B15" s="72" t="s">
        <v>3</v>
      </c>
      <c r="C15" s="73"/>
      <c r="D15" s="73"/>
      <c r="I15" s="70"/>
      <c r="J15" s="70"/>
    </row>
    <row r="16" spans="1:25" ht="15" customHeight="1" x14ac:dyDescent="0.3">
      <c r="A16" s="74" t="s">
        <v>30</v>
      </c>
      <c r="B16" s="64" t="s">
        <v>31</v>
      </c>
      <c r="C16" s="64">
        <f>Summary!C21</f>
        <v>120</v>
      </c>
      <c r="E16" s="64">
        <f>Summary!E21</f>
        <v>120</v>
      </c>
      <c r="G16" s="64">
        <f>Summary!G21</f>
        <v>120</v>
      </c>
      <c r="I16" s="70"/>
      <c r="J16" s="70"/>
    </row>
    <row r="17" spans="1:31" ht="32.25" customHeight="1" x14ac:dyDescent="0.3">
      <c r="A17" s="75" t="s">
        <v>32</v>
      </c>
      <c r="B17" s="76" t="s">
        <v>33</v>
      </c>
      <c r="C17" s="64">
        <f>Summary!C22</f>
        <v>80</v>
      </c>
      <c r="D17" s="13"/>
      <c r="E17" s="64">
        <f>Summary!E22</f>
        <v>80</v>
      </c>
      <c r="F17" s="13"/>
      <c r="G17" s="64">
        <f>Summary!G22</f>
        <v>80</v>
      </c>
      <c r="I17" s="70"/>
      <c r="J17" s="70"/>
      <c r="K17" s="91"/>
      <c r="L17" s="91"/>
      <c r="M17" s="91"/>
      <c r="N17" s="91"/>
      <c r="O17" s="91"/>
      <c r="S17" s="91"/>
      <c r="T17" s="91"/>
      <c r="U17" s="91"/>
      <c r="V17" s="91"/>
      <c r="W17" s="91"/>
    </row>
    <row r="18" spans="1:31" x14ac:dyDescent="0.3">
      <c r="A18" s="74" t="s">
        <v>35</v>
      </c>
      <c r="B18" s="64" t="s">
        <v>36</v>
      </c>
      <c r="C18" s="69">
        <f>Summary!C23</f>
        <v>26.666666666666668</v>
      </c>
      <c r="D18" s="70"/>
      <c r="E18" s="69">
        <f>Summary!E23</f>
        <v>26.666666666666668</v>
      </c>
      <c r="F18" s="70"/>
      <c r="G18" s="69">
        <f>Summary!G23</f>
        <v>26.666666666666668</v>
      </c>
      <c r="H18" s="70"/>
      <c r="I18" s="69">
        <f>C18+E18+G18</f>
        <v>80</v>
      </c>
      <c r="J18" s="70"/>
      <c r="K18" s="13"/>
      <c r="Q18" s="69">
        <f>I18</f>
        <v>80</v>
      </c>
      <c r="S18" s="13"/>
      <c r="Y18" s="69">
        <f>I18</f>
        <v>80</v>
      </c>
    </row>
    <row r="19" spans="1:31" x14ac:dyDescent="0.3">
      <c r="A19" s="77"/>
      <c r="I19" s="70"/>
      <c r="J19" s="70"/>
      <c r="K19" s="13"/>
      <c r="S19" s="13"/>
    </row>
    <row r="20" spans="1:31" ht="15.6" x14ac:dyDescent="0.3">
      <c r="A20" s="77"/>
      <c r="B20" s="72" t="s">
        <v>6</v>
      </c>
      <c r="I20" s="70"/>
      <c r="J20" s="70"/>
      <c r="K20" s="105"/>
    </row>
    <row r="21" spans="1:31" x14ac:dyDescent="0.3">
      <c r="A21" s="74" t="s">
        <v>37</v>
      </c>
      <c r="B21" s="64" t="s">
        <v>38</v>
      </c>
      <c r="C21" s="64">
        <f>Summary!C26</f>
        <v>4</v>
      </c>
      <c r="E21" s="64">
        <f>Summary!E26</f>
        <v>4</v>
      </c>
      <c r="G21" s="64">
        <f>Summary!G26</f>
        <v>4</v>
      </c>
      <c r="I21" s="70"/>
      <c r="J21" s="70"/>
    </row>
    <row r="22" spans="1:31" ht="30" customHeight="1" x14ac:dyDescent="0.3">
      <c r="A22" s="75" t="s">
        <v>39</v>
      </c>
      <c r="B22" s="78" t="s">
        <v>40</v>
      </c>
      <c r="C22" s="68">
        <f>Summary!C27</f>
        <v>0.3</v>
      </c>
      <c r="D22" s="97"/>
      <c r="E22" s="68">
        <f>Summary!E27</f>
        <v>0.2</v>
      </c>
      <c r="F22" s="97"/>
      <c r="G22" s="68">
        <f>Summary!G27</f>
        <v>0.2</v>
      </c>
      <c r="H22" s="79"/>
      <c r="I22" s="80"/>
      <c r="J22" s="80"/>
      <c r="K22" s="108">
        <f>(C22*0.68)/(0.68*(1-LN(0.68)))</f>
        <v>0.21650293931910672</v>
      </c>
      <c r="L22" s="92"/>
      <c r="M22" s="108">
        <f>(E22*0.68)/(0.68*(1-LN(0.68)))</f>
        <v>0.14433529287940447</v>
      </c>
      <c r="N22" s="92"/>
      <c r="O22" s="108">
        <f>(G22*0.68)/(0.68*(1-LN(0.68)))</f>
        <v>0.14433529287940447</v>
      </c>
      <c r="P22" s="79"/>
      <c r="Q22" s="80"/>
      <c r="S22" s="108">
        <f>(C22*0.68)/(-0.32*(1-LN(0.32))+1)</f>
        <v>0.64683662299288502</v>
      </c>
      <c r="T22" s="79"/>
      <c r="U22" s="108">
        <f>(E22*0.68)/(-0.32*(1-LN(0.32))+1)</f>
        <v>0.43122441532858996</v>
      </c>
      <c r="V22" s="79"/>
      <c r="W22" s="108">
        <f>(G22*0.68)/(-0.32*(1-LN(0.32))+1)</f>
        <v>0.43122441532858996</v>
      </c>
      <c r="X22" s="79"/>
      <c r="Y22" s="80"/>
      <c r="AC22" s="93"/>
      <c r="AD22" s="93"/>
    </row>
    <row r="23" spans="1:31" x14ac:dyDescent="0.3">
      <c r="A23" s="74" t="s">
        <v>35</v>
      </c>
      <c r="B23" s="94" t="s">
        <v>36</v>
      </c>
      <c r="C23" s="69">
        <f>Summary!C28</f>
        <v>3.7337230757884896</v>
      </c>
      <c r="D23" s="70"/>
      <c r="E23" s="69">
        <f>Summary!E28</f>
        <v>2.1277046424623389</v>
      </c>
      <c r="F23" s="70"/>
      <c r="G23" s="69">
        <f>Summary!G28</f>
        <v>2.1277046424623389</v>
      </c>
      <c r="H23" s="70"/>
      <c r="I23" s="69">
        <f>C23+E23+G23</f>
        <v>7.9891323607131675</v>
      </c>
      <c r="J23" s="70"/>
      <c r="K23" s="69">
        <f>1/(K22*EXP(-K22*C21))-1/K22-C21</f>
        <v>2.3620855956917834</v>
      </c>
      <c r="M23" s="69">
        <f>1/(M22*EXP(-M22*E21))-1/M22-E21</f>
        <v>1.4130625490427144</v>
      </c>
      <c r="O23" s="69">
        <f>1/(O22*EXP(-O22*G21))-1/O22-G21</f>
        <v>1.4130625490427144</v>
      </c>
      <c r="P23" s="70"/>
      <c r="Q23" s="69">
        <f>K23+M23+O23</f>
        <v>5.1882106937772123</v>
      </c>
      <c r="S23" s="69">
        <f>1/(S22*EXP(-S22*C21))-1/S22-C21</f>
        <v>15.007037321143798</v>
      </c>
      <c r="U23" s="69">
        <f>1/(U22*EXP(-U22*E21))-1/U22-E21</f>
        <v>6.695003615560875</v>
      </c>
      <c r="W23" s="69">
        <f>1/(W22*EXP(-W22*G21))-1/W22-G21</f>
        <v>6.695003615560875</v>
      </c>
      <c r="X23" s="70"/>
      <c r="Y23" s="69">
        <f>S23+U23+W23</f>
        <v>28.397044552265548</v>
      </c>
    </row>
    <row r="24" spans="1:31" x14ac:dyDescent="0.3">
      <c r="A24" s="81"/>
      <c r="F24" s="70"/>
      <c r="S24" s="13"/>
      <c r="T24" s="1"/>
    </row>
    <row r="25" spans="1:31" x14ac:dyDescent="0.3">
      <c r="A25" s="74" t="s">
        <v>42</v>
      </c>
      <c r="B25" s="64" t="s">
        <v>43</v>
      </c>
      <c r="C25" s="69">
        <f>Summary!C30</f>
        <v>107.81974458116484</v>
      </c>
      <c r="D25" s="70"/>
      <c r="E25" s="69">
        <f>Summary!E30</f>
        <v>117.27363398194007</v>
      </c>
      <c r="F25" s="70"/>
      <c r="G25" s="69">
        <f>Summary!G30</f>
        <v>52.020177760741909</v>
      </c>
      <c r="H25" s="82"/>
      <c r="I25" s="83">
        <f>I13+I18+I23</f>
        <v>277.11355632384675</v>
      </c>
      <c r="J25" s="84"/>
      <c r="K25" s="70"/>
      <c r="Q25" s="83">
        <f>Q13+Q18+Q23</f>
        <v>246.42127568007385</v>
      </c>
      <c r="S25" s="13"/>
      <c r="Y25" s="83">
        <f>Y13+Y18+Y23</f>
        <v>337.6296847321459</v>
      </c>
    </row>
    <row r="26" spans="1:31" x14ac:dyDescent="0.3">
      <c r="A26" s="81"/>
      <c r="E26" s="56"/>
      <c r="G26" s="56"/>
    </row>
    <row r="27" spans="1:31" ht="15.6" x14ac:dyDescent="0.3">
      <c r="A27" s="85"/>
      <c r="B27" s="86"/>
      <c r="C27" s="82"/>
      <c r="D27" s="82"/>
      <c r="E27" s="82"/>
      <c r="F27" s="82"/>
      <c r="G27" s="82"/>
      <c r="H27" s="82"/>
      <c r="L27" s="87"/>
      <c r="M27" s="88"/>
      <c r="N27" s="88"/>
      <c r="O27" s="87"/>
      <c r="S27" s="93"/>
      <c r="AE27" s="56"/>
    </row>
    <row r="28" spans="1:31" x14ac:dyDescent="0.3">
      <c r="A28" s="90"/>
      <c r="L28" s="13"/>
    </row>
    <row r="29" spans="1:31" ht="15.6" x14ac:dyDescent="0.3">
      <c r="A29" s="90"/>
      <c r="B29" s="89"/>
    </row>
    <row r="30" spans="1:31" ht="15.6" x14ac:dyDescent="0.3">
      <c r="A30" s="90"/>
      <c r="B30" s="173" t="s">
        <v>56</v>
      </c>
      <c r="C30" s="173"/>
      <c r="D30" s="173"/>
      <c r="E30" s="173"/>
      <c r="F30" s="173"/>
      <c r="G30" s="173"/>
      <c r="H30" s="173"/>
      <c r="I30" s="173"/>
      <c r="J30" s="109"/>
    </row>
    <row r="31" spans="1:31" ht="8.25" customHeight="1" x14ac:dyDescent="0.3">
      <c r="A31" s="77"/>
    </row>
    <row r="32" spans="1:31" x14ac:dyDescent="0.3">
      <c r="A32" s="77"/>
      <c r="C32" s="66" t="s">
        <v>18</v>
      </c>
      <c r="D32" s="66"/>
      <c r="E32" s="66" t="s">
        <v>19</v>
      </c>
      <c r="F32" s="66"/>
      <c r="G32" s="66" t="s">
        <v>20</v>
      </c>
      <c r="I32" s="66" t="s">
        <v>21</v>
      </c>
      <c r="J32" s="66"/>
    </row>
    <row r="33" spans="1:25" ht="6.75" customHeight="1" x14ac:dyDescent="0.3">
      <c r="B33" s="67"/>
      <c r="C33" s="66"/>
      <c r="D33" s="66"/>
      <c r="E33" s="66"/>
      <c r="F33" s="66"/>
      <c r="G33" s="66"/>
      <c r="I33" s="66"/>
      <c r="J33" s="66"/>
    </row>
    <row r="34" spans="1:25" x14ac:dyDescent="0.3">
      <c r="A34" s="64" t="s">
        <v>22</v>
      </c>
      <c r="B34" s="64" t="s">
        <v>23</v>
      </c>
      <c r="C34" s="64">
        <f>Summary!C49</f>
        <v>100</v>
      </c>
      <c r="E34" s="64">
        <f>Summary!E49</f>
        <v>85</v>
      </c>
      <c r="G34" s="64">
        <f>Summary!G49</f>
        <v>30</v>
      </c>
    </row>
    <row r="35" spans="1:25" x14ac:dyDescent="0.3">
      <c r="A35" s="64" t="s">
        <v>24</v>
      </c>
      <c r="B35" s="64" t="s">
        <v>25</v>
      </c>
      <c r="C35" s="64">
        <f>Summary!C50</f>
        <v>77.5</v>
      </c>
      <c r="E35" s="64">
        <f>Summary!E50</f>
        <v>77.5</v>
      </c>
      <c r="G35" s="64">
        <f>Summary!G50</f>
        <v>77.5</v>
      </c>
    </row>
    <row r="36" spans="1:25" x14ac:dyDescent="0.3">
      <c r="A36" s="64"/>
      <c r="B36" s="64" t="s">
        <v>28</v>
      </c>
      <c r="C36" s="68">
        <f>Summary!C52</f>
        <v>1.2916666666666667</v>
      </c>
      <c r="D36" s="56"/>
      <c r="E36" s="68">
        <f>Summary!E52</f>
        <v>1.0333333333333334</v>
      </c>
      <c r="F36" s="56"/>
      <c r="G36" s="68">
        <f>Summary!G52</f>
        <v>1.2916666666666667</v>
      </c>
      <c r="K36" s="68">
        <f>C36+$M6</f>
        <v>1.4786666666666668</v>
      </c>
      <c r="M36" s="68">
        <f>E36+$M6</f>
        <v>1.2203333333333335</v>
      </c>
      <c r="O36" s="68">
        <f>G36+$M6</f>
        <v>1.4786666666666668</v>
      </c>
      <c r="S36" s="68">
        <f>C36-$M6</f>
        <v>1.1046666666666667</v>
      </c>
      <c r="U36" s="68">
        <f>E36-$M6</f>
        <v>0.84633333333333338</v>
      </c>
      <c r="W36" s="68">
        <f>G36-$M6</f>
        <v>1.1046666666666667</v>
      </c>
    </row>
    <row r="37" spans="1:25" x14ac:dyDescent="0.3">
      <c r="A37" s="64"/>
      <c r="B37" s="64" t="s">
        <v>29</v>
      </c>
      <c r="C37" s="69">
        <f>Summary!C53</f>
        <v>77.41935483870968</v>
      </c>
      <c r="D37" s="70"/>
      <c r="E37" s="69">
        <f>Summary!E53</f>
        <v>82.258064516129025</v>
      </c>
      <c r="F37" s="70"/>
      <c r="G37" s="69">
        <f>Summary!G53</f>
        <v>23.2258064516129</v>
      </c>
      <c r="H37" s="70"/>
      <c r="I37" s="69">
        <f>C37+E37+G37</f>
        <v>182.90322580645162</v>
      </c>
      <c r="J37" s="70"/>
      <c r="K37" s="69">
        <f>C34/K36</f>
        <v>67.628494138863829</v>
      </c>
      <c r="L37" s="70"/>
      <c r="M37" s="69">
        <f>E34/M36</f>
        <v>69.653100245834466</v>
      </c>
      <c r="N37" s="70"/>
      <c r="O37" s="69">
        <f>G34/O36</f>
        <v>20.28854824165915</v>
      </c>
      <c r="Q37" s="69">
        <f>K37+M37+O37</f>
        <v>157.57014262635744</v>
      </c>
      <c r="S37" s="69">
        <f>C34/S36</f>
        <v>90.525045262522625</v>
      </c>
      <c r="T37" s="70"/>
      <c r="U37" s="69">
        <f>E34/U36</f>
        <v>100.43324143363529</v>
      </c>
      <c r="V37" s="70"/>
      <c r="W37" s="69">
        <f>G34/W36</f>
        <v>27.157513578756788</v>
      </c>
      <c r="Y37" s="69">
        <f>S37+U37+W37</f>
        <v>218.1158002749147</v>
      </c>
    </row>
    <row r="39" spans="1:25" ht="15.6" x14ac:dyDescent="0.3">
      <c r="B39" s="72" t="s">
        <v>3</v>
      </c>
      <c r="C39" s="73"/>
      <c r="D39" s="73"/>
      <c r="E39" s="73"/>
      <c r="G39" s="73"/>
    </row>
    <row r="40" spans="1:25" x14ac:dyDescent="0.3">
      <c r="A40" s="74" t="s">
        <v>30</v>
      </c>
      <c r="B40" s="64" t="s">
        <v>31</v>
      </c>
      <c r="C40" s="64">
        <f>Summary!C56</f>
        <v>120</v>
      </c>
      <c r="E40" s="64">
        <f>Summary!E56</f>
        <v>120</v>
      </c>
      <c r="G40" s="64">
        <f>Summary!G56</f>
        <v>100</v>
      </c>
    </row>
    <row r="41" spans="1:25" ht="29.25" customHeight="1" x14ac:dyDescent="0.3">
      <c r="A41" s="75" t="s">
        <v>32</v>
      </c>
      <c r="B41" s="76" t="s">
        <v>33</v>
      </c>
      <c r="C41" s="64">
        <f>Summary!C57</f>
        <v>60</v>
      </c>
      <c r="D41" s="13"/>
      <c r="E41" s="64">
        <f>Summary!E57</f>
        <v>60</v>
      </c>
      <c r="F41" s="13"/>
      <c r="G41" s="64">
        <f>Summary!G57</f>
        <v>60</v>
      </c>
      <c r="K41" s="180"/>
      <c r="L41" s="180"/>
      <c r="M41" s="180"/>
      <c r="N41" s="180"/>
      <c r="O41" s="180"/>
      <c r="S41" s="180"/>
      <c r="T41" s="180"/>
      <c r="U41" s="180"/>
      <c r="V41" s="180"/>
      <c r="W41" s="180"/>
    </row>
    <row r="42" spans="1:25" x14ac:dyDescent="0.3">
      <c r="A42" s="74" t="s">
        <v>35</v>
      </c>
      <c r="B42" s="64" t="s">
        <v>36</v>
      </c>
      <c r="C42" s="64">
        <f>Summary!C58</f>
        <v>15</v>
      </c>
      <c r="E42" s="64">
        <f>Summary!E58</f>
        <v>15</v>
      </c>
      <c r="G42" s="64">
        <f>Summary!G58</f>
        <v>18</v>
      </c>
      <c r="H42" s="70"/>
      <c r="I42" s="69">
        <f>C42+E42+G42</f>
        <v>48</v>
      </c>
      <c r="J42" s="70"/>
      <c r="K42" s="13"/>
      <c r="Q42" s="69">
        <f>I42</f>
        <v>48</v>
      </c>
      <c r="S42" s="13"/>
      <c r="Y42" s="69">
        <f>I42</f>
        <v>48</v>
      </c>
    </row>
    <row r="43" spans="1:25" x14ac:dyDescent="0.3">
      <c r="A43" s="77"/>
      <c r="K43" s="13"/>
      <c r="S43" s="13"/>
    </row>
    <row r="44" spans="1:25" ht="15.6" x14ac:dyDescent="0.3">
      <c r="A44" s="77"/>
      <c r="B44" s="72" t="s">
        <v>6</v>
      </c>
    </row>
    <row r="45" spans="1:25" x14ac:dyDescent="0.3">
      <c r="A45" s="74" t="s">
        <v>37</v>
      </c>
      <c r="B45" s="64" t="s">
        <v>38</v>
      </c>
      <c r="C45" s="64">
        <f>Summary!C61</f>
        <v>4</v>
      </c>
      <c r="E45" s="64">
        <f>Summary!E61</f>
        <v>4</v>
      </c>
      <c r="G45" s="64">
        <f>Summary!G61</f>
        <v>4</v>
      </c>
      <c r="I45" s="70"/>
      <c r="J45" s="70"/>
    </row>
    <row r="46" spans="1:25" ht="28.8" x14ac:dyDescent="0.3">
      <c r="A46" s="75" t="s">
        <v>39</v>
      </c>
      <c r="B46" s="78" t="s">
        <v>40</v>
      </c>
      <c r="C46" s="68">
        <f>Summary!C62</f>
        <v>0.25</v>
      </c>
      <c r="D46" s="97"/>
      <c r="E46" s="68">
        <f>Summary!E62</f>
        <v>0.15</v>
      </c>
      <c r="F46" s="97"/>
      <c r="G46" s="68">
        <f>Summary!G62</f>
        <v>0.2</v>
      </c>
      <c r="H46" s="79"/>
      <c r="K46" s="108">
        <f>(C46*0.68)/(0.68*(1-LN(0.68)))</f>
        <v>0.18041911609925559</v>
      </c>
      <c r="L46" s="92"/>
      <c r="M46" s="108">
        <f>(E46*0.68)/(0.68*(1-LN(0.68)))</f>
        <v>0.10825146965955336</v>
      </c>
      <c r="N46" s="92"/>
      <c r="O46" s="108">
        <f>(G46*0.68)/(0.68*(1-LN(0.68)))</f>
        <v>0.14433529287940447</v>
      </c>
      <c r="P46" s="79"/>
      <c r="Q46" s="80"/>
      <c r="S46" s="108">
        <f>(C46*0.68)/(-0.32*(1-LN(0.32))+1)</f>
        <v>0.53903051916073752</v>
      </c>
      <c r="T46" s="79"/>
      <c r="U46" s="108">
        <f>(E46*0.68)/(-0.32*(1-LN(0.32))+1)</f>
        <v>0.32341831149644251</v>
      </c>
      <c r="V46" s="79"/>
      <c r="W46" s="108">
        <f>(G46*0.68)/(-0.32*(1-LN(0.32))+1)</f>
        <v>0.43122441532858996</v>
      </c>
      <c r="X46" s="79"/>
      <c r="Y46" s="80"/>
    </row>
    <row r="47" spans="1:25" x14ac:dyDescent="0.3">
      <c r="A47" s="74" t="s">
        <v>35</v>
      </c>
      <c r="B47" s="64" t="s">
        <v>36</v>
      </c>
      <c r="C47" s="69">
        <f>Summary!C63</f>
        <v>2.8731273138361804</v>
      </c>
      <c r="D47" s="70"/>
      <c r="E47" s="69">
        <f>Summary!E63</f>
        <v>1.4807920026033932</v>
      </c>
      <c r="F47" s="70"/>
      <c r="G47" s="69">
        <f>Summary!G63</f>
        <v>2.1277046424623389</v>
      </c>
      <c r="H47" s="70"/>
      <c r="I47" s="69">
        <f>C47+E47+G47</f>
        <v>6.4816239589019125</v>
      </c>
      <c r="J47" s="70"/>
      <c r="K47" s="69">
        <f>1/(K46*EXP(-K46*C45))-1/K46-C45</f>
        <v>1.86346007169029</v>
      </c>
      <c r="M47" s="69">
        <f>1/(M46*EXP(-M46*E45))-1/M46-E45</f>
        <v>1.0058007208951008</v>
      </c>
      <c r="O47" s="69">
        <f>1/(O46*EXP(-O46*G45))-1/O46-G45</f>
        <v>1.4130625490427144</v>
      </c>
      <c r="P47" s="70"/>
      <c r="Q47" s="69">
        <f>K47+M47+O47</f>
        <v>4.2823233416281052</v>
      </c>
      <c r="S47" s="69">
        <f>1/(S46*EXP(-S46*C45))-1/S46-C45</f>
        <v>10.169098956472098</v>
      </c>
      <c r="U47" s="69">
        <f>1/(U46*EXP(-U46*E45))-1/U46-E45</f>
        <v>4.1818348512582109</v>
      </c>
      <c r="W47" s="69">
        <f>1/(W46*EXP(-W46*G45))-1/W46-G45</f>
        <v>6.695003615560875</v>
      </c>
      <c r="X47" s="70"/>
      <c r="Y47" s="69">
        <f>S47+U47+W47</f>
        <v>21.045937423291186</v>
      </c>
    </row>
    <row r="48" spans="1:25" x14ac:dyDescent="0.3">
      <c r="A48" s="81"/>
      <c r="C48" s="96"/>
      <c r="E48" s="96"/>
      <c r="G48" s="96"/>
      <c r="S48" s="13"/>
      <c r="T48" s="1"/>
    </row>
    <row r="49" spans="1:25" x14ac:dyDescent="0.3">
      <c r="A49" s="74" t="s">
        <v>42</v>
      </c>
      <c r="B49" s="64" t="s">
        <v>43</v>
      </c>
      <c r="C49" s="69">
        <f>Summary!C65</f>
        <v>95.292482152545858</v>
      </c>
      <c r="D49" s="70"/>
      <c r="E49" s="69">
        <f>Summary!E65</f>
        <v>98.738856518732419</v>
      </c>
      <c r="F49" s="70"/>
      <c r="G49" s="69">
        <f>Summary!G65</f>
        <v>43.353511094075238</v>
      </c>
      <c r="H49" s="82"/>
      <c r="I49" s="83">
        <f>C49+E49+G49</f>
        <v>237.38484976535349</v>
      </c>
      <c r="J49" s="84"/>
      <c r="K49" s="70"/>
      <c r="Q49" s="83">
        <f>Q37+Q42+Q47</f>
        <v>209.85246596798555</v>
      </c>
      <c r="S49" s="13"/>
      <c r="Y49" s="83">
        <f>Y37+Y42+Y47</f>
        <v>287.16173769820591</v>
      </c>
    </row>
  </sheetData>
  <mergeCells count="4">
    <mergeCell ref="S41:W41"/>
    <mergeCell ref="B4:I4"/>
    <mergeCell ref="B30:I30"/>
    <mergeCell ref="K41:O41"/>
  </mergeCells>
  <dataValidations count="1">
    <dataValidation type="list" allowBlank="1" showInputMessage="1" showErrorMessage="1" sqref="C15:D15 C39:E39 G39" xr:uid="{E29A36D7-58AD-48D8-9743-3E3F34CFE243}">
      <formula1>#REF!</formula1>
    </dataValidation>
  </dataValidations>
  <pageMargins left="0.39370078740157483" right="0.35433070866141736" top="0.47244094488188981" bottom="0.74803149606299213" header="0.31496062992125984" footer="0.31496062992125984"/>
  <pageSetup paperSize="9" scale="91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7f58f90-2c31-44fb-8778-e8e2716ca2b0">
      <Terms xmlns="http://schemas.microsoft.com/office/infopath/2007/PartnerControls"/>
    </lcf76f155ced4ddcb4097134ff3c332f>
    <TaxCatchAll xmlns="3a8e8190-5f80-4fb8-afd8-c3e5a49f8c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8222F0EC27F84CB39C3910AB8E8C28" ma:contentTypeVersion="18" ma:contentTypeDescription="Create a new document." ma:contentTypeScope="" ma:versionID="4b2d7ca6a3c3d35f8f4e7a8af1d26426">
  <xsd:schema xmlns:xsd="http://www.w3.org/2001/XMLSchema" xmlns:xs="http://www.w3.org/2001/XMLSchema" xmlns:p="http://schemas.microsoft.com/office/2006/metadata/properties" xmlns:ns2="e7f58f90-2c31-44fb-8778-e8e2716ca2b0" xmlns:ns3="3a8e8190-5f80-4fb8-afd8-c3e5a49f8cd3" targetNamespace="http://schemas.microsoft.com/office/2006/metadata/properties" ma:root="true" ma:fieldsID="71b1698e5cd130c19d5584b95cce2a9a" ns2:_="" ns3:_="">
    <xsd:import namespace="e7f58f90-2c31-44fb-8778-e8e2716ca2b0"/>
    <xsd:import namespace="3a8e8190-5f80-4fb8-afd8-c3e5a49f8c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58f90-2c31-44fb-8778-e8e2716ca2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02deab4-c67c-4b95-b2c1-8ff96e9b17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e8190-5f80-4fb8-afd8-c3e5a49f8cd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507f35e-a808-49a8-bfe1-eea386e56cb0}" ma:internalName="TaxCatchAll" ma:showField="CatchAllData" ma:web="3a8e8190-5f80-4fb8-afd8-c3e5a49f8c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6E8E84-4CB0-4DE9-90A8-EE26A26F3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56FCA7-985B-4C12-A223-DFCE60C3F0B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513969-DDEF-4D1C-8E9D-B18CBB821F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LA</vt:lpstr>
      <vt:lpstr>calcs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</dc:creator>
  <cp:keywords/>
  <dc:description/>
  <cp:lastModifiedBy>John Falconer</cp:lastModifiedBy>
  <cp:revision/>
  <dcterms:created xsi:type="dcterms:W3CDTF">2020-10-08T00:59:29Z</dcterms:created>
  <dcterms:modified xsi:type="dcterms:W3CDTF">2024-03-13T21:02:07Z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0x010100CB192A441CE06740A10557871FDE3C6B</vt:lpwstr>
  </property>
</Properties>
</file>