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cuments\Analytics\"/>
    </mc:Choice>
  </mc:AlternateContent>
  <xr:revisionPtr revIDLastSave="0" documentId="8_{9CFE56C8-2E88-48F0-A6D5-A064D99A5CB1}" xr6:coauthVersionLast="47" xr6:coauthVersionMax="47" xr10:uidLastSave="{00000000-0000-0000-0000-000000000000}"/>
  <bookViews>
    <workbookView xWindow="4170" yWindow="1920" windowWidth="21600" windowHeight="11265" xr2:uid="{00000000-000D-0000-FFFF-FFFF00000000}"/>
  </bookViews>
  <sheets>
    <sheet name="Introduction" sheetId="13" r:id="rId1"/>
    <sheet name="Safety Risk Assessment" sheetId="7" r:id="rId2"/>
    <sheet name="Infrastructure Risk Rating" sheetId="5" r:id="rId3"/>
    <sheet name="Sheet3" sheetId="14" state="hidden" r:id="rId4"/>
    <sheet name="Speeds 2" sheetId="9" state="hidden" r:id="rId5"/>
    <sheet name="IRR Lookup Data" sheetId="4" r:id="rId6"/>
  </sheets>
  <definedNames>
    <definedName name="IntersectionCorridor">#REF!</definedName>
    <definedName name="IntersectionType">#REF!</definedName>
    <definedName name="_xlnm.Print_Area" localSheetId="1">'Safety Risk Assessment'!$A$1:$Q$39</definedName>
    <definedName name="RoadType">#REF!</definedName>
    <definedName name="SpeedEnvironm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7" l="1"/>
  <c r="AK18" i="7" l="1"/>
  <c r="BT18" i="7" s="1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18" i="7"/>
  <c r="AK19" i="7" l="1"/>
  <c r="AL19" i="7"/>
  <c r="AM19" i="7"/>
  <c r="AN19" i="7"/>
  <c r="AO19" i="7"/>
  <c r="AP19" i="7"/>
  <c r="AQ19" i="7"/>
  <c r="AR19" i="7"/>
  <c r="AS19" i="7"/>
  <c r="AT19" i="7"/>
  <c r="AU19" i="7"/>
  <c r="AV19" i="7"/>
  <c r="AW19" i="7"/>
  <c r="AX19" i="7"/>
  <c r="AY19" i="7"/>
  <c r="AK20" i="7"/>
  <c r="BT20" i="7" s="1"/>
  <c r="AL20" i="7"/>
  <c r="AM20" i="7"/>
  <c r="AN20" i="7"/>
  <c r="AO20" i="7"/>
  <c r="AP20" i="7"/>
  <c r="AQ20" i="7"/>
  <c r="AR20" i="7"/>
  <c r="AS20" i="7"/>
  <c r="AT20" i="7"/>
  <c r="AU20" i="7"/>
  <c r="AV20" i="7"/>
  <c r="AW20" i="7"/>
  <c r="AX20" i="7"/>
  <c r="AY20" i="7"/>
  <c r="AK21" i="7"/>
  <c r="AL21" i="7"/>
  <c r="AM21" i="7"/>
  <c r="AN21" i="7"/>
  <c r="AO21" i="7"/>
  <c r="AP21" i="7"/>
  <c r="BY21" i="7" s="1"/>
  <c r="AQ21" i="7"/>
  <c r="AR21" i="7"/>
  <c r="AS21" i="7"/>
  <c r="AT21" i="7"/>
  <c r="AU21" i="7"/>
  <c r="AV21" i="7"/>
  <c r="AW21" i="7"/>
  <c r="AX21" i="7"/>
  <c r="AY21" i="7"/>
  <c r="AK22" i="7"/>
  <c r="BT22" i="7" s="1"/>
  <c r="AL22" i="7"/>
  <c r="BU22" i="7" s="1"/>
  <c r="AM22" i="7"/>
  <c r="BV22" i="7" s="1"/>
  <c r="AN22" i="7"/>
  <c r="BW22" i="7" s="1"/>
  <c r="AO22" i="7"/>
  <c r="BX22" i="7" s="1"/>
  <c r="AP22" i="7"/>
  <c r="BY22" i="7" s="1"/>
  <c r="AQ22" i="7"/>
  <c r="BZ22" i="7" s="1"/>
  <c r="AR22" i="7"/>
  <c r="AS22" i="7"/>
  <c r="CB22" i="7" s="1"/>
  <c r="AT22" i="7"/>
  <c r="CC22" i="7" s="1"/>
  <c r="AU22" i="7"/>
  <c r="CD22" i="7" s="1"/>
  <c r="AV22" i="7"/>
  <c r="CE22" i="7" s="1"/>
  <c r="AW22" i="7"/>
  <c r="CF22" i="7" s="1"/>
  <c r="AX22" i="7"/>
  <c r="CG22" i="7" s="1"/>
  <c r="AY22" i="7"/>
  <c r="CH22" i="7" s="1"/>
  <c r="AK23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X23" i="7"/>
  <c r="AY23" i="7"/>
  <c r="AK24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K25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X25" i="7"/>
  <c r="AY25" i="7"/>
  <c r="AK26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X26" i="7"/>
  <c r="AY26" i="7"/>
  <c r="AK27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X27" i="7"/>
  <c r="AY27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K29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X29" i="7"/>
  <c r="AY29" i="7"/>
  <c r="AK30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X30" i="7"/>
  <c r="AY30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X18" i="7"/>
  <c r="AY18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 l="1"/>
  <c r="AZ25" i="7"/>
  <c r="AZ31" i="7"/>
  <c r="AZ26" i="7"/>
  <c r="AZ22" i="7"/>
  <c r="CA22" i="7"/>
  <c r="AZ27" i="7"/>
  <c r="AZ24" i="7"/>
  <c r="AZ23" i="7"/>
  <c r="AZ18" i="7"/>
  <c r="AZ30" i="7"/>
  <c r="AZ29" i="7"/>
  <c r="AZ28" i="7"/>
  <c r="AZ20" i="7"/>
  <c r="AZ19" i="7"/>
  <c r="A9" i="7" l="1"/>
  <c r="A7" i="7"/>
  <c r="A8" i="7"/>
  <c r="B8" i="7" s="1"/>
  <c r="A6" i="7"/>
  <c r="B5" i="7"/>
  <c r="C6" i="7"/>
  <c r="BU20" i="7" l="1"/>
  <c r="BV20" i="7"/>
  <c r="BW20" i="7"/>
  <c r="BX20" i="7"/>
  <c r="BY20" i="7"/>
  <c r="BZ20" i="7"/>
  <c r="CA20" i="7"/>
  <c r="CB20" i="7"/>
  <c r="CC20" i="7"/>
  <c r="CD20" i="7"/>
  <c r="CE20" i="7"/>
  <c r="CF20" i="7"/>
  <c r="CG20" i="7"/>
  <c r="CH20" i="7"/>
  <c r="BT21" i="7"/>
  <c r="BU21" i="7"/>
  <c r="BV21" i="7"/>
  <c r="BW21" i="7"/>
  <c r="BX21" i="7"/>
  <c r="BZ21" i="7"/>
  <c r="CA21" i="7"/>
  <c r="CB21" i="7"/>
  <c r="CC21" i="7"/>
  <c r="CD21" i="7"/>
  <c r="CE21" i="7"/>
  <c r="CF21" i="7"/>
  <c r="CG21" i="7"/>
  <c r="CH21" i="7"/>
  <c r="BT23" i="7"/>
  <c r="BU23" i="7"/>
  <c r="BV23" i="7"/>
  <c r="BW23" i="7"/>
  <c r="BX23" i="7"/>
  <c r="BY23" i="7"/>
  <c r="BZ23" i="7"/>
  <c r="CA23" i="7"/>
  <c r="CB23" i="7"/>
  <c r="CC23" i="7"/>
  <c r="CD23" i="7"/>
  <c r="CE23" i="7"/>
  <c r="CF23" i="7"/>
  <c r="CG23" i="7"/>
  <c r="CH23" i="7"/>
  <c r="BT24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BT25" i="7"/>
  <c r="BU25" i="7"/>
  <c r="BV25" i="7"/>
  <c r="BW25" i="7"/>
  <c r="BX25" i="7"/>
  <c r="BY25" i="7"/>
  <c r="BZ25" i="7"/>
  <c r="CA25" i="7"/>
  <c r="CB25" i="7"/>
  <c r="CC25" i="7"/>
  <c r="CD25" i="7"/>
  <c r="CE25" i="7"/>
  <c r="CF25" i="7"/>
  <c r="CG25" i="7"/>
  <c r="CH25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BT27" i="7"/>
  <c r="BU27" i="7"/>
  <c r="BV27" i="7"/>
  <c r="BW27" i="7"/>
  <c r="BX27" i="7"/>
  <c r="BY27" i="7"/>
  <c r="BZ27" i="7"/>
  <c r="CA27" i="7"/>
  <c r="CB27" i="7"/>
  <c r="CC27" i="7"/>
  <c r="CD27" i="7"/>
  <c r="CE27" i="7"/>
  <c r="CF27" i="7"/>
  <c r="CG27" i="7"/>
  <c r="CH27" i="7"/>
  <c r="BT28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BT29" i="7"/>
  <c r="BU29" i="7"/>
  <c r="BV29" i="7"/>
  <c r="BW29" i="7"/>
  <c r="BX29" i="7"/>
  <c r="BY29" i="7"/>
  <c r="BZ29" i="7"/>
  <c r="CA29" i="7"/>
  <c r="CB29" i="7"/>
  <c r="CC29" i="7"/>
  <c r="CD29" i="7"/>
  <c r="CE29" i="7"/>
  <c r="CF29" i="7"/>
  <c r="CG29" i="7"/>
  <c r="CH29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BU19" i="7"/>
  <c r="BV19" i="7"/>
  <c r="BW19" i="7"/>
  <c r="BX19" i="7"/>
  <c r="BY19" i="7"/>
  <c r="BZ19" i="7"/>
  <c r="CA19" i="7"/>
  <c r="CB19" i="7"/>
  <c r="CC19" i="7"/>
  <c r="CD19" i="7"/>
  <c r="CE19" i="7"/>
  <c r="CF19" i="7"/>
  <c r="CG19" i="7"/>
  <c r="CH19" i="7"/>
  <c r="AZ21" i="7" l="1"/>
  <c r="BT19" i="7"/>
  <c r="B34" i="7" s="1"/>
  <c r="B35" i="7" l="1"/>
  <c r="C35" i="7" s="1"/>
  <c r="CD32" i="7"/>
  <c r="CC32" i="7"/>
  <c r="BU32" i="7"/>
  <c r="BT32" i="7"/>
  <c r="CH32" i="7"/>
  <c r="BZ32" i="7"/>
  <c r="AL32" i="7"/>
  <c r="AV32" i="7"/>
  <c r="CG32" i="7"/>
  <c r="BY32" i="7"/>
  <c r="CF32" i="7"/>
  <c r="BX32" i="7"/>
  <c r="CE32" i="7"/>
  <c r="AT32" i="7"/>
  <c r="AK32" i="7"/>
  <c r="BV32" i="7"/>
  <c r="CA32" i="7"/>
  <c r="CB32" i="7"/>
  <c r="AS32" i="7"/>
  <c r="AR32" i="7"/>
  <c r="AY32" i="7"/>
  <c r="AQ32" i="7"/>
  <c r="AX32" i="7"/>
  <c r="AP32" i="7"/>
  <c r="AW32" i="7"/>
  <c r="AO32" i="7"/>
  <c r="AM32" i="7"/>
  <c r="AU32" i="7"/>
  <c r="BW32" i="7"/>
  <c r="AN32" i="7"/>
  <c r="AZ32" i="7" l="1"/>
  <c r="CI32" i="7"/>
  <c r="B19" i="5"/>
  <c r="B17" i="5"/>
  <c r="B15" i="5"/>
  <c r="B13" i="5"/>
  <c r="B9" i="5"/>
  <c r="B7" i="5"/>
  <c r="B5" i="5"/>
  <c r="B26" i="4"/>
  <c r="B11" i="5" s="1"/>
  <c r="B3" i="5" l="1"/>
  <c r="B37" i="7" s="1"/>
  <c r="C3" i="5" l="1"/>
  <c r="C37" i="7" s="1"/>
  <c r="B36" i="7"/>
  <c r="C36" i="7" s="1"/>
  <c r="B3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Durdin</author>
  </authors>
  <commentList>
    <comment ref="A1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Paul Durdin:</t>
        </r>
        <r>
          <rPr>
            <sz val="9"/>
            <color indexed="81"/>
            <rFont val="Tahoma"/>
            <family val="2"/>
          </rPr>
          <t xml:space="preserve">
Presumes 3.5m lanes</t>
        </r>
      </text>
    </comment>
  </commentList>
</comments>
</file>

<file path=xl/sharedStrings.xml><?xml version="1.0" encoding="utf-8"?>
<sst xmlns="http://schemas.openxmlformats.org/spreadsheetml/2006/main" count="327" uniqueCount="126">
  <si>
    <t>Determining Safety Risk</t>
  </si>
  <si>
    <t>The purpose of this spreadsheet is to assist practitioners to determine the safety risk</t>
  </si>
  <si>
    <t>of intersections or corridors where 'road improvement projects' are proposed.</t>
  </si>
  <si>
    <t>Information requirements are:</t>
  </si>
  <si>
    <t>1. Crash Analysis System (CAS) data for the last 5 or 10 years.</t>
  </si>
  <si>
    <t>2. Traffic Volume information.</t>
  </si>
  <si>
    <t>Project Name</t>
  </si>
  <si>
    <t>Corridor</t>
  </si>
  <si>
    <t>Crash History</t>
  </si>
  <si>
    <t>Assessment Date</t>
  </si>
  <si>
    <t>Crash Analysis Period</t>
  </si>
  <si>
    <t>Start Year</t>
  </si>
  <si>
    <t>End Year</t>
  </si>
  <si>
    <t>Speed Environment</t>
  </si>
  <si>
    <t>Rural</t>
  </si>
  <si>
    <t>A</t>
  </si>
  <si>
    <t>B</t>
  </si>
  <si>
    <t>D</t>
  </si>
  <si>
    <t>E</t>
  </si>
  <si>
    <t>F</t>
  </si>
  <si>
    <t>G</t>
  </si>
  <si>
    <t>H</t>
  </si>
  <si>
    <t>J</t>
  </si>
  <si>
    <t>K</t>
  </si>
  <si>
    <t>L</t>
  </si>
  <si>
    <t>C</t>
  </si>
  <si>
    <t>M</t>
  </si>
  <si>
    <t>Q</t>
  </si>
  <si>
    <t>Collective Risk</t>
  </si>
  <si>
    <t>Personal Risk</t>
  </si>
  <si>
    <t>Number of years in crash analysis period</t>
  </si>
  <si>
    <t>Strategic Fit</t>
  </si>
  <si>
    <t>Infrastructure Risk Rating</t>
  </si>
  <si>
    <t>Road Stereotype</t>
  </si>
  <si>
    <t>Risk Score</t>
  </si>
  <si>
    <t>Divided Non-Traversable</t>
  </si>
  <si>
    <t>Divided Traversable</t>
  </si>
  <si>
    <t>Multi-lane Undivided</t>
  </si>
  <si>
    <t>One Way</t>
  </si>
  <si>
    <t>Two Lane Undivided</t>
  </si>
  <si>
    <t>Unsealed</t>
  </si>
  <si>
    <t>Alignment</t>
  </si>
  <si>
    <t>Curved</t>
  </si>
  <si>
    <t>Straight</t>
  </si>
  <si>
    <t>Tortuous</t>
  </si>
  <si>
    <t>Winding</t>
  </si>
  <si>
    <t>Adjusted from 3 to represent Winding / Tortuous combination weighted 2/3 to Winding</t>
  </si>
  <si>
    <t>Carriageway</t>
  </si>
  <si>
    <t>Shoulder 0 to &lt;0.5</t>
  </si>
  <si>
    <t>Shoulder 0.5 to 1.0</t>
  </si>
  <si>
    <t>Shoulder 1.0+ to 2.0</t>
  </si>
  <si>
    <t>Shoulder 2.0+</t>
  </si>
  <si>
    <t>Roadside Hazard</t>
  </si>
  <si>
    <t>High</t>
  </si>
  <si>
    <t>Low</t>
  </si>
  <si>
    <t>Minor</t>
  </si>
  <si>
    <t>Moderate</t>
  </si>
  <si>
    <t>Moderate-High</t>
  </si>
  <si>
    <t>Severe</t>
  </si>
  <si>
    <t>Land Use</t>
  </si>
  <si>
    <t>Commercial Other / Industrial</t>
  </si>
  <si>
    <t>Commercial Strip</t>
  </si>
  <si>
    <t>Controlled Access</t>
  </si>
  <si>
    <t>No Access</t>
  </si>
  <si>
    <t>Remote Rural</t>
  </si>
  <si>
    <t>Rural Residential</t>
  </si>
  <si>
    <t>Rural Town</t>
  </si>
  <si>
    <t>Urban Residential</t>
  </si>
  <si>
    <t>Intersection Density</t>
  </si>
  <si>
    <t>&lt;1 / km</t>
  </si>
  <si>
    <t>1 - &lt;2 / km</t>
  </si>
  <si>
    <t>10+ / km</t>
  </si>
  <si>
    <t>2 - &lt;3 / km</t>
  </si>
  <si>
    <t>3 - &lt;5 / km</t>
  </si>
  <si>
    <t>5 - &lt;10 / km</t>
  </si>
  <si>
    <t>Access Density</t>
  </si>
  <si>
    <t>10 - &lt;20 / km</t>
  </si>
  <si>
    <t>2 - &lt;5 / km</t>
  </si>
  <si>
    <t>20+ / km</t>
  </si>
  <si>
    <t>Traffic Volume</t>
  </si>
  <si>
    <t>&lt; 1,000 vpd</t>
  </si>
  <si>
    <t>1,000 - &lt;6,000 vpd</t>
  </si>
  <si>
    <t>12,000+ vpd</t>
  </si>
  <si>
    <t>6,000 - &lt;12,000 vpd</t>
  </si>
  <si>
    <t>Corridor Assessment</t>
  </si>
  <si>
    <t>3. Corridor length measurement for the section under consideration.</t>
  </si>
  <si>
    <t>Generic</t>
  </si>
  <si>
    <t xml:space="preserve">Generic </t>
  </si>
  <si>
    <t>Midblock</t>
  </si>
  <si>
    <t xml:space="preserve">Intersection </t>
  </si>
  <si>
    <t>Intersections</t>
  </si>
  <si>
    <t xml:space="preserve">Signalised </t>
  </si>
  <si>
    <t xml:space="preserve">Rounabout </t>
  </si>
  <si>
    <t xml:space="preserve">Priority </t>
  </si>
  <si>
    <t xml:space="preserve">Pedestrain crashes </t>
  </si>
  <si>
    <t>Cyclist Crashes</t>
  </si>
  <si>
    <t>Motorcyclist Crashes</t>
  </si>
  <si>
    <t>All</t>
  </si>
  <si>
    <t>&lt;=30</t>
  </si>
  <si>
    <t>Speeds</t>
  </si>
  <si>
    <t>(km/h)</t>
  </si>
  <si>
    <t xml:space="preserve">Movement crash code </t>
  </si>
  <si>
    <t xml:space="preserve">Number of Injury Crashes </t>
  </si>
  <si>
    <t>Speed factors</t>
  </si>
  <si>
    <t xml:space="preserve">Speed Enviroment </t>
  </si>
  <si>
    <t>Speed factrors</t>
  </si>
  <si>
    <t>Movement code factor</t>
  </si>
  <si>
    <t>Overall scoring</t>
  </si>
  <si>
    <t>Crash History x Movement code factor</t>
  </si>
  <si>
    <t>Sum</t>
  </si>
  <si>
    <t xml:space="preserve">Total Injury crashes </t>
  </si>
  <si>
    <t xml:space="preserve">Model Type </t>
  </si>
  <si>
    <t xml:space="preserve">Model types </t>
  </si>
  <si>
    <t>Corridor or Intersection</t>
  </si>
  <si>
    <t xml:space="preserve">Key </t>
  </si>
  <si>
    <t>intersection</t>
  </si>
  <si>
    <t xml:space="preserve">Input required </t>
  </si>
  <si>
    <t xml:space="preserve">Leave blank </t>
  </si>
  <si>
    <t xml:space="preserve">Simple Model (reduces the complexity of the input data but provides a less accurate indicatiuon of risk score) </t>
  </si>
  <si>
    <t xml:space="preserve">Standard Model (designed for an input of coded crash data and provides a more accurate risk score) </t>
  </si>
  <si>
    <t>Only populated for intersections</t>
  </si>
  <si>
    <t>Leave value</t>
  </si>
  <si>
    <t>Speed Limit</t>
  </si>
  <si>
    <t xml:space="preserve">Pedestrian crashes </t>
  </si>
  <si>
    <t>DSi Equivalents</t>
  </si>
  <si>
    <t xml:space="preserve">Roundabout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</si>
</sst>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249977111117893"/>
      </bottom>
      <diagonal/>
    </border>
    <border>
      <left/>
      <right/>
      <top style="medium">
        <color indexed="64"/>
      </top>
      <bottom style="medium">
        <color theme="2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2" tint="-0.249977111117893"/>
      </bottom>
      <diagonal/>
    </border>
    <border>
      <left style="medium">
        <color indexed="64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indexed="64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0" fillId="0" borderId="0" xfId="0" applyFill="1" applyBorder="1"/>
    <xf numFmtId="2" fontId="0" fillId="0" borderId="0" xfId="0" applyNumberFormat="1"/>
    <xf numFmtId="0" fontId="0" fillId="0" borderId="0" xfId="0" applyBorder="1"/>
    <xf numFmtId="0" fontId="4" fillId="0" borderId="0" xfId="0" applyFont="1"/>
    <xf numFmtId="16" fontId="0" fillId="0" borderId="0" xfId="0" applyNumberFormat="1"/>
    <xf numFmtId="164" fontId="0" fillId="0" borderId="0" xfId="0" applyNumberFormat="1"/>
    <xf numFmtId="0" fontId="0" fillId="0" borderId="5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0" xfId="0" applyFill="1"/>
    <xf numFmtId="0" fontId="0" fillId="4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0" borderId="26" xfId="0" applyBorder="1"/>
    <xf numFmtId="0" fontId="0" fillId="7" borderId="27" xfId="0" applyFill="1" applyBorder="1" applyAlignment="1">
      <alignment horizontal="center" vertical="center"/>
    </xf>
    <xf numFmtId="0" fontId="0" fillId="0" borderId="29" xfId="0" applyBorder="1"/>
    <xf numFmtId="0" fontId="0" fillId="0" borderId="36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/>
    <xf numFmtId="0" fontId="3" fillId="0" borderId="0" xfId="0" applyFont="1"/>
    <xf numFmtId="2" fontId="1" fillId="0" borderId="0" xfId="0" applyNumberFormat="1" applyFont="1"/>
    <xf numFmtId="0" fontId="0" fillId="7" borderId="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3" fillId="0" borderId="0" xfId="0" applyFont="1" applyFill="1" applyBorder="1"/>
    <xf numFmtId="2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11" fillId="0" borderId="0" xfId="0" applyFont="1"/>
    <xf numFmtId="0" fontId="3" fillId="0" borderId="0" xfId="0" applyFont="1" applyAlignment="1"/>
    <xf numFmtId="2" fontId="11" fillId="0" borderId="0" xfId="0" applyNumberFormat="1" applyFont="1"/>
    <xf numFmtId="0" fontId="11" fillId="0" borderId="0" xfId="0" applyFont="1" applyAlignment="1"/>
    <xf numFmtId="164" fontId="11" fillId="0" borderId="0" xfId="0" applyNumberFormat="1" applyFont="1"/>
    <xf numFmtId="0" fontId="1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 vertical="center"/>
    </xf>
    <xf numFmtId="0" fontId="0" fillId="7" borderId="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10" borderId="0" xfId="0" applyFill="1"/>
    <xf numFmtId="1" fontId="0" fillId="0" borderId="0" xfId="0" applyNumberFormat="1" applyFill="1"/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41" xfId="0" applyBorder="1"/>
    <xf numFmtId="0" fontId="0" fillId="5" borderId="40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0" fillId="0" borderId="45" xfId="0" applyBorder="1"/>
    <xf numFmtId="0" fontId="0" fillId="0" borderId="45" xfId="0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3" fillId="0" borderId="48" xfId="0" applyFont="1" applyBorder="1"/>
    <xf numFmtId="0" fontId="3" fillId="0" borderId="49" xfId="0" applyFont="1" applyBorder="1" applyAlignment="1">
      <alignment horizontal="center" vertical="center"/>
    </xf>
    <xf numFmtId="0" fontId="2" fillId="0" borderId="0" xfId="0" applyFont="1" applyAlignment="1"/>
    <xf numFmtId="15" fontId="0" fillId="10" borderId="0" xfId="0" applyNumberFormat="1" applyFill="1"/>
    <xf numFmtId="0" fontId="0" fillId="0" borderId="0" xfId="0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/>
    </xf>
    <xf numFmtId="0" fontId="8" fillId="12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left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2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7" borderId="4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3">
    <dxf>
      <fill>
        <patternFill>
          <bgColor rgb="FFFF0000"/>
        </patternFill>
      </fill>
    </dxf>
    <dxf>
      <fill>
        <patternFill>
          <bgColor rgb="FF73F52B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73F52B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56D54-6396-46FC-8483-2A3DD5DC7D53}">
  <sheetPr codeName="Sheet1"/>
  <dimension ref="A1:A9"/>
  <sheetViews>
    <sheetView tabSelected="1" workbookViewId="0">
      <selection activeCell="A12" sqref="A12"/>
    </sheetView>
  </sheetViews>
  <sheetFormatPr defaultRowHeight="15" x14ac:dyDescent="0.25"/>
  <sheetData>
    <row r="1" spans="1:1" x14ac:dyDescent="0.25">
      <c r="A1" s="1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BB05E-0F65-40C1-8BCC-C531AB44F7D7}">
  <sheetPr codeName="Sheet2">
    <pageSetUpPr fitToPage="1"/>
  </sheetPr>
  <dimension ref="A1:CL63"/>
  <sheetViews>
    <sheetView zoomScale="90" zoomScaleNormal="90" workbookViewId="0">
      <selection activeCell="G34" sqref="G34"/>
    </sheetView>
  </sheetViews>
  <sheetFormatPr defaultRowHeight="15" x14ac:dyDescent="0.25"/>
  <cols>
    <col min="1" max="1" width="23.5703125" customWidth="1"/>
    <col min="2" max="17" width="12.28515625" customWidth="1"/>
    <col min="19" max="19" width="21.140625" hidden="1" customWidth="1"/>
    <col min="20" max="20" width="8.28515625" hidden="1" customWidth="1"/>
    <col min="21" max="21" width="9.28515625" hidden="1" customWidth="1"/>
    <col min="22" max="22" width="12.140625" hidden="1" customWidth="1"/>
    <col min="23" max="23" width="10.5703125" hidden="1" customWidth="1"/>
    <col min="24" max="24" width="11.140625" hidden="1" customWidth="1"/>
    <col min="25" max="26" width="8.28515625" hidden="1" customWidth="1"/>
    <col min="27" max="27" width="9.28515625" hidden="1" customWidth="1"/>
    <col min="28" max="28" width="12.140625" hidden="1" customWidth="1"/>
    <col min="29" max="29" width="8.28515625" hidden="1" customWidth="1"/>
    <col min="30" max="30" width="9.28515625" hidden="1" customWidth="1"/>
    <col min="31" max="31" width="12.140625" hidden="1" customWidth="1"/>
    <col min="32" max="32" width="8.28515625" hidden="1" customWidth="1"/>
    <col min="33" max="33" width="9.28515625" hidden="1" customWidth="1"/>
    <col min="34" max="34" width="12.140625" hidden="1" customWidth="1"/>
    <col min="35" max="35" width="9.140625" hidden="1" customWidth="1"/>
    <col min="36" max="36" width="21.140625" hidden="1" customWidth="1"/>
    <col min="37" max="37" width="8.28515625" hidden="1" customWidth="1"/>
    <col min="38" max="38" width="9.28515625" hidden="1" customWidth="1"/>
    <col min="39" max="39" width="12.140625" hidden="1" customWidth="1"/>
    <col min="40" max="40" width="10.5703125" hidden="1" customWidth="1"/>
    <col min="41" max="41" width="11.140625" hidden="1" customWidth="1"/>
    <col min="42" max="43" width="8.28515625" hidden="1" customWidth="1"/>
    <col min="44" max="44" width="9.28515625" hidden="1" customWidth="1"/>
    <col min="45" max="45" width="12.140625" hidden="1" customWidth="1"/>
    <col min="46" max="46" width="8.28515625" hidden="1" customWidth="1"/>
    <col min="47" max="47" width="9.28515625" hidden="1" customWidth="1"/>
    <col min="48" max="48" width="12.140625" hidden="1" customWidth="1"/>
    <col min="49" max="49" width="8.28515625" hidden="1" customWidth="1"/>
    <col min="50" max="50" width="9.28515625" hidden="1" customWidth="1"/>
    <col min="51" max="51" width="12.140625" hidden="1" customWidth="1"/>
    <col min="52" max="53" width="9.140625" hidden="1" customWidth="1"/>
    <col min="54" max="54" width="18" hidden="1" customWidth="1"/>
    <col min="55" max="55" width="8.28515625" hidden="1" customWidth="1"/>
    <col min="56" max="56" width="9.28515625" hidden="1" customWidth="1"/>
    <col min="57" max="57" width="12.140625" hidden="1" customWidth="1"/>
    <col min="58" max="58" width="10.5703125" hidden="1" customWidth="1"/>
    <col min="59" max="59" width="11.140625" hidden="1" customWidth="1"/>
    <col min="60" max="61" width="8.28515625" hidden="1" customWidth="1"/>
    <col min="62" max="62" width="9.28515625" hidden="1" customWidth="1"/>
    <col min="63" max="63" width="12.140625" hidden="1" customWidth="1"/>
    <col min="64" max="64" width="8.28515625" hidden="1" customWidth="1"/>
    <col min="65" max="65" width="9.28515625" hidden="1" customWidth="1"/>
    <col min="66" max="66" width="12.140625" hidden="1" customWidth="1"/>
    <col min="67" max="67" width="8.28515625" hidden="1" customWidth="1"/>
    <col min="68" max="68" width="9.28515625" hidden="1" customWidth="1"/>
    <col min="69" max="69" width="12.140625" hidden="1" customWidth="1"/>
    <col min="70" max="70" width="9.140625" hidden="1" customWidth="1"/>
    <col min="71" max="71" width="21.140625" hidden="1" customWidth="1"/>
    <col min="72" max="72" width="8.28515625" hidden="1" customWidth="1"/>
    <col min="73" max="73" width="9.28515625" hidden="1" customWidth="1"/>
    <col min="74" max="74" width="12.140625" hidden="1" customWidth="1"/>
    <col min="75" max="75" width="10.5703125" hidden="1" customWidth="1"/>
    <col min="76" max="76" width="11.140625" hidden="1" customWidth="1"/>
    <col min="77" max="78" width="8.28515625" hidden="1" customWidth="1"/>
    <col min="79" max="79" width="9.28515625" hidden="1" customWidth="1"/>
    <col min="80" max="80" width="12.140625" hidden="1" customWidth="1"/>
    <col min="81" max="81" width="8.28515625" hidden="1" customWidth="1"/>
    <col min="82" max="82" width="9.28515625" hidden="1" customWidth="1"/>
    <col min="83" max="83" width="12.140625" hidden="1" customWidth="1"/>
    <col min="84" max="84" width="8.28515625" hidden="1" customWidth="1"/>
    <col min="85" max="85" width="9.28515625" hidden="1" customWidth="1"/>
    <col min="86" max="86" width="12.140625" hidden="1" customWidth="1"/>
    <col min="87" max="87" width="9.140625" hidden="1" customWidth="1"/>
    <col min="88" max="88" width="0" hidden="1" customWidth="1"/>
  </cols>
  <sheetData>
    <row r="1" spans="1:90" ht="15.75" x14ac:dyDescent="0.25">
      <c r="A1" s="1" t="s">
        <v>6</v>
      </c>
      <c r="B1" s="118"/>
      <c r="C1" s="118"/>
      <c r="D1" s="118"/>
      <c r="E1" s="118"/>
      <c r="F1" s="118"/>
      <c r="G1" s="118"/>
      <c r="H1" s="1" t="s">
        <v>9</v>
      </c>
      <c r="J1" s="113"/>
      <c r="P1" s="158" t="s">
        <v>114</v>
      </c>
      <c r="Q1" s="159"/>
    </row>
    <row r="2" spans="1:90" x14ac:dyDescent="0.25">
      <c r="A2" s="1" t="s">
        <v>111</v>
      </c>
      <c r="B2" s="118" t="s">
        <v>119</v>
      </c>
      <c r="C2" s="118"/>
      <c r="D2" s="118"/>
      <c r="E2" s="118"/>
      <c r="F2" s="118"/>
      <c r="G2" s="118"/>
      <c r="H2" s="118"/>
      <c r="I2" s="118"/>
      <c r="J2" s="118"/>
      <c r="P2" s="156" t="s">
        <v>116</v>
      </c>
      <c r="Q2" s="157"/>
    </row>
    <row r="3" spans="1:90" s="44" customFormat="1" x14ac:dyDescent="0.25">
      <c r="A3" s="45" t="s">
        <v>113</v>
      </c>
      <c r="B3" s="85" t="s">
        <v>7</v>
      </c>
      <c r="D3" s="45"/>
      <c r="P3" s="115" t="s">
        <v>117</v>
      </c>
      <c r="Q3" s="116"/>
    </row>
    <row r="4" spans="1:90" ht="15.75" thickBot="1" x14ac:dyDescent="0.3">
      <c r="A4" s="1" t="s">
        <v>122</v>
      </c>
      <c r="B4" s="85">
        <v>100</v>
      </c>
      <c r="C4" s="112" t="s">
        <v>100</v>
      </c>
      <c r="D4" s="112"/>
      <c r="E4" s="125"/>
      <c r="F4" s="125"/>
      <c r="P4" s="154" t="s">
        <v>121</v>
      </c>
      <c r="Q4" s="155"/>
    </row>
    <row r="5" spans="1:90" x14ac:dyDescent="0.25">
      <c r="A5" s="1" t="s">
        <v>13</v>
      </c>
      <c r="B5" t="str">
        <f>IF(B4&lt;79,"Urban","Rural")</f>
        <v>Rural</v>
      </c>
    </row>
    <row r="6" spans="1:90" x14ac:dyDescent="0.25">
      <c r="A6" s="45" t="str">
        <f>IF(B3="Intersection","Major Road AADT","Corridor AADT")</f>
        <v>Corridor AADT</v>
      </c>
      <c r="B6" s="85"/>
      <c r="C6" s="112" t="str">
        <f>IF(B3="Intersection","Average of the two major intersection approaches","Two-way AADT in vehicles/day")</f>
        <v>Two-way AADT in vehicles/day</v>
      </c>
      <c r="D6" s="112"/>
      <c r="E6" s="1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90" s="44" customFormat="1" x14ac:dyDescent="0.25">
      <c r="A7" s="45" t="str">
        <f>IF(B3="Intersection","Minor Road AADT"," ")</f>
        <v xml:space="preserve"> </v>
      </c>
      <c r="B7" s="40"/>
      <c r="C7" s="94"/>
      <c r="D7" s="9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90" s="44" customFormat="1" x14ac:dyDescent="0.25">
      <c r="A8" s="45" t="str">
        <f>IF(B3="Intersection","Product of Flow (PoF)","")</f>
        <v/>
      </c>
      <c r="B8" s="86" t="str">
        <f>IF(A8="","",(B6*B7)^0.4)</f>
        <v/>
      </c>
      <c r="C8" s="112" t="s">
        <v>120</v>
      </c>
      <c r="D8" s="11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90" x14ac:dyDescent="0.25">
      <c r="A9" s="1" t="str">
        <f>IF(B3="intersection","","Corridor Length (km)")</f>
        <v>Corridor Length (km)</v>
      </c>
      <c r="C9" s="112"/>
      <c r="D9" s="11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90" x14ac:dyDescent="0.25">
      <c r="A10" s="1" t="s">
        <v>10</v>
      </c>
      <c r="B10" s="85">
        <v>5</v>
      </c>
      <c r="C10" s="112" t="s">
        <v>30</v>
      </c>
      <c r="D10" s="11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90" x14ac:dyDescent="0.25">
      <c r="A11" s="1" t="s">
        <v>11</v>
      </c>
      <c r="B11" s="85"/>
      <c r="C11" s="44"/>
      <c r="D11" s="4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90" x14ac:dyDescent="0.25">
      <c r="A12" s="1" t="s">
        <v>12</v>
      </c>
      <c r="B12" s="85"/>
      <c r="C12" s="44"/>
      <c r="D12" s="4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90" ht="15.75" thickBot="1" x14ac:dyDescent="0.3"/>
    <row r="14" spans="1:90" ht="32.25" customHeight="1" thickBot="1" x14ac:dyDescent="0.3">
      <c r="A14" s="119" t="s">
        <v>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S14" s="130" t="s">
        <v>106</v>
      </c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2"/>
      <c r="AJ14" s="130" t="s">
        <v>108</v>
      </c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2"/>
      <c r="BB14" s="149" t="s">
        <v>103</v>
      </c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1"/>
      <c r="BS14" s="130" t="s">
        <v>107</v>
      </c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2"/>
    </row>
    <row r="15" spans="1:90" ht="21.75" customHeight="1" thickBot="1" x14ac:dyDescent="0.3">
      <c r="A15" s="104"/>
      <c r="B15" s="160" t="s">
        <v>102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1"/>
      <c r="S15" s="19" t="s">
        <v>101</v>
      </c>
      <c r="T15" s="133" t="s">
        <v>102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5"/>
      <c r="AJ15" s="19" t="s">
        <v>101</v>
      </c>
      <c r="AK15" s="133" t="s">
        <v>102</v>
      </c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5"/>
      <c r="BB15" s="25" t="s">
        <v>104</v>
      </c>
      <c r="BC15" s="152" t="s">
        <v>105</v>
      </c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3"/>
      <c r="BS15" s="19" t="s">
        <v>101</v>
      </c>
      <c r="BT15" s="133" t="s">
        <v>102</v>
      </c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5"/>
      <c r="CL15" s="95"/>
    </row>
    <row r="16" spans="1:90" x14ac:dyDescent="0.25">
      <c r="A16" s="105"/>
      <c r="B16" s="138" t="s">
        <v>86</v>
      </c>
      <c r="C16" s="138"/>
      <c r="D16" s="138"/>
      <c r="E16" s="126" t="s">
        <v>90</v>
      </c>
      <c r="F16" s="126"/>
      <c r="G16" s="126"/>
      <c r="H16" s="127" t="s">
        <v>123</v>
      </c>
      <c r="I16" s="127"/>
      <c r="J16" s="127"/>
      <c r="K16" s="128" t="s">
        <v>95</v>
      </c>
      <c r="L16" s="128"/>
      <c r="M16" s="128"/>
      <c r="N16" s="129" t="s">
        <v>96</v>
      </c>
      <c r="O16" s="129"/>
      <c r="P16" s="129"/>
      <c r="Q16" s="106"/>
      <c r="S16" s="19"/>
      <c r="T16" s="140" t="s">
        <v>86</v>
      </c>
      <c r="U16" s="141"/>
      <c r="V16" s="141"/>
      <c r="W16" s="142" t="s">
        <v>90</v>
      </c>
      <c r="X16" s="142"/>
      <c r="Y16" s="142"/>
      <c r="Z16" s="143" t="s">
        <v>94</v>
      </c>
      <c r="AA16" s="143"/>
      <c r="AB16" s="143"/>
      <c r="AC16" s="144" t="s">
        <v>95</v>
      </c>
      <c r="AD16" s="144"/>
      <c r="AE16" s="144"/>
      <c r="AF16" s="145" t="s">
        <v>96</v>
      </c>
      <c r="AG16" s="146"/>
      <c r="AH16" s="147"/>
      <c r="AJ16" s="19"/>
      <c r="AK16" s="140" t="s">
        <v>86</v>
      </c>
      <c r="AL16" s="141"/>
      <c r="AM16" s="141"/>
      <c r="AN16" s="142" t="s">
        <v>90</v>
      </c>
      <c r="AO16" s="142"/>
      <c r="AP16" s="142"/>
      <c r="AQ16" s="143" t="s">
        <v>94</v>
      </c>
      <c r="AR16" s="143"/>
      <c r="AS16" s="143"/>
      <c r="AT16" s="144" t="s">
        <v>95</v>
      </c>
      <c r="AU16" s="144"/>
      <c r="AV16" s="144"/>
      <c r="AW16" s="145" t="s">
        <v>96</v>
      </c>
      <c r="AX16" s="146"/>
      <c r="AY16" s="147"/>
      <c r="BB16" s="25"/>
      <c r="BC16" s="140" t="s">
        <v>86</v>
      </c>
      <c r="BD16" s="141"/>
      <c r="BE16" s="141"/>
      <c r="BF16" s="142" t="s">
        <v>90</v>
      </c>
      <c r="BG16" s="142"/>
      <c r="BH16" s="142"/>
      <c r="BI16" s="143" t="s">
        <v>94</v>
      </c>
      <c r="BJ16" s="143"/>
      <c r="BK16" s="143"/>
      <c r="BL16" s="144" t="s">
        <v>95</v>
      </c>
      <c r="BM16" s="144"/>
      <c r="BN16" s="144"/>
      <c r="BO16" s="145" t="s">
        <v>96</v>
      </c>
      <c r="BP16" s="146"/>
      <c r="BQ16" s="147"/>
      <c r="BS16" s="19"/>
      <c r="BT16" s="140" t="s">
        <v>86</v>
      </c>
      <c r="BU16" s="141"/>
      <c r="BV16" s="141"/>
      <c r="BW16" s="142" t="s">
        <v>90</v>
      </c>
      <c r="BX16" s="142"/>
      <c r="BY16" s="142"/>
      <c r="BZ16" s="143" t="s">
        <v>94</v>
      </c>
      <c r="CA16" s="143"/>
      <c r="CB16" s="143"/>
      <c r="CC16" s="144" t="s">
        <v>95</v>
      </c>
      <c r="CD16" s="144"/>
      <c r="CE16" s="144"/>
      <c r="CF16" s="145" t="s">
        <v>96</v>
      </c>
      <c r="CG16" s="146"/>
      <c r="CH16" s="147"/>
    </row>
    <row r="17" spans="1:87" ht="15.75" thickBot="1" x14ac:dyDescent="0.3">
      <c r="A17" s="105" t="s">
        <v>101</v>
      </c>
      <c r="B17" s="97" t="s">
        <v>87</v>
      </c>
      <c r="C17" s="97" t="s">
        <v>88</v>
      </c>
      <c r="D17" s="97" t="s">
        <v>89</v>
      </c>
      <c r="E17" s="98" t="s">
        <v>91</v>
      </c>
      <c r="F17" s="98" t="s">
        <v>125</v>
      </c>
      <c r="G17" s="98" t="s">
        <v>93</v>
      </c>
      <c r="H17" s="99" t="s">
        <v>87</v>
      </c>
      <c r="I17" s="99" t="s">
        <v>88</v>
      </c>
      <c r="J17" s="99" t="s">
        <v>89</v>
      </c>
      <c r="K17" s="100" t="s">
        <v>87</v>
      </c>
      <c r="L17" s="100" t="s">
        <v>88</v>
      </c>
      <c r="M17" s="100" t="s">
        <v>89</v>
      </c>
      <c r="N17" s="96" t="s">
        <v>87</v>
      </c>
      <c r="O17" s="96" t="s">
        <v>88</v>
      </c>
      <c r="P17" s="96" t="s">
        <v>89</v>
      </c>
      <c r="Q17" s="106" t="s">
        <v>109</v>
      </c>
      <c r="S17" s="25"/>
      <c r="T17" s="84" t="s">
        <v>87</v>
      </c>
      <c r="U17" s="51" t="s">
        <v>88</v>
      </c>
      <c r="V17" s="51" t="s">
        <v>89</v>
      </c>
      <c r="W17" s="14" t="s">
        <v>91</v>
      </c>
      <c r="X17" s="14" t="s">
        <v>92</v>
      </c>
      <c r="Y17" s="14" t="s">
        <v>93</v>
      </c>
      <c r="Z17" s="15" t="s">
        <v>87</v>
      </c>
      <c r="AA17" s="15" t="s">
        <v>88</v>
      </c>
      <c r="AB17" s="15" t="s">
        <v>89</v>
      </c>
      <c r="AC17" s="13" t="s">
        <v>87</v>
      </c>
      <c r="AD17" s="13" t="s">
        <v>88</v>
      </c>
      <c r="AE17" s="13" t="s">
        <v>89</v>
      </c>
      <c r="AF17" s="9" t="s">
        <v>87</v>
      </c>
      <c r="AG17" s="9" t="s">
        <v>88</v>
      </c>
      <c r="AH17" s="20" t="s">
        <v>89</v>
      </c>
      <c r="AJ17" s="25"/>
      <c r="AK17" s="84" t="s">
        <v>87</v>
      </c>
      <c r="AL17" s="51" t="s">
        <v>88</v>
      </c>
      <c r="AM17" s="51" t="s">
        <v>89</v>
      </c>
      <c r="AN17" s="14" t="s">
        <v>91</v>
      </c>
      <c r="AO17" s="14" t="s">
        <v>92</v>
      </c>
      <c r="AP17" s="14" t="s">
        <v>93</v>
      </c>
      <c r="AQ17" s="15" t="s">
        <v>87</v>
      </c>
      <c r="AR17" s="15" t="s">
        <v>88</v>
      </c>
      <c r="AS17" s="15" t="s">
        <v>89</v>
      </c>
      <c r="AT17" s="13" t="s">
        <v>87</v>
      </c>
      <c r="AU17" s="13" t="s">
        <v>88</v>
      </c>
      <c r="AV17" s="13" t="s">
        <v>89</v>
      </c>
      <c r="AW17" s="9" t="s">
        <v>87</v>
      </c>
      <c r="AX17" s="9" t="s">
        <v>88</v>
      </c>
      <c r="AY17" s="20" t="s">
        <v>89</v>
      </c>
      <c r="BB17" s="25"/>
      <c r="BC17" s="84" t="s">
        <v>87</v>
      </c>
      <c r="BD17" s="51" t="s">
        <v>88</v>
      </c>
      <c r="BE17" s="51" t="s">
        <v>89</v>
      </c>
      <c r="BF17" s="14" t="s">
        <v>91</v>
      </c>
      <c r="BG17" s="14" t="s">
        <v>92</v>
      </c>
      <c r="BH17" s="14" t="s">
        <v>93</v>
      </c>
      <c r="BI17" s="15" t="s">
        <v>87</v>
      </c>
      <c r="BJ17" s="15" t="s">
        <v>88</v>
      </c>
      <c r="BK17" s="15" t="s">
        <v>89</v>
      </c>
      <c r="BL17" s="13" t="s">
        <v>87</v>
      </c>
      <c r="BM17" s="13" t="s">
        <v>88</v>
      </c>
      <c r="BN17" s="13" t="s">
        <v>89</v>
      </c>
      <c r="BO17" s="9" t="s">
        <v>87</v>
      </c>
      <c r="BP17" s="9" t="s">
        <v>88</v>
      </c>
      <c r="BQ17" s="20" t="s">
        <v>89</v>
      </c>
      <c r="BS17" s="25"/>
      <c r="BT17" s="84" t="s">
        <v>87</v>
      </c>
      <c r="BU17" s="83" t="s">
        <v>88</v>
      </c>
      <c r="BV17" s="83" t="s">
        <v>89</v>
      </c>
      <c r="BW17" s="14" t="s">
        <v>91</v>
      </c>
      <c r="BX17" s="14" t="s">
        <v>92</v>
      </c>
      <c r="BY17" s="14" t="s">
        <v>93</v>
      </c>
      <c r="BZ17" s="15" t="s">
        <v>87</v>
      </c>
      <c r="CA17" s="15" t="s">
        <v>88</v>
      </c>
      <c r="CB17" s="15" t="s">
        <v>89</v>
      </c>
      <c r="CC17" s="13" t="s">
        <v>87</v>
      </c>
      <c r="CD17" s="13" t="s">
        <v>88</v>
      </c>
      <c r="CE17" s="13" t="s">
        <v>89</v>
      </c>
      <c r="CF17" s="9" t="s">
        <v>87</v>
      </c>
      <c r="CG17" s="9" t="s">
        <v>88</v>
      </c>
      <c r="CH17" s="20" t="s">
        <v>89</v>
      </c>
    </row>
    <row r="18" spans="1:87" ht="15.75" thickBot="1" x14ac:dyDescent="0.3">
      <c r="A18" s="107" t="s">
        <v>97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8">
        <f>SUM(B18:P18)</f>
        <v>0</v>
      </c>
      <c r="S18" s="19" t="s">
        <v>97</v>
      </c>
      <c r="T18" s="29">
        <v>0.16</v>
      </c>
      <c r="U18" s="30">
        <v>0.19</v>
      </c>
      <c r="V18" s="31">
        <v>0.14000000000000001</v>
      </c>
      <c r="W18" s="32">
        <v>0.13</v>
      </c>
      <c r="X18" s="30">
        <v>0.1</v>
      </c>
      <c r="Y18" s="31">
        <v>0.15</v>
      </c>
      <c r="Z18" s="32">
        <v>0.3</v>
      </c>
      <c r="AA18" s="30">
        <v>0.33</v>
      </c>
      <c r="AB18" s="31">
        <v>0.28999999999999998</v>
      </c>
      <c r="AC18" s="32">
        <v>0.22</v>
      </c>
      <c r="AD18" s="30">
        <v>0.26</v>
      </c>
      <c r="AE18" s="31">
        <v>0.22</v>
      </c>
      <c r="AF18" s="32">
        <v>0.33</v>
      </c>
      <c r="AG18" s="30">
        <v>0.38</v>
      </c>
      <c r="AH18" s="33">
        <v>0.31</v>
      </c>
      <c r="AJ18" s="52" t="s">
        <v>97</v>
      </c>
      <c r="AK18" s="57">
        <f>IF($B$4&gt;79,B18*T37,B18*T18)</f>
        <v>0</v>
      </c>
      <c r="AL18" s="58">
        <f t="shared" ref="AL18:AY18" si="0">IF($B$4&gt;79,C18*U37,C18*U18)</f>
        <v>0</v>
      </c>
      <c r="AM18" s="59">
        <f t="shared" si="0"/>
        <v>0</v>
      </c>
      <c r="AN18" s="60">
        <f t="shared" si="0"/>
        <v>0</v>
      </c>
      <c r="AO18" s="58">
        <f t="shared" si="0"/>
        <v>0</v>
      </c>
      <c r="AP18" s="59">
        <f t="shared" si="0"/>
        <v>0</v>
      </c>
      <c r="AQ18" s="60">
        <f t="shared" si="0"/>
        <v>0</v>
      </c>
      <c r="AR18" s="58">
        <f t="shared" si="0"/>
        <v>0</v>
      </c>
      <c r="AS18" s="59">
        <f t="shared" si="0"/>
        <v>0</v>
      </c>
      <c r="AT18" s="60">
        <f t="shared" si="0"/>
        <v>0</v>
      </c>
      <c r="AU18" s="58">
        <f t="shared" si="0"/>
        <v>0</v>
      </c>
      <c r="AV18" s="59">
        <f t="shared" si="0"/>
        <v>0</v>
      </c>
      <c r="AW18" s="60">
        <f t="shared" si="0"/>
        <v>0</v>
      </c>
      <c r="AX18" s="58">
        <f t="shared" si="0"/>
        <v>0</v>
      </c>
      <c r="AY18" s="61">
        <f t="shared" si="0"/>
        <v>0</v>
      </c>
      <c r="AZ18" s="87">
        <f>SUM(AK18:AY18)</f>
        <v>0</v>
      </c>
      <c r="BB18" s="28" t="s">
        <v>98</v>
      </c>
      <c r="BC18" s="88">
        <v>0.95</v>
      </c>
      <c r="BD18" s="88">
        <v>0.95</v>
      </c>
      <c r="BE18" s="88">
        <v>0.95</v>
      </c>
      <c r="BF18" s="88">
        <v>0.9</v>
      </c>
      <c r="BG18" s="88">
        <v>1</v>
      </c>
      <c r="BH18" s="88">
        <v>0.95</v>
      </c>
      <c r="BI18" s="88">
        <v>0.75</v>
      </c>
      <c r="BJ18" s="89">
        <v>0.7</v>
      </c>
      <c r="BK18" s="90">
        <v>0.75</v>
      </c>
      <c r="BL18" s="90">
        <v>0.8</v>
      </c>
      <c r="BM18" s="90">
        <v>0.8</v>
      </c>
      <c r="BN18" s="89">
        <v>0.75</v>
      </c>
      <c r="BO18" s="90">
        <v>0.95</v>
      </c>
      <c r="BP18" s="90">
        <v>0.95</v>
      </c>
      <c r="BQ18" s="90">
        <v>0.95</v>
      </c>
      <c r="BS18" s="52" t="s">
        <v>97</v>
      </c>
      <c r="BT18" s="58">
        <f t="shared" ref="BT18:BT31" si="1">AK18*
IF($B$4=$BB$18,BC$18,
IF($B$4=$BB$19,BC$19,
IF($B$4=$BB$20,BC$20,
IF($B$4=$BB$21,BC$21,
IF($B$4=$BB$22,BC$22,
IF($B$4=$BB$23,BC$23,
IF($B$4=$BB$24,BC$24,
)))))))</f>
        <v>0</v>
      </c>
      <c r="BU18" s="58">
        <f t="shared" ref="BU18:BU31" si="2">AL18*
IF($B$4=$BB$18,BD$18,
IF($B$4=$BB$19,BD$19,
IF($B$4=$BB$20,BD$20,
IF($B$4=$BB$21,BD$21,
IF($B$4=$BB$22,BD$22,
IF($B$4=$BB$23,BD$23,
IF($B$4=$BB$24,BD$24,
)))))))</f>
        <v>0</v>
      </c>
      <c r="BV18" s="58">
        <f t="shared" ref="BV18:BV31" si="3">AM18*
IF($B$4=$BB$18,BE$18,
IF($B$4=$BB$19,BE$19,
IF($B$4=$BB$20,BE$20,
IF($B$4=$BB$21,BE$21,
IF($B$4=$BB$22,BE$22,
IF($B$4=$BB$23,BE$23,
IF($B$4=$BB$24,BE$24,
)))))))</f>
        <v>0</v>
      </c>
      <c r="BW18" s="58">
        <f t="shared" ref="BW18:BW31" si="4">AN18*
IF($B$4=$BB$18,BF$18,
IF($B$4=$BB$19,BF$19,
IF($B$4=$BB$20,BF$20,
IF($B$4=$BB$21,BF$21,
IF($B$4=$BB$22,BF$22,
IF($B$4=$BB$23,BF$23,
IF($B$4=$BB$24,BF$24,
)))))))</f>
        <v>0</v>
      </c>
      <c r="BX18" s="58">
        <f t="shared" ref="BX18:BX31" si="5">AO18*
IF($B$4=$BB$18,BG$18,
IF($B$4=$BB$19,BG$19,
IF($B$4=$BB$20,BG$20,
IF($B$4=$BB$21,BG$21,
IF($B$4=$BB$22,BG$22,
IF($B$4=$BB$23,BG$23,
IF($B$4=$BB$24,BG$24,
)))))))</f>
        <v>0</v>
      </c>
      <c r="BY18" s="58">
        <f t="shared" ref="BY18:BY31" si="6">AP18*
IF($B$4=$BB$18,BH$18,
IF($B$4=$BB$19,BH$19,
IF($B$4=$BB$20,BH$20,
IF($B$4=$BB$21,BH$21,
IF($B$4=$BB$22,BH$22,
IF($B$4=$BB$23,BH$23,
IF($B$4=$BB$24,BH$24,
)))))))</f>
        <v>0</v>
      </c>
      <c r="BZ18" s="58">
        <f t="shared" ref="BZ18:BZ31" si="7">AQ18*
IF($B$4=$BB$18,BI$18,
IF($B$4=$BB$19,BI$19,
IF($B$4=$BB$20,BI$20,
IF($B$4=$BB$21,BI$21,
IF($B$4=$BB$22,BI$22,
IF($B$4=$BB$23,BI$23,
IF($B$4=$BB$24,BI$24,
)))))))</f>
        <v>0</v>
      </c>
      <c r="CA18" s="58">
        <f t="shared" ref="CA18:CA31" si="8">AR18*
IF($B$4=$BB$18,BJ$18,
IF($B$4=$BB$19,BJ$19,
IF($B$4=$BB$20,BJ$20,
IF($B$4=$BB$21,BJ$21,
IF($B$4=$BB$22,BJ$22,
IF($B$4=$BB$23,BJ$23,
IF($B$4=$BB$24,BJ$24,
)))))))</f>
        <v>0</v>
      </c>
      <c r="CB18" s="58">
        <f t="shared" ref="CB18:CB31" si="9">AS18*
IF($B$4=$BB$18,BK$18,
IF($B$4=$BB$19,BK$19,
IF($B$4=$BB$20,BK$20,
IF($B$4=$BB$21,BK$21,
IF($B$4=$BB$22,BK$22,
IF($B$4=$BB$23,BK$23,
IF($B$4=$BB$24,BK$24,
)))))))</f>
        <v>0</v>
      </c>
      <c r="CC18" s="58">
        <f t="shared" ref="CC18:CC31" si="10">AT18*
IF($B$4=$BB$18,BL$18,
IF($B$4=$BB$19,BL$19,
IF($B$4=$BB$20,BL$20,
IF($B$4=$BB$21,BL$21,
IF($B$4=$BB$22,BL$22,
IF($B$4=$BB$23,BL$23,
IF($B$4=$BB$24,BL$24,
)))))))</f>
        <v>0</v>
      </c>
      <c r="CD18" s="58">
        <f t="shared" ref="CD18:CD31" si="11">AU18*
IF($B$4=$BB$18,BM$18,
IF($B$4=$BB$19,BM$19,
IF($B$4=$BB$20,BM$20,
IF($B$4=$BB$21,BM$21,
IF($B$4=$BB$22,BM$22,
IF($B$4=$BB$23,BM$23,
IF($B$4=$BB$24,BM$24,
)))))))</f>
        <v>0</v>
      </c>
      <c r="CE18" s="58">
        <f t="shared" ref="CE18:CE31" si="12">AV18*
IF($B$4=$BB$18,BN$18,
IF($B$4=$BB$19,BN$19,
IF($B$4=$BB$20,BN$20,
IF($B$4=$BB$21,BN$21,
IF($B$4=$BB$22,BN$22,
IF($B$4=$BB$23,BN$23,
IF($B$4=$BB$24,BN$24,
)))))))</f>
        <v>0</v>
      </c>
      <c r="CF18" s="58">
        <f t="shared" ref="CF18:CF31" si="13">AW18*
IF($B$4=$BB$18,BO$18,
IF($B$4=$BB$19,BO$19,
IF($B$4=$BB$20,BO$20,
IF($B$4=$BB$21,BO$21,
IF($B$4=$BB$22,BO$22,
IF($B$4=$BB$23,BO$23,
IF($B$4=$BB$24,BO$24,
)))))))</f>
        <v>0</v>
      </c>
      <c r="CG18" s="58">
        <f t="shared" ref="CG18:CG31" si="14">AX18*
IF($B$4=$BB$18,BP$18,
IF($B$4=$BB$19,BP$19,
IF($B$4=$BB$20,BP$20,
IF($B$4=$BB$21,BP$21,
IF($B$4=$BB$22,BP$22,
IF($B$4=$BB$23,BP$23,
IF($B$4=$BB$24,BP$24,
)))))))</f>
        <v>0</v>
      </c>
      <c r="CH18" s="58">
        <f t="shared" ref="CH18:CH31" si="15">AY18*
IF($B$4=$BB$18,BQ$18,
IF($B$4=$BB$19,BQ$19,
IF($B$4=$BB$20,BQ$20,
IF($B$4=$BB$21,BQ$21,
IF($B$4=$BB$22,BQ$22,
IF($B$4=$BB$23,BQ$23,
IF($B$4=$BB$24,BQ$24,
)))))))</f>
        <v>0</v>
      </c>
    </row>
    <row r="19" spans="1:87" ht="15.75" thickBot="1" x14ac:dyDescent="0.3">
      <c r="A19" s="107" t="s">
        <v>15</v>
      </c>
      <c r="B19" s="101"/>
      <c r="C19" s="101"/>
      <c r="D19" s="101"/>
      <c r="E19" s="101"/>
      <c r="F19" s="101"/>
      <c r="G19" s="101"/>
      <c r="H19" s="102"/>
      <c r="I19" s="102"/>
      <c r="J19" s="102"/>
      <c r="K19" s="102"/>
      <c r="L19" s="102"/>
      <c r="M19" s="103"/>
      <c r="N19" s="102"/>
      <c r="O19" s="102"/>
      <c r="P19" s="102"/>
      <c r="Q19" s="108">
        <f t="shared" ref="Q19:Q32" si="16">SUM(B19:P19)</f>
        <v>0</v>
      </c>
      <c r="S19" s="21" t="s">
        <v>15</v>
      </c>
      <c r="T19" s="34">
        <v>0.16</v>
      </c>
      <c r="U19" s="35">
        <v>0.19</v>
      </c>
      <c r="V19" s="36">
        <v>0.14000000000000001</v>
      </c>
      <c r="W19" s="37">
        <v>0.13</v>
      </c>
      <c r="X19" s="35">
        <v>0.1</v>
      </c>
      <c r="Y19" s="36">
        <v>0.15</v>
      </c>
      <c r="Z19" s="37"/>
      <c r="AA19" s="35"/>
      <c r="AB19" s="36"/>
      <c r="AC19" s="37"/>
      <c r="AD19" s="35"/>
      <c r="AE19" s="36"/>
      <c r="AF19" s="37"/>
      <c r="AG19" s="35"/>
      <c r="AH19" s="38"/>
      <c r="AJ19" s="53" t="s">
        <v>15</v>
      </c>
      <c r="AK19" s="62">
        <f t="shared" ref="AK19:AK31" si="17">IF($B$4&gt;79,B19*T38,B19*T19)</f>
        <v>0</v>
      </c>
      <c r="AL19" s="63">
        <f t="shared" ref="AL19:AL31" si="18">IF($B$4&gt;79,C19*U38,C19*U19)</f>
        <v>0</v>
      </c>
      <c r="AM19" s="64">
        <f t="shared" ref="AM19:AM31" si="19">IF($B$4&gt;79,D19*V38,D19*V19)</f>
        <v>0</v>
      </c>
      <c r="AN19" s="65">
        <f t="shared" ref="AN19:AN31" si="20">IF($B$4&gt;79,E19*W38,E19*W19)</f>
        <v>0</v>
      </c>
      <c r="AO19" s="63">
        <f t="shared" ref="AO19:AO31" si="21">IF($B$4&gt;79,F19*X38,F19*X19)</f>
        <v>0</v>
      </c>
      <c r="AP19" s="64">
        <f t="shared" ref="AP19:AP31" si="22">IF($B$4&gt;79,G19*Y38,G19*Y19)</f>
        <v>0</v>
      </c>
      <c r="AQ19" s="65">
        <f t="shared" ref="AQ19:AQ31" si="23">IF($B$4&gt;79,H19*Z38,H19*Z19)</f>
        <v>0</v>
      </c>
      <c r="AR19" s="63">
        <f t="shared" ref="AR19:AR31" si="24">IF($B$4&gt;79,I19*AA38,I19*AA19)</f>
        <v>0</v>
      </c>
      <c r="AS19" s="64">
        <f t="shared" ref="AS19:AS31" si="25">IF($B$4&gt;79,J19*AB38,J19*AB19)</f>
        <v>0</v>
      </c>
      <c r="AT19" s="65">
        <f t="shared" ref="AT19:AT31" si="26">IF($B$4&gt;79,K19*AC38,K19*AC19)</f>
        <v>0</v>
      </c>
      <c r="AU19" s="63">
        <f t="shared" ref="AU19:AU31" si="27">IF($B$4&gt;79,L19*AD38,L19*AD19)</f>
        <v>0</v>
      </c>
      <c r="AV19" s="64">
        <f t="shared" ref="AV19:AV31" si="28">IF($B$4&gt;79,M19*AE38,M19*AE19)</f>
        <v>0</v>
      </c>
      <c r="AW19" s="65">
        <f t="shared" ref="AW19:AW31" si="29">IF($B$4&gt;79,N19*AF38,N19*AF19)</f>
        <v>0</v>
      </c>
      <c r="AX19" s="63">
        <f t="shared" ref="AX19:AX31" si="30">IF($B$4&gt;79,O19*AG38,O19*AG19)</f>
        <v>0</v>
      </c>
      <c r="AY19" s="66">
        <f t="shared" ref="AY19:AY31" si="31">IF($B$4&gt;79,P19*AH38,P19*AH19)</f>
        <v>0</v>
      </c>
      <c r="AZ19" s="87">
        <f t="shared" ref="AZ19:AZ30" si="32">SUM(AK19:AY19)</f>
        <v>0</v>
      </c>
      <c r="BB19" s="28">
        <v>40</v>
      </c>
      <c r="BC19" s="91">
        <v>0.95</v>
      </c>
      <c r="BD19" s="91">
        <v>0.95</v>
      </c>
      <c r="BE19" s="91">
        <v>0.95</v>
      </c>
      <c r="BF19" s="91">
        <v>0.9</v>
      </c>
      <c r="BG19" s="91">
        <v>1</v>
      </c>
      <c r="BH19" s="91">
        <v>0.95</v>
      </c>
      <c r="BI19" s="91">
        <v>0.8</v>
      </c>
      <c r="BJ19" s="92">
        <v>0.75</v>
      </c>
      <c r="BK19" s="93">
        <v>0.75</v>
      </c>
      <c r="BL19" s="93">
        <v>0.8</v>
      </c>
      <c r="BM19" s="93">
        <v>0.8</v>
      </c>
      <c r="BN19" s="92">
        <v>0.75</v>
      </c>
      <c r="BO19" s="93">
        <v>0.95</v>
      </c>
      <c r="BP19" s="93">
        <v>0.95</v>
      </c>
      <c r="BQ19" s="93">
        <v>0.95</v>
      </c>
      <c r="BS19" s="53" t="s">
        <v>15</v>
      </c>
      <c r="BT19" s="63">
        <f t="shared" si="1"/>
        <v>0</v>
      </c>
      <c r="BU19" s="63">
        <f t="shared" si="2"/>
        <v>0</v>
      </c>
      <c r="BV19" s="63">
        <f t="shared" si="3"/>
        <v>0</v>
      </c>
      <c r="BW19" s="63">
        <f t="shared" si="4"/>
        <v>0</v>
      </c>
      <c r="BX19" s="63">
        <f t="shared" si="5"/>
        <v>0</v>
      </c>
      <c r="BY19" s="63">
        <f t="shared" si="6"/>
        <v>0</v>
      </c>
      <c r="BZ19" s="63">
        <f t="shared" si="7"/>
        <v>0</v>
      </c>
      <c r="CA19" s="63">
        <f t="shared" si="8"/>
        <v>0</v>
      </c>
      <c r="CB19" s="63">
        <f t="shared" si="9"/>
        <v>0</v>
      </c>
      <c r="CC19" s="63">
        <f t="shared" si="10"/>
        <v>0</v>
      </c>
      <c r="CD19" s="63">
        <f t="shared" si="11"/>
        <v>0</v>
      </c>
      <c r="CE19" s="63">
        <f t="shared" si="12"/>
        <v>0</v>
      </c>
      <c r="CF19" s="63">
        <f t="shared" si="13"/>
        <v>0</v>
      </c>
      <c r="CG19" s="63">
        <f t="shared" si="14"/>
        <v>0</v>
      </c>
      <c r="CH19" s="63">
        <f t="shared" si="15"/>
        <v>0</v>
      </c>
    </row>
    <row r="20" spans="1:87" ht="15.75" thickBot="1" x14ac:dyDescent="0.3">
      <c r="A20" s="107" t="s">
        <v>16</v>
      </c>
      <c r="B20" s="101"/>
      <c r="C20" s="101"/>
      <c r="D20" s="101"/>
      <c r="E20" s="101"/>
      <c r="F20" s="101"/>
      <c r="G20" s="101"/>
      <c r="H20" s="102"/>
      <c r="I20" s="102"/>
      <c r="J20" s="102"/>
      <c r="K20" s="102"/>
      <c r="L20" s="102"/>
      <c r="M20" s="102"/>
      <c r="N20" s="102"/>
      <c r="O20" s="102"/>
      <c r="P20" s="102"/>
      <c r="Q20" s="108">
        <f t="shared" si="16"/>
        <v>0</v>
      </c>
      <c r="S20" s="19" t="s">
        <v>16</v>
      </c>
      <c r="T20" s="29">
        <v>0.33</v>
      </c>
      <c r="U20" s="30">
        <v>0.35</v>
      </c>
      <c r="V20" s="31">
        <v>0.14000000000000001</v>
      </c>
      <c r="W20" s="32">
        <v>0.13</v>
      </c>
      <c r="X20" s="30">
        <v>0.1</v>
      </c>
      <c r="Y20" s="31">
        <v>0.32</v>
      </c>
      <c r="Z20" s="32"/>
      <c r="AA20" s="30"/>
      <c r="AB20" s="31"/>
      <c r="AC20" s="32"/>
      <c r="AD20" s="30"/>
      <c r="AE20" s="31"/>
      <c r="AF20" s="32"/>
      <c r="AG20" s="30"/>
      <c r="AH20" s="33"/>
      <c r="AJ20" s="52" t="s">
        <v>16</v>
      </c>
      <c r="AK20" s="57">
        <f t="shared" si="17"/>
        <v>0</v>
      </c>
      <c r="AL20" s="58">
        <f t="shared" si="18"/>
        <v>0</v>
      </c>
      <c r="AM20" s="59">
        <f t="shared" si="19"/>
        <v>0</v>
      </c>
      <c r="AN20" s="60">
        <f t="shared" si="20"/>
        <v>0</v>
      </c>
      <c r="AO20" s="58">
        <f t="shared" si="21"/>
        <v>0</v>
      </c>
      <c r="AP20" s="59">
        <f t="shared" si="22"/>
        <v>0</v>
      </c>
      <c r="AQ20" s="60">
        <f t="shared" si="23"/>
        <v>0</v>
      </c>
      <c r="AR20" s="58">
        <f t="shared" si="24"/>
        <v>0</v>
      </c>
      <c r="AS20" s="59">
        <f t="shared" si="25"/>
        <v>0</v>
      </c>
      <c r="AT20" s="60">
        <f t="shared" si="26"/>
        <v>0</v>
      </c>
      <c r="AU20" s="58">
        <f t="shared" si="27"/>
        <v>0</v>
      </c>
      <c r="AV20" s="59">
        <f t="shared" si="28"/>
        <v>0</v>
      </c>
      <c r="AW20" s="60">
        <f t="shared" si="29"/>
        <v>0</v>
      </c>
      <c r="AX20" s="58">
        <f t="shared" si="30"/>
        <v>0</v>
      </c>
      <c r="AY20" s="61">
        <f t="shared" si="31"/>
        <v>0</v>
      </c>
      <c r="AZ20" s="87">
        <f t="shared" si="32"/>
        <v>0</v>
      </c>
      <c r="BB20" s="28">
        <v>50</v>
      </c>
      <c r="BC20" s="88">
        <v>0.95</v>
      </c>
      <c r="BD20" s="88">
        <v>0.95</v>
      </c>
      <c r="BE20" s="88">
        <v>0.95</v>
      </c>
      <c r="BF20" s="88">
        <v>0.9</v>
      </c>
      <c r="BG20" s="88">
        <v>1</v>
      </c>
      <c r="BH20" s="88">
        <v>0.95</v>
      </c>
      <c r="BI20" s="88">
        <v>1</v>
      </c>
      <c r="BJ20" s="89">
        <v>1</v>
      </c>
      <c r="BK20" s="90">
        <v>1</v>
      </c>
      <c r="BL20" s="90">
        <v>1</v>
      </c>
      <c r="BM20" s="90">
        <v>0.95</v>
      </c>
      <c r="BN20" s="89">
        <v>1</v>
      </c>
      <c r="BO20" s="90">
        <v>0.95</v>
      </c>
      <c r="BP20" s="90">
        <v>0.95</v>
      </c>
      <c r="BQ20" s="90">
        <v>0.95</v>
      </c>
      <c r="BS20" s="52" t="s">
        <v>16</v>
      </c>
      <c r="BT20" s="58">
        <f t="shared" si="1"/>
        <v>0</v>
      </c>
      <c r="BU20" s="58">
        <f t="shared" si="2"/>
        <v>0</v>
      </c>
      <c r="BV20" s="58">
        <f t="shared" si="3"/>
        <v>0</v>
      </c>
      <c r="BW20" s="58">
        <f t="shared" si="4"/>
        <v>0</v>
      </c>
      <c r="BX20" s="58">
        <f t="shared" si="5"/>
        <v>0</v>
      </c>
      <c r="BY20" s="58">
        <f t="shared" si="6"/>
        <v>0</v>
      </c>
      <c r="BZ20" s="58">
        <f t="shared" si="7"/>
        <v>0</v>
      </c>
      <c r="CA20" s="58">
        <f t="shared" si="8"/>
        <v>0</v>
      </c>
      <c r="CB20" s="58">
        <f t="shared" si="9"/>
        <v>0</v>
      </c>
      <c r="CC20" s="58">
        <f t="shared" si="10"/>
        <v>0</v>
      </c>
      <c r="CD20" s="58">
        <f t="shared" si="11"/>
        <v>0</v>
      </c>
      <c r="CE20" s="58">
        <f t="shared" si="12"/>
        <v>0</v>
      </c>
      <c r="CF20" s="58">
        <f t="shared" si="13"/>
        <v>0</v>
      </c>
      <c r="CG20" s="58">
        <f t="shared" si="14"/>
        <v>0</v>
      </c>
      <c r="CH20" s="58">
        <f t="shared" si="15"/>
        <v>0</v>
      </c>
    </row>
    <row r="21" spans="1:87" ht="15.75" thickBot="1" x14ac:dyDescent="0.3">
      <c r="A21" s="107" t="s">
        <v>25</v>
      </c>
      <c r="B21" s="101"/>
      <c r="C21" s="101"/>
      <c r="D21" s="101"/>
      <c r="E21" s="101"/>
      <c r="F21" s="101"/>
      <c r="G21" s="101"/>
      <c r="H21" s="102"/>
      <c r="I21" s="102"/>
      <c r="J21" s="102"/>
      <c r="K21" s="102"/>
      <c r="L21" s="102"/>
      <c r="M21" s="102"/>
      <c r="N21" s="102"/>
      <c r="O21" s="102"/>
      <c r="P21" s="102"/>
      <c r="Q21" s="108">
        <f t="shared" si="16"/>
        <v>0</v>
      </c>
      <c r="S21" s="21" t="s">
        <v>25</v>
      </c>
      <c r="T21" s="37">
        <v>0.23</v>
      </c>
      <c r="U21" s="37">
        <v>0.23</v>
      </c>
      <c r="V21" s="37">
        <v>0.23</v>
      </c>
      <c r="W21" s="37">
        <v>0.13</v>
      </c>
      <c r="X21" s="35">
        <v>0.27</v>
      </c>
      <c r="Y21" s="36">
        <v>0.22</v>
      </c>
      <c r="Z21" s="37"/>
      <c r="AA21" s="35"/>
      <c r="AB21" s="36"/>
      <c r="AC21" s="37"/>
      <c r="AD21" s="35"/>
      <c r="AE21" s="36"/>
      <c r="AF21" s="37"/>
      <c r="AG21" s="35"/>
      <c r="AH21" s="36"/>
      <c r="AJ21" s="53" t="s">
        <v>25</v>
      </c>
      <c r="AK21" s="65">
        <f t="shared" si="17"/>
        <v>0</v>
      </c>
      <c r="AL21" s="65">
        <f t="shared" si="18"/>
        <v>0</v>
      </c>
      <c r="AM21" s="65">
        <f t="shared" si="19"/>
        <v>0</v>
      </c>
      <c r="AN21" s="65">
        <f t="shared" si="20"/>
        <v>0</v>
      </c>
      <c r="AO21" s="63">
        <f t="shared" si="21"/>
        <v>0</v>
      </c>
      <c r="AP21" s="64">
        <f t="shared" si="22"/>
        <v>0</v>
      </c>
      <c r="AQ21" s="65">
        <f t="shared" si="23"/>
        <v>0</v>
      </c>
      <c r="AR21" s="63">
        <f t="shared" si="24"/>
        <v>0</v>
      </c>
      <c r="AS21" s="64">
        <f t="shared" si="25"/>
        <v>0</v>
      </c>
      <c r="AT21" s="65">
        <f t="shared" si="26"/>
        <v>0</v>
      </c>
      <c r="AU21" s="63">
        <f t="shared" si="27"/>
        <v>0</v>
      </c>
      <c r="AV21" s="64">
        <f t="shared" si="28"/>
        <v>0</v>
      </c>
      <c r="AW21" s="65">
        <f t="shared" si="29"/>
        <v>0</v>
      </c>
      <c r="AX21" s="63">
        <f t="shared" si="30"/>
        <v>0</v>
      </c>
      <c r="AY21" s="64">
        <f t="shared" si="31"/>
        <v>0</v>
      </c>
      <c r="AZ21" s="87">
        <f t="shared" si="32"/>
        <v>0</v>
      </c>
      <c r="BB21" s="28">
        <v>60</v>
      </c>
      <c r="BC21" s="91">
        <v>1.25</v>
      </c>
      <c r="BD21" s="91">
        <v>1.3</v>
      </c>
      <c r="BE21" s="91">
        <v>1.1000000000000001</v>
      </c>
      <c r="BF21" s="91">
        <v>1.5</v>
      </c>
      <c r="BG21" s="91">
        <v>1</v>
      </c>
      <c r="BH21" s="91">
        <v>1.2</v>
      </c>
      <c r="BI21" s="91">
        <v>1.6</v>
      </c>
      <c r="BJ21" s="92">
        <v>1.7</v>
      </c>
      <c r="BK21" s="93">
        <v>1.5</v>
      </c>
      <c r="BL21" s="93">
        <v>1.25</v>
      </c>
      <c r="BM21" s="93">
        <v>1.35</v>
      </c>
      <c r="BN21" s="92">
        <v>1.1499999999999999</v>
      </c>
      <c r="BO21" s="93">
        <v>1.3</v>
      </c>
      <c r="BP21" s="93">
        <v>1.2</v>
      </c>
      <c r="BQ21" s="93">
        <v>1.3</v>
      </c>
      <c r="BS21" s="53" t="s">
        <v>25</v>
      </c>
      <c r="BT21" s="63">
        <f t="shared" si="1"/>
        <v>0</v>
      </c>
      <c r="BU21" s="63">
        <f t="shared" si="2"/>
        <v>0</v>
      </c>
      <c r="BV21" s="63">
        <f t="shared" si="3"/>
        <v>0</v>
      </c>
      <c r="BW21" s="63">
        <f t="shared" si="4"/>
        <v>0</v>
      </c>
      <c r="BX21" s="63">
        <f t="shared" si="5"/>
        <v>0</v>
      </c>
      <c r="BY21" s="63">
        <f t="shared" si="6"/>
        <v>0</v>
      </c>
      <c r="BZ21" s="63">
        <f t="shared" si="7"/>
        <v>0</v>
      </c>
      <c r="CA21" s="63">
        <f t="shared" si="8"/>
        <v>0</v>
      </c>
      <c r="CB21" s="63">
        <f t="shared" si="9"/>
        <v>0</v>
      </c>
      <c r="CC21" s="63">
        <f t="shared" si="10"/>
        <v>0</v>
      </c>
      <c r="CD21" s="63">
        <f t="shared" si="11"/>
        <v>0</v>
      </c>
      <c r="CE21" s="63">
        <f t="shared" si="12"/>
        <v>0</v>
      </c>
      <c r="CF21" s="63">
        <f t="shared" si="13"/>
        <v>0</v>
      </c>
      <c r="CG21" s="63">
        <f t="shared" si="14"/>
        <v>0</v>
      </c>
      <c r="CH21" s="63">
        <f t="shared" si="15"/>
        <v>0</v>
      </c>
    </row>
    <row r="22" spans="1:87" ht="15.75" thickBot="1" x14ac:dyDescent="0.3">
      <c r="A22" s="107" t="s">
        <v>17</v>
      </c>
      <c r="B22" s="101"/>
      <c r="C22" s="101"/>
      <c r="D22" s="101"/>
      <c r="E22" s="101"/>
      <c r="F22" s="101"/>
      <c r="G22" s="101"/>
      <c r="H22" s="102"/>
      <c r="I22" s="102"/>
      <c r="J22" s="102"/>
      <c r="K22" s="102"/>
      <c r="L22" s="102"/>
      <c r="M22" s="102"/>
      <c r="N22" s="102"/>
      <c r="O22" s="102"/>
      <c r="P22" s="102"/>
      <c r="Q22" s="108">
        <f t="shared" si="16"/>
        <v>0</v>
      </c>
      <c r="S22" s="19" t="s">
        <v>17</v>
      </c>
      <c r="T22" s="32">
        <v>0.24</v>
      </c>
      <c r="U22" s="30">
        <v>0.26</v>
      </c>
      <c r="V22" s="31">
        <v>0.22</v>
      </c>
      <c r="W22" s="32">
        <v>0.18</v>
      </c>
      <c r="X22" s="30">
        <v>0.16</v>
      </c>
      <c r="Y22" s="31">
        <v>0.23</v>
      </c>
      <c r="Z22" s="32"/>
      <c r="AA22" s="30"/>
      <c r="AB22" s="31"/>
      <c r="AC22" s="32"/>
      <c r="AD22" s="30"/>
      <c r="AE22" s="31"/>
      <c r="AF22" s="32"/>
      <c r="AG22" s="30"/>
      <c r="AH22" s="31"/>
      <c r="AJ22" s="52" t="s">
        <v>17</v>
      </c>
      <c r="AK22" s="60">
        <f t="shared" si="17"/>
        <v>0</v>
      </c>
      <c r="AL22" s="58">
        <f t="shared" si="18"/>
        <v>0</v>
      </c>
      <c r="AM22" s="59">
        <f t="shared" si="19"/>
        <v>0</v>
      </c>
      <c r="AN22" s="60">
        <f t="shared" si="20"/>
        <v>0</v>
      </c>
      <c r="AO22" s="58">
        <f t="shared" si="21"/>
        <v>0</v>
      </c>
      <c r="AP22" s="59">
        <f t="shared" si="22"/>
        <v>0</v>
      </c>
      <c r="AQ22" s="60">
        <f t="shared" si="23"/>
        <v>0</v>
      </c>
      <c r="AR22" s="58">
        <f t="shared" si="24"/>
        <v>0</v>
      </c>
      <c r="AS22" s="59">
        <f t="shared" si="25"/>
        <v>0</v>
      </c>
      <c r="AT22" s="60">
        <f t="shared" si="26"/>
        <v>0</v>
      </c>
      <c r="AU22" s="58">
        <f t="shared" si="27"/>
        <v>0</v>
      </c>
      <c r="AV22" s="59">
        <f t="shared" si="28"/>
        <v>0</v>
      </c>
      <c r="AW22" s="60">
        <f t="shared" si="29"/>
        <v>0</v>
      </c>
      <c r="AX22" s="58">
        <f t="shared" si="30"/>
        <v>0</v>
      </c>
      <c r="AY22" s="59">
        <f t="shared" si="31"/>
        <v>0</v>
      </c>
      <c r="AZ22" s="87">
        <f t="shared" si="32"/>
        <v>0</v>
      </c>
      <c r="BB22" s="28">
        <v>70</v>
      </c>
      <c r="BC22" s="88">
        <v>1.55</v>
      </c>
      <c r="BD22" s="88">
        <v>1.6</v>
      </c>
      <c r="BE22" s="88">
        <v>1.4</v>
      </c>
      <c r="BF22" s="88">
        <v>1.5</v>
      </c>
      <c r="BG22" s="88">
        <v>1</v>
      </c>
      <c r="BH22" s="88">
        <v>1.6</v>
      </c>
      <c r="BI22" s="88">
        <v>1.6</v>
      </c>
      <c r="BJ22" s="89">
        <v>1.7</v>
      </c>
      <c r="BK22" s="90">
        <v>1.5</v>
      </c>
      <c r="BL22" s="90">
        <v>1.25</v>
      </c>
      <c r="BM22" s="90">
        <v>1.35</v>
      </c>
      <c r="BN22" s="89">
        <v>1.1499999999999999</v>
      </c>
      <c r="BO22" s="90">
        <v>1.3</v>
      </c>
      <c r="BP22" s="90">
        <v>1.3</v>
      </c>
      <c r="BQ22" s="90">
        <v>1.3</v>
      </c>
      <c r="BS22" s="52" t="s">
        <v>17</v>
      </c>
      <c r="BT22" s="58">
        <f t="shared" si="1"/>
        <v>0</v>
      </c>
      <c r="BU22" s="58">
        <f t="shared" si="2"/>
        <v>0</v>
      </c>
      <c r="BV22" s="58">
        <f t="shared" si="3"/>
        <v>0</v>
      </c>
      <c r="BW22" s="58">
        <f t="shared" si="4"/>
        <v>0</v>
      </c>
      <c r="BX22" s="58">
        <f t="shared" si="5"/>
        <v>0</v>
      </c>
      <c r="BY22" s="58">
        <f t="shared" si="6"/>
        <v>0</v>
      </c>
      <c r="BZ22" s="58">
        <f t="shared" si="7"/>
        <v>0</v>
      </c>
      <c r="CA22" s="58">
        <f t="shared" si="8"/>
        <v>0</v>
      </c>
      <c r="CB22" s="58">
        <f t="shared" si="9"/>
        <v>0</v>
      </c>
      <c r="CC22" s="58">
        <f t="shared" si="10"/>
        <v>0</v>
      </c>
      <c r="CD22" s="58">
        <f t="shared" si="11"/>
        <v>0</v>
      </c>
      <c r="CE22" s="58">
        <f t="shared" si="12"/>
        <v>0</v>
      </c>
      <c r="CF22" s="58">
        <f t="shared" si="13"/>
        <v>0</v>
      </c>
      <c r="CG22" s="58">
        <f t="shared" si="14"/>
        <v>0</v>
      </c>
      <c r="CH22" s="58">
        <f t="shared" si="15"/>
        <v>0</v>
      </c>
    </row>
    <row r="23" spans="1:87" ht="15.75" thickBot="1" x14ac:dyDescent="0.3">
      <c r="A23" s="107" t="s">
        <v>18</v>
      </c>
      <c r="B23" s="101"/>
      <c r="C23" s="101"/>
      <c r="D23" s="101"/>
      <c r="E23" s="101"/>
      <c r="F23" s="101"/>
      <c r="G23" s="101"/>
      <c r="H23" s="102"/>
      <c r="I23" s="102"/>
      <c r="J23" s="102"/>
      <c r="K23" s="102"/>
      <c r="L23" s="102"/>
      <c r="M23" s="102"/>
      <c r="N23" s="102"/>
      <c r="O23" s="102"/>
      <c r="P23" s="102"/>
      <c r="Q23" s="108">
        <f t="shared" si="16"/>
        <v>0</v>
      </c>
      <c r="S23" s="21" t="s">
        <v>18</v>
      </c>
      <c r="T23" s="37">
        <v>0.12</v>
      </c>
      <c r="U23" s="37">
        <v>0.12</v>
      </c>
      <c r="V23" s="37">
        <v>0.13</v>
      </c>
      <c r="W23" s="37">
        <v>0.13</v>
      </c>
      <c r="X23" s="35">
        <v>0.1</v>
      </c>
      <c r="Y23" s="36">
        <v>0.13</v>
      </c>
      <c r="Z23" s="37"/>
      <c r="AA23" s="35"/>
      <c r="AB23" s="36"/>
      <c r="AC23" s="37"/>
      <c r="AD23" s="35"/>
      <c r="AE23" s="36"/>
      <c r="AF23" s="37"/>
      <c r="AG23" s="35"/>
      <c r="AH23" s="36"/>
      <c r="AJ23" s="53" t="s">
        <v>18</v>
      </c>
      <c r="AK23" s="65">
        <f t="shared" si="17"/>
        <v>0</v>
      </c>
      <c r="AL23" s="65">
        <f t="shared" si="18"/>
        <v>0</v>
      </c>
      <c r="AM23" s="65">
        <f t="shared" si="19"/>
        <v>0</v>
      </c>
      <c r="AN23" s="65">
        <f t="shared" si="20"/>
        <v>0</v>
      </c>
      <c r="AO23" s="63">
        <f t="shared" si="21"/>
        <v>0</v>
      </c>
      <c r="AP23" s="64">
        <f t="shared" si="22"/>
        <v>0</v>
      </c>
      <c r="AQ23" s="65">
        <f t="shared" si="23"/>
        <v>0</v>
      </c>
      <c r="AR23" s="63">
        <f t="shared" si="24"/>
        <v>0</v>
      </c>
      <c r="AS23" s="64">
        <f t="shared" si="25"/>
        <v>0</v>
      </c>
      <c r="AT23" s="65">
        <f t="shared" si="26"/>
        <v>0</v>
      </c>
      <c r="AU23" s="63">
        <f t="shared" si="27"/>
        <v>0</v>
      </c>
      <c r="AV23" s="64">
        <f t="shared" si="28"/>
        <v>0</v>
      </c>
      <c r="AW23" s="65">
        <f t="shared" si="29"/>
        <v>0</v>
      </c>
      <c r="AX23" s="63">
        <f t="shared" si="30"/>
        <v>0</v>
      </c>
      <c r="AY23" s="64">
        <f t="shared" si="31"/>
        <v>0</v>
      </c>
      <c r="AZ23" s="87">
        <f t="shared" si="32"/>
        <v>0</v>
      </c>
      <c r="BB23" s="28">
        <v>80</v>
      </c>
      <c r="BC23" s="91">
        <v>0.75</v>
      </c>
      <c r="BD23" s="91">
        <v>0.75</v>
      </c>
      <c r="BE23" s="91">
        <v>0.75</v>
      </c>
      <c r="BF23" s="91">
        <v>0.55000000000000004</v>
      </c>
      <c r="BG23" s="91">
        <v>1</v>
      </c>
      <c r="BH23" s="91">
        <v>0.75</v>
      </c>
      <c r="BI23" s="91">
        <v>1</v>
      </c>
      <c r="BJ23" s="92">
        <v>0.95</v>
      </c>
      <c r="BK23" s="93">
        <v>1</v>
      </c>
      <c r="BL23" s="93">
        <v>1</v>
      </c>
      <c r="BM23" s="93">
        <v>1</v>
      </c>
      <c r="BN23" s="92">
        <v>0.95</v>
      </c>
      <c r="BO23" s="93">
        <v>0.8</v>
      </c>
      <c r="BP23" s="93">
        <v>0.8</v>
      </c>
      <c r="BQ23" s="93">
        <v>0.75</v>
      </c>
      <c r="BS23" s="53" t="s">
        <v>18</v>
      </c>
      <c r="BT23" s="63">
        <f t="shared" si="1"/>
        <v>0</v>
      </c>
      <c r="BU23" s="63">
        <f t="shared" si="2"/>
        <v>0</v>
      </c>
      <c r="BV23" s="63">
        <f t="shared" si="3"/>
        <v>0</v>
      </c>
      <c r="BW23" s="63">
        <f t="shared" si="4"/>
        <v>0</v>
      </c>
      <c r="BX23" s="63">
        <f t="shared" si="5"/>
        <v>0</v>
      </c>
      <c r="BY23" s="63">
        <f t="shared" si="6"/>
        <v>0</v>
      </c>
      <c r="BZ23" s="63">
        <f t="shared" si="7"/>
        <v>0</v>
      </c>
      <c r="CA23" s="63">
        <f t="shared" si="8"/>
        <v>0</v>
      </c>
      <c r="CB23" s="63">
        <f t="shared" si="9"/>
        <v>0</v>
      </c>
      <c r="CC23" s="63">
        <f t="shared" si="10"/>
        <v>0</v>
      </c>
      <c r="CD23" s="63">
        <f t="shared" si="11"/>
        <v>0</v>
      </c>
      <c r="CE23" s="63">
        <f t="shared" si="12"/>
        <v>0</v>
      </c>
      <c r="CF23" s="63">
        <f t="shared" si="13"/>
        <v>0</v>
      </c>
      <c r="CG23" s="63">
        <f t="shared" si="14"/>
        <v>0</v>
      </c>
      <c r="CH23" s="63">
        <f t="shared" si="15"/>
        <v>0</v>
      </c>
    </row>
    <row r="24" spans="1:87" ht="15.75" thickBot="1" x14ac:dyDescent="0.3">
      <c r="A24" s="107" t="s">
        <v>19</v>
      </c>
      <c r="B24" s="101"/>
      <c r="C24" s="101"/>
      <c r="D24" s="101"/>
      <c r="E24" s="101"/>
      <c r="F24" s="101"/>
      <c r="G24" s="101"/>
      <c r="H24" s="102"/>
      <c r="I24" s="102"/>
      <c r="J24" s="102"/>
      <c r="K24" s="102"/>
      <c r="L24" s="102"/>
      <c r="M24" s="102"/>
      <c r="N24" s="102"/>
      <c r="O24" s="102"/>
      <c r="P24" s="102"/>
      <c r="Q24" s="108">
        <f t="shared" si="16"/>
        <v>0</v>
      </c>
      <c r="S24" s="19" t="s">
        <v>19</v>
      </c>
      <c r="T24" s="32">
        <v>0.06</v>
      </c>
      <c r="U24" s="30">
        <v>0.05</v>
      </c>
      <c r="V24" s="31">
        <v>0.06</v>
      </c>
      <c r="W24" s="32">
        <v>0.06</v>
      </c>
      <c r="X24" s="32">
        <v>0.06</v>
      </c>
      <c r="Y24" s="32">
        <v>0.06</v>
      </c>
      <c r="Z24" s="32"/>
      <c r="AA24" s="30"/>
      <c r="AB24" s="31"/>
      <c r="AC24" s="32"/>
      <c r="AD24" s="30"/>
      <c r="AE24" s="31"/>
      <c r="AF24" s="32"/>
      <c r="AG24" s="30"/>
      <c r="AH24" s="31"/>
      <c r="AJ24" s="52" t="s">
        <v>19</v>
      </c>
      <c r="AK24" s="60">
        <f t="shared" si="17"/>
        <v>0</v>
      </c>
      <c r="AL24" s="58">
        <f t="shared" si="18"/>
        <v>0</v>
      </c>
      <c r="AM24" s="59">
        <f t="shared" si="19"/>
        <v>0</v>
      </c>
      <c r="AN24" s="60">
        <f t="shared" si="20"/>
        <v>0</v>
      </c>
      <c r="AO24" s="60">
        <f t="shared" si="21"/>
        <v>0</v>
      </c>
      <c r="AP24" s="60">
        <f t="shared" si="22"/>
        <v>0</v>
      </c>
      <c r="AQ24" s="60">
        <f t="shared" si="23"/>
        <v>0</v>
      </c>
      <c r="AR24" s="58">
        <f t="shared" si="24"/>
        <v>0</v>
      </c>
      <c r="AS24" s="59">
        <f t="shared" si="25"/>
        <v>0</v>
      </c>
      <c r="AT24" s="60">
        <f t="shared" si="26"/>
        <v>0</v>
      </c>
      <c r="AU24" s="58">
        <f t="shared" si="27"/>
        <v>0</v>
      </c>
      <c r="AV24" s="59">
        <f t="shared" si="28"/>
        <v>0</v>
      </c>
      <c r="AW24" s="60">
        <f t="shared" si="29"/>
        <v>0</v>
      </c>
      <c r="AX24" s="58">
        <f t="shared" si="30"/>
        <v>0</v>
      </c>
      <c r="AY24" s="59">
        <f t="shared" si="31"/>
        <v>0</v>
      </c>
      <c r="AZ24" s="87">
        <f t="shared" si="32"/>
        <v>0</v>
      </c>
      <c r="BB24" s="28">
        <v>100</v>
      </c>
      <c r="BC24" s="88">
        <v>1.05</v>
      </c>
      <c r="BD24" s="88">
        <v>1.05</v>
      </c>
      <c r="BE24" s="88">
        <v>1.1000000000000001</v>
      </c>
      <c r="BF24" s="88">
        <v>1.65</v>
      </c>
      <c r="BG24" s="88">
        <v>1</v>
      </c>
      <c r="BH24" s="88">
        <v>1.05</v>
      </c>
      <c r="BI24" s="88">
        <v>1</v>
      </c>
      <c r="BJ24" s="89">
        <v>1</v>
      </c>
      <c r="BK24" s="90">
        <v>1</v>
      </c>
      <c r="BL24" s="90">
        <v>1</v>
      </c>
      <c r="BM24" s="90">
        <v>1</v>
      </c>
      <c r="BN24" s="89">
        <v>1</v>
      </c>
      <c r="BO24" s="90">
        <v>1.05</v>
      </c>
      <c r="BP24" s="90">
        <v>1.05</v>
      </c>
      <c r="BQ24" s="90">
        <v>1.1000000000000001</v>
      </c>
      <c r="BS24" s="52" t="s">
        <v>19</v>
      </c>
      <c r="BT24" s="58">
        <f t="shared" si="1"/>
        <v>0</v>
      </c>
      <c r="BU24" s="58">
        <f t="shared" si="2"/>
        <v>0</v>
      </c>
      <c r="BV24" s="58">
        <f t="shared" si="3"/>
        <v>0</v>
      </c>
      <c r="BW24" s="58">
        <f t="shared" si="4"/>
        <v>0</v>
      </c>
      <c r="BX24" s="58">
        <f t="shared" si="5"/>
        <v>0</v>
      </c>
      <c r="BY24" s="58">
        <f t="shared" si="6"/>
        <v>0</v>
      </c>
      <c r="BZ24" s="58">
        <f t="shared" si="7"/>
        <v>0</v>
      </c>
      <c r="CA24" s="58">
        <f t="shared" si="8"/>
        <v>0</v>
      </c>
      <c r="CB24" s="58">
        <f t="shared" si="9"/>
        <v>0</v>
      </c>
      <c r="CC24" s="58">
        <f t="shared" si="10"/>
        <v>0</v>
      </c>
      <c r="CD24" s="58">
        <f t="shared" si="11"/>
        <v>0</v>
      </c>
      <c r="CE24" s="58">
        <f t="shared" si="12"/>
        <v>0</v>
      </c>
      <c r="CF24" s="58">
        <f t="shared" si="13"/>
        <v>0</v>
      </c>
      <c r="CG24" s="58">
        <f t="shared" si="14"/>
        <v>0</v>
      </c>
      <c r="CH24" s="58">
        <f t="shared" si="15"/>
        <v>0</v>
      </c>
    </row>
    <row r="25" spans="1:87" ht="15.75" thickBot="1" x14ac:dyDescent="0.3">
      <c r="A25" s="107" t="s">
        <v>20</v>
      </c>
      <c r="B25" s="101"/>
      <c r="C25" s="101"/>
      <c r="D25" s="101"/>
      <c r="E25" s="101"/>
      <c r="F25" s="101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8">
        <f t="shared" si="16"/>
        <v>0</v>
      </c>
      <c r="S25" s="22" t="s">
        <v>20</v>
      </c>
      <c r="T25" s="37">
        <v>0.16</v>
      </c>
      <c r="U25" s="35">
        <v>0.19</v>
      </c>
      <c r="V25" s="36">
        <v>0.14000000000000001</v>
      </c>
      <c r="W25" s="37">
        <v>0.13</v>
      </c>
      <c r="X25" s="35">
        <v>0.1</v>
      </c>
      <c r="Y25" s="36">
        <v>0.15</v>
      </c>
      <c r="Z25" s="37"/>
      <c r="AA25" s="35"/>
      <c r="AB25" s="36"/>
      <c r="AC25" s="37"/>
      <c r="AD25" s="35"/>
      <c r="AE25" s="36"/>
      <c r="AF25" s="37"/>
      <c r="AG25" s="35"/>
      <c r="AH25" s="36"/>
      <c r="AJ25" s="54" t="s">
        <v>20</v>
      </c>
      <c r="AK25" s="65">
        <f t="shared" si="17"/>
        <v>0</v>
      </c>
      <c r="AL25" s="63">
        <f t="shared" si="18"/>
        <v>0</v>
      </c>
      <c r="AM25" s="64">
        <f t="shared" si="19"/>
        <v>0</v>
      </c>
      <c r="AN25" s="65">
        <f t="shared" si="20"/>
        <v>0</v>
      </c>
      <c r="AO25" s="63">
        <f t="shared" si="21"/>
        <v>0</v>
      </c>
      <c r="AP25" s="64">
        <f t="shared" si="22"/>
        <v>0</v>
      </c>
      <c r="AQ25" s="65">
        <f t="shared" si="23"/>
        <v>0</v>
      </c>
      <c r="AR25" s="63">
        <f t="shared" si="24"/>
        <v>0</v>
      </c>
      <c r="AS25" s="64">
        <f t="shared" si="25"/>
        <v>0</v>
      </c>
      <c r="AT25" s="65">
        <f t="shared" si="26"/>
        <v>0</v>
      </c>
      <c r="AU25" s="63">
        <f t="shared" si="27"/>
        <v>0</v>
      </c>
      <c r="AV25" s="64">
        <f t="shared" si="28"/>
        <v>0</v>
      </c>
      <c r="AW25" s="65">
        <f t="shared" si="29"/>
        <v>0</v>
      </c>
      <c r="AX25" s="63">
        <f t="shared" si="30"/>
        <v>0</v>
      </c>
      <c r="AY25" s="64">
        <f t="shared" si="31"/>
        <v>0</v>
      </c>
      <c r="AZ25" s="87">
        <f t="shared" si="32"/>
        <v>0</v>
      </c>
      <c r="BB25" s="25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27"/>
      <c r="BS25" s="54" t="s">
        <v>20</v>
      </c>
      <c r="BT25" s="63">
        <f t="shared" si="1"/>
        <v>0</v>
      </c>
      <c r="BU25" s="63">
        <f t="shared" si="2"/>
        <v>0</v>
      </c>
      <c r="BV25" s="63">
        <f t="shared" si="3"/>
        <v>0</v>
      </c>
      <c r="BW25" s="63">
        <f t="shared" si="4"/>
        <v>0</v>
      </c>
      <c r="BX25" s="63">
        <f t="shared" si="5"/>
        <v>0</v>
      </c>
      <c r="BY25" s="63">
        <f t="shared" si="6"/>
        <v>0</v>
      </c>
      <c r="BZ25" s="63">
        <f t="shared" si="7"/>
        <v>0</v>
      </c>
      <c r="CA25" s="63">
        <f t="shared" si="8"/>
        <v>0</v>
      </c>
      <c r="CB25" s="63">
        <f t="shared" si="9"/>
        <v>0</v>
      </c>
      <c r="CC25" s="63">
        <f t="shared" si="10"/>
        <v>0</v>
      </c>
      <c r="CD25" s="63">
        <f t="shared" si="11"/>
        <v>0</v>
      </c>
      <c r="CE25" s="63">
        <f t="shared" si="12"/>
        <v>0</v>
      </c>
      <c r="CF25" s="63">
        <f t="shared" si="13"/>
        <v>0</v>
      </c>
      <c r="CG25" s="63">
        <f t="shared" si="14"/>
        <v>0</v>
      </c>
      <c r="CH25" s="63">
        <f t="shared" si="15"/>
        <v>0</v>
      </c>
    </row>
    <row r="26" spans="1:87" ht="15.75" thickBot="1" x14ac:dyDescent="0.3">
      <c r="A26" s="107" t="s">
        <v>21</v>
      </c>
      <c r="B26" s="101"/>
      <c r="C26" s="101"/>
      <c r="D26" s="101"/>
      <c r="E26" s="101"/>
      <c r="F26" s="101"/>
      <c r="G26" s="101"/>
      <c r="H26" s="102"/>
      <c r="I26" s="102"/>
      <c r="J26" s="102"/>
      <c r="K26" s="102"/>
      <c r="L26" s="102"/>
      <c r="M26" s="102"/>
      <c r="N26" s="102"/>
      <c r="O26" s="102"/>
      <c r="P26" s="102"/>
      <c r="Q26" s="108">
        <f t="shared" si="16"/>
        <v>0</v>
      </c>
      <c r="S26" s="23" t="s">
        <v>21</v>
      </c>
      <c r="T26" s="32">
        <v>0.13</v>
      </c>
      <c r="U26" s="30">
        <v>0.19</v>
      </c>
      <c r="V26" s="31">
        <v>0.13</v>
      </c>
      <c r="W26" s="32">
        <v>0.18</v>
      </c>
      <c r="X26" s="30">
        <v>0.08</v>
      </c>
      <c r="Y26" s="31">
        <v>0.12</v>
      </c>
      <c r="Z26" s="32"/>
      <c r="AA26" s="30"/>
      <c r="AB26" s="31"/>
      <c r="AC26" s="32"/>
      <c r="AD26" s="30"/>
      <c r="AE26" s="31"/>
      <c r="AF26" s="32"/>
      <c r="AG26" s="30"/>
      <c r="AH26" s="31"/>
      <c r="AJ26" s="55" t="s">
        <v>21</v>
      </c>
      <c r="AK26" s="60">
        <f t="shared" si="17"/>
        <v>0</v>
      </c>
      <c r="AL26" s="58">
        <f t="shared" si="18"/>
        <v>0</v>
      </c>
      <c r="AM26" s="59">
        <f t="shared" si="19"/>
        <v>0</v>
      </c>
      <c r="AN26" s="60">
        <f t="shared" si="20"/>
        <v>0</v>
      </c>
      <c r="AO26" s="58">
        <f t="shared" si="21"/>
        <v>0</v>
      </c>
      <c r="AP26" s="59">
        <f t="shared" si="22"/>
        <v>0</v>
      </c>
      <c r="AQ26" s="60">
        <f t="shared" si="23"/>
        <v>0</v>
      </c>
      <c r="AR26" s="58">
        <f t="shared" si="24"/>
        <v>0</v>
      </c>
      <c r="AS26" s="59">
        <f t="shared" si="25"/>
        <v>0</v>
      </c>
      <c r="AT26" s="60">
        <f t="shared" si="26"/>
        <v>0</v>
      </c>
      <c r="AU26" s="58">
        <f t="shared" si="27"/>
        <v>0</v>
      </c>
      <c r="AV26" s="59">
        <f t="shared" si="28"/>
        <v>0</v>
      </c>
      <c r="AW26" s="60">
        <f t="shared" si="29"/>
        <v>0</v>
      </c>
      <c r="AX26" s="58">
        <f t="shared" si="30"/>
        <v>0</v>
      </c>
      <c r="AY26" s="59">
        <f t="shared" si="31"/>
        <v>0</v>
      </c>
      <c r="AZ26" s="87">
        <f t="shared" si="32"/>
        <v>0</v>
      </c>
      <c r="BB26" s="25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27"/>
      <c r="BS26" s="55" t="s">
        <v>21</v>
      </c>
      <c r="BT26" s="58">
        <f t="shared" si="1"/>
        <v>0</v>
      </c>
      <c r="BU26" s="58">
        <f t="shared" si="2"/>
        <v>0</v>
      </c>
      <c r="BV26" s="58">
        <f t="shared" si="3"/>
        <v>0</v>
      </c>
      <c r="BW26" s="58">
        <f t="shared" si="4"/>
        <v>0</v>
      </c>
      <c r="BX26" s="58">
        <f t="shared" si="5"/>
        <v>0</v>
      </c>
      <c r="BY26" s="58">
        <f t="shared" si="6"/>
        <v>0</v>
      </c>
      <c r="BZ26" s="58">
        <f t="shared" si="7"/>
        <v>0</v>
      </c>
      <c r="CA26" s="58">
        <f t="shared" si="8"/>
        <v>0</v>
      </c>
      <c r="CB26" s="58">
        <f t="shared" si="9"/>
        <v>0</v>
      </c>
      <c r="CC26" s="58">
        <f t="shared" si="10"/>
        <v>0</v>
      </c>
      <c r="CD26" s="58">
        <f t="shared" si="11"/>
        <v>0</v>
      </c>
      <c r="CE26" s="58">
        <f t="shared" si="12"/>
        <v>0</v>
      </c>
      <c r="CF26" s="58">
        <f t="shared" si="13"/>
        <v>0</v>
      </c>
      <c r="CG26" s="58">
        <f t="shared" si="14"/>
        <v>0</v>
      </c>
      <c r="CH26" s="58">
        <f t="shared" si="15"/>
        <v>0</v>
      </c>
    </row>
    <row r="27" spans="1:87" ht="15.75" thickBot="1" x14ac:dyDescent="0.3">
      <c r="A27" s="107" t="s">
        <v>22</v>
      </c>
      <c r="B27" s="101"/>
      <c r="C27" s="101"/>
      <c r="D27" s="101"/>
      <c r="E27" s="101"/>
      <c r="F27" s="101"/>
      <c r="G27" s="101"/>
      <c r="H27" s="102"/>
      <c r="I27" s="102"/>
      <c r="J27" s="102"/>
      <c r="K27" s="102"/>
      <c r="L27" s="102"/>
      <c r="M27" s="102"/>
      <c r="N27" s="102"/>
      <c r="O27" s="102"/>
      <c r="P27" s="102"/>
      <c r="Q27" s="108">
        <f t="shared" si="16"/>
        <v>0</v>
      </c>
      <c r="S27" s="24" t="s">
        <v>22</v>
      </c>
      <c r="T27" s="37">
        <v>0.1</v>
      </c>
      <c r="U27" s="35">
        <v>0.19</v>
      </c>
      <c r="V27" s="36">
        <v>0.1</v>
      </c>
      <c r="W27" s="37">
        <v>0.16</v>
      </c>
      <c r="X27" s="35">
        <v>0.06</v>
      </c>
      <c r="Y27" s="36">
        <v>0.1</v>
      </c>
      <c r="Z27" s="37"/>
      <c r="AA27" s="35"/>
      <c r="AB27" s="36"/>
      <c r="AC27" s="37"/>
      <c r="AD27" s="35"/>
      <c r="AE27" s="36"/>
      <c r="AF27" s="37"/>
      <c r="AG27" s="35"/>
      <c r="AH27" s="36"/>
      <c r="AJ27" s="56" t="s">
        <v>22</v>
      </c>
      <c r="AK27" s="65">
        <f t="shared" si="17"/>
        <v>0</v>
      </c>
      <c r="AL27" s="63">
        <f t="shared" si="18"/>
        <v>0</v>
      </c>
      <c r="AM27" s="64">
        <f t="shared" si="19"/>
        <v>0</v>
      </c>
      <c r="AN27" s="65">
        <f t="shared" si="20"/>
        <v>0</v>
      </c>
      <c r="AO27" s="63">
        <f t="shared" si="21"/>
        <v>0</v>
      </c>
      <c r="AP27" s="64">
        <f t="shared" si="22"/>
        <v>0</v>
      </c>
      <c r="AQ27" s="65">
        <f t="shared" si="23"/>
        <v>0</v>
      </c>
      <c r="AR27" s="63">
        <f t="shared" si="24"/>
        <v>0</v>
      </c>
      <c r="AS27" s="64">
        <f t="shared" si="25"/>
        <v>0</v>
      </c>
      <c r="AT27" s="65">
        <f t="shared" si="26"/>
        <v>0</v>
      </c>
      <c r="AU27" s="63">
        <f t="shared" si="27"/>
        <v>0</v>
      </c>
      <c r="AV27" s="64">
        <f t="shared" si="28"/>
        <v>0</v>
      </c>
      <c r="AW27" s="65">
        <f t="shared" si="29"/>
        <v>0</v>
      </c>
      <c r="AX27" s="63">
        <f t="shared" si="30"/>
        <v>0</v>
      </c>
      <c r="AY27" s="64">
        <f t="shared" si="31"/>
        <v>0</v>
      </c>
      <c r="AZ27" s="87">
        <f t="shared" si="32"/>
        <v>0</v>
      </c>
      <c r="BB27" s="25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27"/>
      <c r="BS27" s="56" t="s">
        <v>22</v>
      </c>
      <c r="BT27" s="63">
        <f t="shared" si="1"/>
        <v>0</v>
      </c>
      <c r="BU27" s="63">
        <f t="shared" si="2"/>
        <v>0</v>
      </c>
      <c r="BV27" s="63">
        <f t="shared" si="3"/>
        <v>0</v>
      </c>
      <c r="BW27" s="63">
        <f t="shared" si="4"/>
        <v>0</v>
      </c>
      <c r="BX27" s="63">
        <f t="shared" si="5"/>
        <v>0</v>
      </c>
      <c r="BY27" s="63">
        <f t="shared" si="6"/>
        <v>0</v>
      </c>
      <c r="BZ27" s="63">
        <f t="shared" si="7"/>
        <v>0</v>
      </c>
      <c r="CA27" s="63">
        <f t="shared" si="8"/>
        <v>0</v>
      </c>
      <c r="CB27" s="63">
        <f t="shared" si="9"/>
        <v>0</v>
      </c>
      <c r="CC27" s="63">
        <f t="shared" si="10"/>
        <v>0</v>
      </c>
      <c r="CD27" s="63">
        <f t="shared" si="11"/>
        <v>0</v>
      </c>
      <c r="CE27" s="63">
        <f t="shared" si="12"/>
        <v>0</v>
      </c>
      <c r="CF27" s="63">
        <f t="shared" si="13"/>
        <v>0</v>
      </c>
      <c r="CG27" s="63">
        <f t="shared" si="14"/>
        <v>0</v>
      </c>
      <c r="CH27" s="63">
        <f t="shared" si="15"/>
        <v>0</v>
      </c>
    </row>
    <row r="28" spans="1:87" ht="15.75" thickBot="1" x14ac:dyDescent="0.3">
      <c r="A28" s="107" t="s">
        <v>23</v>
      </c>
      <c r="B28" s="101"/>
      <c r="C28" s="101"/>
      <c r="D28" s="101"/>
      <c r="E28" s="101"/>
      <c r="F28" s="101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8">
        <f t="shared" si="16"/>
        <v>0</v>
      </c>
      <c r="S28" s="23" t="s">
        <v>23</v>
      </c>
      <c r="T28" s="32">
        <v>0.16</v>
      </c>
      <c r="U28" s="30">
        <v>0.19</v>
      </c>
      <c r="V28" s="31">
        <v>0.14000000000000001</v>
      </c>
      <c r="W28" s="32">
        <v>0.13</v>
      </c>
      <c r="X28" s="30">
        <v>0.02</v>
      </c>
      <c r="Y28" s="31">
        <v>0.15</v>
      </c>
      <c r="Z28" s="32"/>
      <c r="AA28" s="30"/>
      <c r="AB28" s="31"/>
      <c r="AC28" s="32"/>
      <c r="AD28" s="30"/>
      <c r="AE28" s="31"/>
      <c r="AF28" s="32"/>
      <c r="AG28" s="30"/>
      <c r="AH28" s="31"/>
      <c r="AJ28" s="55" t="s">
        <v>23</v>
      </c>
      <c r="AK28" s="60">
        <f t="shared" si="17"/>
        <v>0</v>
      </c>
      <c r="AL28" s="58">
        <f t="shared" si="18"/>
        <v>0</v>
      </c>
      <c r="AM28" s="59">
        <f t="shared" si="19"/>
        <v>0</v>
      </c>
      <c r="AN28" s="60">
        <f t="shared" si="20"/>
        <v>0</v>
      </c>
      <c r="AO28" s="58">
        <f t="shared" si="21"/>
        <v>0</v>
      </c>
      <c r="AP28" s="59">
        <f t="shared" si="22"/>
        <v>0</v>
      </c>
      <c r="AQ28" s="60">
        <f t="shared" si="23"/>
        <v>0</v>
      </c>
      <c r="AR28" s="58">
        <f t="shared" si="24"/>
        <v>0</v>
      </c>
      <c r="AS28" s="59">
        <f t="shared" si="25"/>
        <v>0</v>
      </c>
      <c r="AT28" s="60">
        <f t="shared" si="26"/>
        <v>0</v>
      </c>
      <c r="AU28" s="58">
        <f t="shared" si="27"/>
        <v>0</v>
      </c>
      <c r="AV28" s="59">
        <f t="shared" si="28"/>
        <v>0</v>
      </c>
      <c r="AW28" s="60">
        <f t="shared" si="29"/>
        <v>0</v>
      </c>
      <c r="AX28" s="58">
        <f t="shared" si="30"/>
        <v>0</v>
      </c>
      <c r="AY28" s="59">
        <f t="shared" si="31"/>
        <v>0</v>
      </c>
      <c r="AZ28" s="87">
        <f t="shared" si="32"/>
        <v>0</v>
      </c>
      <c r="BB28" s="25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27"/>
      <c r="BS28" s="55" t="s">
        <v>23</v>
      </c>
      <c r="BT28" s="58">
        <f t="shared" si="1"/>
        <v>0</v>
      </c>
      <c r="BU28" s="58">
        <f t="shared" si="2"/>
        <v>0</v>
      </c>
      <c r="BV28" s="58">
        <f t="shared" si="3"/>
        <v>0</v>
      </c>
      <c r="BW28" s="58">
        <f t="shared" si="4"/>
        <v>0</v>
      </c>
      <c r="BX28" s="58">
        <f t="shared" si="5"/>
        <v>0</v>
      </c>
      <c r="BY28" s="58">
        <f t="shared" si="6"/>
        <v>0</v>
      </c>
      <c r="BZ28" s="58">
        <f t="shared" si="7"/>
        <v>0</v>
      </c>
      <c r="CA28" s="58">
        <f t="shared" si="8"/>
        <v>0</v>
      </c>
      <c r="CB28" s="58">
        <f t="shared" si="9"/>
        <v>0</v>
      </c>
      <c r="CC28" s="58">
        <f t="shared" si="10"/>
        <v>0</v>
      </c>
      <c r="CD28" s="58">
        <f t="shared" si="11"/>
        <v>0</v>
      </c>
      <c r="CE28" s="58">
        <f t="shared" si="12"/>
        <v>0</v>
      </c>
      <c r="CF28" s="58">
        <f t="shared" si="13"/>
        <v>0</v>
      </c>
      <c r="CG28" s="58">
        <f t="shared" si="14"/>
        <v>0</v>
      </c>
      <c r="CH28" s="58">
        <f t="shared" si="15"/>
        <v>0</v>
      </c>
    </row>
    <row r="29" spans="1:87" ht="15.75" thickBot="1" x14ac:dyDescent="0.3">
      <c r="A29" s="107" t="s">
        <v>24</v>
      </c>
      <c r="B29" s="101"/>
      <c r="C29" s="101"/>
      <c r="D29" s="101"/>
      <c r="E29" s="101"/>
      <c r="F29" s="101"/>
      <c r="G29" s="101"/>
      <c r="H29" s="102"/>
      <c r="I29" s="102"/>
      <c r="J29" s="102"/>
      <c r="K29" s="102"/>
      <c r="L29" s="102"/>
      <c r="M29" s="102"/>
      <c r="N29" s="102"/>
      <c r="O29" s="102"/>
      <c r="P29" s="102"/>
      <c r="Q29" s="108">
        <f t="shared" si="16"/>
        <v>0</v>
      </c>
      <c r="S29" s="24" t="s">
        <v>24</v>
      </c>
      <c r="T29" s="37">
        <v>0.09</v>
      </c>
      <c r="U29" s="35">
        <v>0.19</v>
      </c>
      <c r="V29" s="36">
        <v>0.1</v>
      </c>
      <c r="W29" s="37">
        <v>0.1</v>
      </c>
      <c r="X29" s="35">
        <v>0</v>
      </c>
      <c r="Y29" s="36">
        <v>0.1</v>
      </c>
      <c r="Z29" s="37"/>
      <c r="AA29" s="35"/>
      <c r="AB29" s="36"/>
      <c r="AC29" s="37"/>
      <c r="AD29" s="35"/>
      <c r="AE29" s="36"/>
      <c r="AF29" s="37"/>
      <c r="AG29" s="35"/>
      <c r="AH29" s="36"/>
      <c r="AJ29" s="56" t="s">
        <v>24</v>
      </c>
      <c r="AK29" s="65">
        <f t="shared" si="17"/>
        <v>0</v>
      </c>
      <c r="AL29" s="63">
        <f t="shared" si="18"/>
        <v>0</v>
      </c>
      <c r="AM29" s="64">
        <f t="shared" si="19"/>
        <v>0</v>
      </c>
      <c r="AN29" s="65">
        <f t="shared" si="20"/>
        <v>0</v>
      </c>
      <c r="AO29" s="63">
        <f t="shared" si="21"/>
        <v>0</v>
      </c>
      <c r="AP29" s="64">
        <f t="shared" si="22"/>
        <v>0</v>
      </c>
      <c r="AQ29" s="65">
        <f t="shared" si="23"/>
        <v>0</v>
      </c>
      <c r="AR29" s="63">
        <f t="shared" si="24"/>
        <v>0</v>
      </c>
      <c r="AS29" s="64">
        <f t="shared" si="25"/>
        <v>0</v>
      </c>
      <c r="AT29" s="65">
        <f t="shared" si="26"/>
        <v>0</v>
      </c>
      <c r="AU29" s="63">
        <f t="shared" si="27"/>
        <v>0</v>
      </c>
      <c r="AV29" s="64">
        <f t="shared" si="28"/>
        <v>0</v>
      </c>
      <c r="AW29" s="65">
        <f t="shared" si="29"/>
        <v>0</v>
      </c>
      <c r="AX29" s="63">
        <f t="shared" si="30"/>
        <v>0</v>
      </c>
      <c r="AY29" s="64">
        <f t="shared" si="31"/>
        <v>0</v>
      </c>
      <c r="AZ29" s="87">
        <f t="shared" si="32"/>
        <v>0</v>
      </c>
      <c r="BB29" s="25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27"/>
      <c r="BS29" s="56" t="s">
        <v>24</v>
      </c>
      <c r="BT29" s="63">
        <f t="shared" si="1"/>
        <v>0</v>
      </c>
      <c r="BU29" s="63">
        <f t="shared" si="2"/>
        <v>0</v>
      </c>
      <c r="BV29" s="63">
        <f t="shared" si="3"/>
        <v>0</v>
      </c>
      <c r="BW29" s="63">
        <f t="shared" si="4"/>
        <v>0</v>
      </c>
      <c r="BX29" s="63">
        <f t="shared" si="5"/>
        <v>0</v>
      </c>
      <c r="BY29" s="63">
        <f t="shared" si="6"/>
        <v>0</v>
      </c>
      <c r="BZ29" s="63">
        <f t="shared" si="7"/>
        <v>0</v>
      </c>
      <c r="CA29" s="63">
        <f t="shared" si="8"/>
        <v>0</v>
      </c>
      <c r="CB29" s="63">
        <f t="shared" si="9"/>
        <v>0</v>
      </c>
      <c r="CC29" s="63">
        <f t="shared" si="10"/>
        <v>0</v>
      </c>
      <c r="CD29" s="63">
        <f t="shared" si="11"/>
        <v>0</v>
      </c>
      <c r="CE29" s="63">
        <f t="shared" si="12"/>
        <v>0</v>
      </c>
      <c r="CF29" s="63">
        <f t="shared" si="13"/>
        <v>0</v>
      </c>
      <c r="CG29" s="63">
        <f t="shared" si="14"/>
        <v>0</v>
      </c>
      <c r="CH29" s="63">
        <f t="shared" si="15"/>
        <v>0</v>
      </c>
    </row>
    <row r="30" spans="1:87" ht="15.75" thickBot="1" x14ac:dyDescent="0.3">
      <c r="A30" s="107" t="s">
        <v>26</v>
      </c>
      <c r="B30" s="101"/>
      <c r="C30" s="101"/>
      <c r="D30" s="101"/>
      <c r="E30" s="101"/>
      <c r="F30" s="101"/>
      <c r="G30" s="101"/>
      <c r="H30" s="102"/>
      <c r="I30" s="102"/>
      <c r="J30" s="102"/>
      <c r="K30" s="102"/>
      <c r="L30" s="102"/>
      <c r="M30" s="102"/>
      <c r="N30" s="102"/>
      <c r="O30" s="102"/>
      <c r="P30" s="102"/>
      <c r="Q30" s="108">
        <f t="shared" si="16"/>
        <v>0</v>
      </c>
      <c r="S30" s="23" t="s">
        <v>26</v>
      </c>
      <c r="T30" s="32">
        <v>0.12</v>
      </c>
      <c r="U30" s="30">
        <v>0.14000000000000001</v>
      </c>
      <c r="V30" s="31">
        <v>0.14000000000000001</v>
      </c>
      <c r="W30" s="32">
        <v>0.13</v>
      </c>
      <c r="X30" s="30">
        <v>0.1</v>
      </c>
      <c r="Y30" s="31">
        <v>0.11</v>
      </c>
      <c r="Z30" s="32"/>
      <c r="AA30" s="30"/>
      <c r="AB30" s="31"/>
      <c r="AC30" s="32"/>
      <c r="AD30" s="30"/>
      <c r="AE30" s="31"/>
      <c r="AF30" s="32"/>
      <c r="AG30" s="30"/>
      <c r="AH30" s="31"/>
      <c r="AJ30" s="55" t="s">
        <v>26</v>
      </c>
      <c r="AK30" s="60">
        <f t="shared" si="17"/>
        <v>0</v>
      </c>
      <c r="AL30" s="58">
        <f t="shared" si="18"/>
        <v>0</v>
      </c>
      <c r="AM30" s="59">
        <f t="shared" si="19"/>
        <v>0</v>
      </c>
      <c r="AN30" s="60">
        <f t="shared" si="20"/>
        <v>0</v>
      </c>
      <c r="AO30" s="58">
        <f t="shared" si="21"/>
        <v>0</v>
      </c>
      <c r="AP30" s="59">
        <f t="shared" si="22"/>
        <v>0</v>
      </c>
      <c r="AQ30" s="60">
        <f t="shared" si="23"/>
        <v>0</v>
      </c>
      <c r="AR30" s="58">
        <f t="shared" si="24"/>
        <v>0</v>
      </c>
      <c r="AS30" s="59">
        <f t="shared" si="25"/>
        <v>0</v>
      </c>
      <c r="AT30" s="60">
        <f t="shared" si="26"/>
        <v>0</v>
      </c>
      <c r="AU30" s="58">
        <f t="shared" si="27"/>
        <v>0</v>
      </c>
      <c r="AV30" s="59">
        <f t="shared" si="28"/>
        <v>0</v>
      </c>
      <c r="AW30" s="60">
        <f t="shared" si="29"/>
        <v>0</v>
      </c>
      <c r="AX30" s="58">
        <f t="shared" si="30"/>
        <v>0</v>
      </c>
      <c r="AY30" s="59">
        <f t="shared" si="31"/>
        <v>0</v>
      </c>
      <c r="AZ30" s="87">
        <f t="shared" si="32"/>
        <v>0</v>
      </c>
      <c r="BB30" s="25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27"/>
      <c r="BS30" s="55" t="s">
        <v>26</v>
      </c>
      <c r="BT30" s="58">
        <f t="shared" si="1"/>
        <v>0</v>
      </c>
      <c r="BU30" s="58">
        <f t="shared" si="2"/>
        <v>0</v>
      </c>
      <c r="BV30" s="58">
        <f t="shared" si="3"/>
        <v>0</v>
      </c>
      <c r="BW30" s="58">
        <f t="shared" si="4"/>
        <v>0</v>
      </c>
      <c r="BX30" s="58">
        <f t="shared" si="5"/>
        <v>0</v>
      </c>
      <c r="BY30" s="58">
        <f t="shared" si="6"/>
        <v>0</v>
      </c>
      <c r="BZ30" s="58">
        <f t="shared" si="7"/>
        <v>0</v>
      </c>
      <c r="CA30" s="58">
        <f t="shared" si="8"/>
        <v>0</v>
      </c>
      <c r="CB30" s="58">
        <f t="shared" si="9"/>
        <v>0</v>
      </c>
      <c r="CC30" s="58">
        <f t="shared" si="10"/>
        <v>0</v>
      </c>
      <c r="CD30" s="58">
        <f t="shared" si="11"/>
        <v>0</v>
      </c>
      <c r="CE30" s="58">
        <f t="shared" si="12"/>
        <v>0</v>
      </c>
      <c r="CF30" s="58">
        <f t="shared" si="13"/>
        <v>0</v>
      </c>
      <c r="CG30" s="58">
        <f t="shared" si="14"/>
        <v>0</v>
      </c>
      <c r="CH30" s="58">
        <f t="shared" si="15"/>
        <v>0</v>
      </c>
    </row>
    <row r="31" spans="1:87" ht="15.75" thickBot="1" x14ac:dyDescent="0.3">
      <c r="A31" s="107" t="s">
        <v>27</v>
      </c>
      <c r="B31" s="101"/>
      <c r="C31" s="101"/>
      <c r="D31" s="101"/>
      <c r="E31" s="101"/>
      <c r="F31" s="101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8">
        <f t="shared" si="16"/>
        <v>0</v>
      </c>
      <c r="S31" s="24" t="s">
        <v>27</v>
      </c>
      <c r="T31" s="37">
        <v>0.16</v>
      </c>
      <c r="U31" s="35">
        <v>0.19</v>
      </c>
      <c r="V31" s="36">
        <v>0.14000000000000001</v>
      </c>
      <c r="W31" s="37">
        <v>0.13</v>
      </c>
      <c r="X31" s="35">
        <v>0.1</v>
      </c>
      <c r="Y31" s="36">
        <v>0.15</v>
      </c>
      <c r="Z31" s="37"/>
      <c r="AA31" s="35"/>
      <c r="AB31" s="36"/>
      <c r="AC31" s="37"/>
      <c r="AD31" s="35"/>
      <c r="AE31" s="36"/>
      <c r="AF31" s="37"/>
      <c r="AG31" s="35"/>
      <c r="AH31" s="36"/>
      <c r="AJ31" s="56" t="s">
        <v>27</v>
      </c>
      <c r="AK31" s="65">
        <f t="shared" si="17"/>
        <v>0</v>
      </c>
      <c r="AL31" s="63">
        <f t="shared" si="18"/>
        <v>0</v>
      </c>
      <c r="AM31" s="64">
        <f t="shared" si="19"/>
        <v>0</v>
      </c>
      <c r="AN31" s="65">
        <f t="shared" si="20"/>
        <v>0</v>
      </c>
      <c r="AO31" s="63">
        <f t="shared" si="21"/>
        <v>0</v>
      </c>
      <c r="AP31" s="64">
        <f t="shared" si="22"/>
        <v>0</v>
      </c>
      <c r="AQ31" s="65">
        <f t="shared" si="23"/>
        <v>0</v>
      </c>
      <c r="AR31" s="63">
        <f t="shared" si="24"/>
        <v>0</v>
      </c>
      <c r="AS31" s="64">
        <f t="shared" si="25"/>
        <v>0</v>
      </c>
      <c r="AT31" s="65">
        <f t="shared" si="26"/>
        <v>0</v>
      </c>
      <c r="AU31" s="63">
        <f t="shared" si="27"/>
        <v>0</v>
      </c>
      <c r="AV31" s="64">
        <f t="shared" si="28"/>
        <v>0</v>
      </c>
      <c r="AW31" s="65">
        <f t="shared" si="29"/>
        <v>0</v>
      </c>
      <c r="AX31" s="63">
        <f t="shared" si="30"/>
        <v>0</v>
      </c>
      <c r="AY31" s="64">
        <f t="shared" si="31"/>
        <v>0</v>
      </c>
      <c r="AZ31" s="87">
        <f>SUM(AK31:AY31)</f>
        <v>0</v>
      </c>
      <c r="BB31" s="25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27"/>
      <c r="BS31" s="56" t="s">
        <v>27</v>
      </c>
      <c r="BT31" s="63">
        <f t="shared" si="1"/>
        <v>0</v>
      </c>
      <c r="BU31" s="63">
        <f t="shared" si="2"/>
        <v>0</v>
      </c>
      <c r="BV31" s="63">
        <f t="shared" si="3"/>
        <v>0</v>
      </c>
      <c r="BW31" s="63">
        <f t="shared" si="4"/>
        <v>0</v>
      </c>
      <c r="BX31" s="63">
        <f t="shared" si="5"/>
        <v>0</v>
      </c>
      <c r="BY31" s="63">
        <f t="shared" si="6"/>
        <v>0</v>
      </c>
      <c r="BZ31" s="63">
        <f t="shared" si="7"/>
        <v>0</v>
      </c>
      <c r="CA31" s="63">
        <f t="shared" si="8"/>
        <v>0</v>
      </c>
      <c r="CB31" s="63">
        <f t="shared" si="9"/>
        <v>0</v>
      </c>
      <c r="CC31" s="63">
        <f t="shared" si="10"/>
        <v>0</v>
      </c>
      <c r="CD31" s="63">
        <f t="shared" si="11"/>
        <v>0</v>
      </c>
      <c r="CE31" s="63">
        <f t="shared" si="12"/>
        <v>0</v>
      </c>
      <c r="CF31" s="63">
        <f t="shared" si="13"/>
        <v>0</v>
      </c>
      <c r="CG31" s="63">
        <f t="shared" si="14"/>
        <v>0</v>
      </c>
      <c r="CH31" s="63">
        <f t="shared" si="15"/>
        <v>0</v>
      </c>
    </row>
    <row r="32" spans="1:87" ht="15.75" thickBot="1" x14ac:dyDescent="0.3">
      <c r="A32" s="109" t="s">
        <v>110</v>
      </c>
      <c r="B32" s="110">
        <f>SUM(B18:B31)</f>
        <v>0</v>
      </c>
      <c r="C32" s="110">
        <f t="shared" ref="C32:P32" si="33">SUM(C18:C31)</f>
        <v>0</v>
      </c>
      <c r="D32" s="110">
        <f t="shared" si="33"/>
        <v>0</v>
      </c>
      <c r="E32" s="110">
        <f t="shared" si="33"/>
        <v>0</v>
      </c>
      <c r="F32" s="110">
        <f t="shared" si="33"/>
        <v>0</v>
      </c>
      <c r="G32" s="110">
        <f t="shared" si="33"/>
        <v>0</v>
      </c>
      <c r="H32" s="110">
        <f t="shared" si="33"/>
        <v>0</v>
      </c>
      <c r="I32" s="110">
        <f t="shared" si="33"/>
        <v>0</v>
      </c>
      <c r="J32" s="110">
        <f t="shared" si="33"/>
        <v>0</v>
      </c>
      <c r="K32" s="110">
        <f t="shared" si="33"/>
        <v>0</v>
      </c>
      <c r="L32" s="110">
        <f t="shared" si="33"/>
        <v>0</v>
      </c>
      <c r="M32" s="110">
        <f t="shared" si="33"/>
        <v>0</v>
      </c>
      <c r="N32" s="110">
        <f t="shared" si="33"/>
        <v>0</v>
      </c>
      <c r="O32" s="110">
        <f t="shared" si="33"/>
        <v>0</v>
      </c>
      <c r="P32" s="110">
        <f t="shared" si="33"/>
        <v>0</v>
      </c>
      <c r="Q32" s="111">
        <f t="shared" si="16"/>
        <v>0</v>
      </c>
      <c r="S32" s="39"/>
      <c r="AJ32" s="39" t="s">
        <v>109</v>
      </c>
      <c r="AK32">
        <f>SUM(AK18:AK31)</f>
        <v>0</v>
      </c>
      <c r="AL32">
        <f t="shared" ref="AL32" si="34">SUM(AL18:AL31)</f>
        <v>0</v>
      </c>
      <c r="AM32">
        <f t="shared" ref="AM32" si="35">SUM(AM18:AM31)</f>
        <v>0</v>
      </c>
      <c r="AN32">
        <f t="shared" ref="AN32" si="36">SUM(AN18:AN31)</f>
        <v>0</v>
      </c>
      <c r="AO32">
        <f t="shared" ref="AO32" si="37">SUM(AO18:AO31)</f>
        <v>0</v>
      </c>
      <c r="AP32">
        <f t="shared" ref="AP32" si="38">SUM(AP18:AP31)</f>
        <v>0</v>
      </c>
      <c r="AQ32">
        <f t="shared" ref="AQ32" si="39">SUM(AQ18:AQ31)</f>
        <v>0</v>
      </c>
      <c r="AR32">
        <f t="shared" ref="AR32" si="40">SUM(AR18:AR31)</f>
        <v>0</v>
      </c>
      <c r="AS32">
        <f t="shared" ref="AS32" si="41">SUM(AS18:AS31)</f>
        <v>0</v>
      </c>
      <c r="AT32">
        <f t="shared" ref="AT32" si="42">SUM(AT18:AT31)</f>
        <v>0</v>
      </c>
      <c r="AU32">
        <f t="shared" ref="AU32" si="43">SUM(AU18:AU31)</f>
        <v>0</v>
      </c>
      <c r="AV32">
        <f t="shared" ref="AV32" si="44">SUM(AV18:AV31)</f>
        <v>0</v>
      </c>
      <c r="AW32">
        <f t="shared" ref="AW32" si="45">SUM(AW18:AW31)</f>
        <v>0</v>
      </c>
      <c r="AX32">
        <f t="shared" ref="AX32" si="46">SUM(AX18:AX31)</f>
        <v>0</v>
      </c>
      <c r="AY32">
        <f t="shared" ref="AY32" si="47">SUM(AY18:AY31)</f>
        <v>0</v>
      </c>
      <c r="AZ32" s="87">
        <f>SUM(AK32:AY32)</f>
        <v>0</v>
      </c>
      <c r="BS32" s="67" t="s">
        <v>109</v>
      </c>
      <c r="BT32" s="44">
        <f>SUM(BT18:BT31)</f>
        <v>0</v>
      </c>
      <c r="BU32" s="44">
        <f t="shared" ref="BU32" si="48">SUM(BU18:BU31)</f>
        <v>0</v>
      </c>
      <c r="BV32" s="44">
        <f t="shared" ref="BV32" si="49">SUM(BV18:BV31)</f>
        <v>0</v>
      </c>
      <c r="BW32" s="44">
        <f t="shared" ref="BW32" si="50">SUM(BW18:BW31)</f>
        <v>0</v>
      </c>
      <c r="BX32" s="44">
        <f t="shared" ref="BX32" si="51">SUM(BX18:BX31)</f>
        <v>0</v>
      </c>
      <c r="BY32" s="44">
        <f t="shared" ref="BY32" si="52">SUM(BY18:BY31)</f>
        <v>0</v>
      </c>
      <c r="BZ32" s="44">
        <f t="shared" ref="BZ32" si="53">SUM(BZ18:BZ31)</f>
        <v>0</v>
      </c>
      <c r="CA32" s="44">
        <f t="shared" ref="CA32" si="54">SUM(CA18:CA31)</f>
        <v>0</v>
      </c>
      <c r="CB32" s="44">
        <f t="shared" ref="CB32" si="55">SUM(CB18:CB31)</f>
        <v>0</v>
      </c>
      <c r="CC32" s="44">
        <f t="shared" ref="CC32" si="56">SUM(CC18:CC31)</f>
        <v>0</v>
      </c>
      <c r="CD32" s="44">
        <f t="shared" ref="CD32" si="57">SUM(CD18:CD31)</f>
        <v>0</v>
      </c>
      <c r="CE32" s="44">
        <f t="shared" ref="CE32" si="58">SUM(CE18:CE31)</f>
        <v>0</v>
      </c>
      <c r="CF32" s="44">
        <f t="shared" ref="CF32" si="59">SUM(CF18:CF31)</f>
        <v>0</v>
      </c>
      <c r="CG32" s="44">
        <f t="shared" ref="CG32" si="60">SUM(CG18:CG31)</f>
        <v>0</v>
      </c>
      <c r="CH32" s="44">
        <f t="shared" ref="CH32" si="61">SUM(CH18:CH31)</f>
        <v>0</v>
      </c>
      <c r="CI32">
        <f>SUM(BT32:CH32)</f>
        <v>0</v>
      </c>
    </row>
    <row r="33" spans="1:87" ht="15.75" thickBo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87" x14ac:dyDescent="0.25">
      <c r="A34" s="45" t="s">
        <v>124</v>
      </c>
      <c r="B34" s="46">
        <f>SUM(BT18:CH31)</f>
        <v>0</v>
      </c>
      <c r="C34" s="46"/>
      <c r="D34" s="47"/>
      <c r="E34" s="81"/>
      <c r="F34" s="81"/>
      <c r="G34" s="81"/>
      <c r="H34" s="81"/>
      <c r="I34" s="79"/>
      <c r="J34" s="79"/>
      <c r="K34" s="79"/>
      <c r="L34" s="79"/>
      <c r="M34" s="79"/>
      <c r="N34" s="79"/>
      <c r="O34" s="79"/>
      <c r="P34" s="79"/>
      <c r="Q34" s="48"/>
      <c r="R34" s="44"/>
      <c r="T34" s="122" t="s">
        <v>14</v>
      </c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J34" s="2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2"/>
      <c r="BA34" s="2"/>
      <c r="BB34" s="2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2"/>
      <c r="BS34" s="2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2"/>
    </row>
    <row r="35" spans="1:87" x14ac:dyDescent="0.25">
      <c r="A35" s="45" t="s">
        <v>28</v>
      </c>
      <c r="B35" s="50" t="e">
        <f>IF(B3="Intersection",B34/B10,(B34/(B10*B9)))</f>
        <v>#DIV/0!</v>
      </c>
      <c r="C35" s="46" t="e">
        <f>IF(AND(B3="intersection",B34&gt;1.6),"HIGH",IF(AND(B3="intersection",B34&gt;1.1),"MEDIUM HIGH",IF(AND(B3="intersection",B34&gt;0.6),"MEDIUM",IF(AND(B3="intersection",B34&gt;0.3),"LOW MEDIUM",IF(AND(B3="Corridor",B5="Urban",B35&gt;(0.74004*(B9^-0.338))),"HIGH",IF(AND(B3="Corridor",B5="Urban",B35&gt;(0.44402*(B9^-0.338))),"MEDIUM HIGH",IF(AND(B3="Corridor",B5="Urban",B35&gt;(0.22202*(B9^-0.338))),"MEDIUM",IF(AND(B3="Corridor",B5="Urban",B35&gt;(0.074*(B9^-0.338))),"LOW MEDIUM",IF(AND(B3="Corridor",B5="Rural",B35&gt;(0.42146*(B9^-0.196))),"HIGH",IF(AND(B3="Corridor",B5="Rural",B35&gt;(0.19664*(B9^-0.109))),"MEDIUM HIGH",IF(AND(B3="Corridor",B5="Rural",(B35&gt;0.07384)),"MEDIUM",IF(AND(B3="Corridor",B5="Rural",(B35&gt;0.02332)),"LOW MEDIUM","LOW"))))))))))))</f>
        <v>#DIV/0!</v>
      </c>
      <c r="D35" s="46"/>
      <c r="E35" s="81"/>
      <c r="F35" s="81"/>
      <c r="G35" s="81"/>
      <c r="H35" s="81"/>
      <c r="I35" s="80"/>
      <c r="J35" s="80"/>
      <c r="K35" s="80"/>
      <c r="L35" s="80"/>
      <c r="M35" s="80"/>
      <c r="N35" s="114"/>
      <c r="O35" s="114"/>
      <c r="P35" s="114"/>
      <c r="Q35" s="41"/>
      <c r="T35" s="140" t="s">
        <v>86</v>
      </c>
      <c r="U35" s="141"/>
      <c r="V35" s="141"/>
      <c r="W35" s="142" t="s">
        <v>90</v>
      </c>
      <c r="X35" s="142"/>
      <c r="Y35" s="142"/>
      <c r="Z35" s="143" t="s">
        <v>94</v>
      </c>
      <c r="AA35" s="143"/>
      <c r="AB35" s="143"/>
      <c r="AC35" s="144" t="s">
        <v>95</v>
      </c>
      <c r="AD35" s="144"/>
      <c r="AE35" s="144"/>
      <c r="AF35" s="145" t="s">
        <v>96</v>
      </c>
      <c r="AG35" s="146"/>
      <c r="AH35" s="148"/>
      <c r="AJ35" s="2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2"/>
      <c r="BA35" s="2"/>
      <c r="BB35" s="2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2"/>
      <c r="BS35" s="2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2"/>
    </row>
    <row r="36" spans="1:87" x14ac:dyDescent="0.25">
      <c r="A36" s="45" t="s">
        <v>29</v>
      </c>
      <c r="B36" s="50" t="e">
        <f>IF(B3="Intersection",((B35*100000000)/(B8*365*1.7)),((B35*100000000)/(B6*365)))</f>
        <v>#DIV/0!</v>
      </c>
      <c r="C36" s="46" t="e">
        <f>IF(AND(B3="Intersection",B36&gt;=32),"HIGH",IF(AND(B3="intersection",B36&gt;=16),"MEDIUM HIGH",IF(AND(B3="intersection",B36&gt;=10),"MEDIUM",IF(AND(B3="intersection",B36&gt;=6),"LOW MEDIUM",IF(AND(B3="Corridor",B36&gt;=20,B34&gt;=3),"HIGH",IF(AND(B3="Corridor",B36&gt;=12,B34&gt;=2),"MEDIUM HIGH",IF(AND(B3="Corridor",B36&gt;=20,B34&gt;=2),"MEDIUM HIGH",IF(AND(B3="Corridor",B36&gt;=20,B34&gt;=1),"MEDIUM",IF(AND(B3="Corridor",B36&gt;=12,B34&gt;=1),"MEDIUM",IF(AND(B3="Corridor",B36&gt;=5),"MEDIUM",IF(AND(B3="Corridor",B36&gt;=2),"LOW MEDIUM","LOW")))))))))))</f>
        <v>#DIV/0!</v>
      </c>
      <c r="D36" s="46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T36" s="84" t="s">
        <v>87</v>
      </c>
      <c r="U36" s="83" t="s">
        <v>88</v>
      </c>
      <c r="V36" s="83" t="s">
        <v>89</v>
      </c>
      <c r="W36" s="18" t="s">
        <v>91</v>
      </c>
      <c r="X36" s="18" t="s">
        <v>92</v>
      </c>
      <c r="Y36" s="18" t="s">
        <v>93</v>
      </c>
      <c r="Z36" s="16" t="s">
        <v>87</v>
      </c>
      <c r="AA36" s="16" t="s">
        <v>88</v>
      </c>
      <c r="AB36" s="16" t="s">
        <v>89</v>
      </c>
      <c r="AC36" s="17" t="s">
        <v>87</v>
      </c>
      <c r="AD36" s="17" t="s">
        <v>88</v>
      </c>
      <c r="AE36" s="17" t="s">
        <v>89</v>
      </c>
      <c r="AF36" s="9" t="s">
        <v>87</v>
      </c>
      <c r="AG36" s="9" t="s">
        <v>88</v>
      </c>
      <c r="AH36" s="10" t="s">
        <v>89</v>
      </c>
      <c r="AJ36" s="2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2"/>
      <c r="BA36" s="2"/>
      <c r="BB36" s="2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2"/>
      <c r="BS36" s="2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2"/>
    </row>
    <row r="37" spans="1:87" x14ac:dyDescent="0.25">
      <c r="A37" s="45" t="s">
        <v>32</v>
      </c>
      <c r="B37" s="50">
        <f>'Infrastructure Risk Rating'!B3</f>
        <v>1.2322999978107627</v>
      </c>
      <c r="C37" s="46" t="str">
        <f>'Infrastructure Risk Rating'!C3</f>
        <v>MEDIUM</v>
      </c>
      <c r="D37" s="46"/>
      <c r="E37" s="41"/>
      <c r="F37" s="41"/>
      <c r="G37" s="41"/>
      <c r="H37" s="43"/>
      <c r="I37" s="43"/>
      <c r="J37" s="43"/>
      <c r="K37" s="43"/>
      <c r="L37" s="43"/>
      <c r="M37" s="43"/>
      <c r="N37" s="43"/>
      <c r="O37" s="43"/>
      <c r="P37" s="43"/>
      <c r="Q37" s="42"/>
      <c r="S37" s="19" t="s">
        <v>97</v>
      </c>
      <c r="T37" s="30">
        <v>0.32</v>
      </c>
      <c r="U37" s="30">
        <v>0.32</v>
      </c>
      <c r="V37" s="30">
        <v>0.34</v>
      </c>
      <c r="W37" s="30">
        <v>0.27</v>
      </c>
      <c r="X37" s="30">
        <v>0.11</v>
      </c>
      <c r="Y37" s="30">
        <v>0.35</v>
      </c>
      <c r="Z37" s="30">
        <v>0.7</v>
      </c>
      <c r="AA37" s="30">
        <v>0.72</v>
      </c>
      <c r="AB37" s="30">
        <v>0.64</v>
      </c>
      <c r="AC37" s="30">
        <v>0.47</v>
      </c>
      <c r="AD37" s="30">
        <v>0.54</v>
      </c>
      <c r="AE37" s="30">
        <v>0.33</v>
      </c>
      <c r="AF37" s="30">
        <v>0.52</v>
      </c>
      <c r="AG37" s="30">
        <v>0.52</v>
      </c>
      <c r="AH37" s="30">
        <v>0.49</v>
      </c>
      <c r="AJ37" s="41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2"/>
      <c r="BA37" s="2"/>
      <c r="BB37" s="41"/>
      <c r="BC37" s="41"/>
      <c r="BD37" s="41"/>
      <c r="BE37" s="41"/>
      <c r="BF37" s="41"/>
      <c r="BG37" s="41"/>
      <c r="BH37" s="41"/>
      <c r="BI37" s="43"/>
      <c r="BJ37" s="43"/>
      <c r="BK37" s="43"/>
      <c r="BL37" s="43"/>
      <c r="BM37" s="43"/>
      <c r="BN37" s="43"/>
      <c r="BO37" s="41"/>
      <c r="BP37" s="41"/>
      <c r="BQ37" s="41"/>
      <c r="BR37" s="2"/>
      <c r="BS37" s="41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2"/>
    </row>
    <row r="38" spans="1:87" x14ac:dyDescent="0.25">
      <c r="A38" s="41"/>
      <c r="B38" s="41"/>
      <c r="C38" s="41"/>
      <c r="D38" s="41"/>
      <c r="E38" s="41"/>
      <c r="F38" s="41"/>
      <c r="G38" s="41"/>
      <c r="H38" s="43"/>
      <c r="I38" s="43"/>
      <c r="J38" s="43"/>
      <c r="K38" s="43"/>
      <c r="L38" s="43"/>
      <c r="M38" s="43"/>
      <c r="N38" s="43"/>
      <c r="O38" s="43"/>
      <c r="P38" s="43"/>
      <c r="Q38" s="42"/>
      <c r="S38" s="21" t="s">
        <v>15</v>
      </c>
      <c r="T38" s="35">
        <v>0.32</v>
      </c>
      <c r="U38" s="35">
        <v>0.32</v>
      </c>
      <c r="V38" s="35">
        <v>0.34</v>
      </c>
      <c r="W38" s="35">
        <v>0.27</v>
      </c>
      <c r="X38" s="35">
        <v>0.11</v>
      </c>
      <c r="Y38" s="35">
        <v>0.35</v>
      </c>
      <c r="Z38" s="35"/>
      <c r="AA38" s="35"/>
      <c r="AB38" s="35"/>
      <c r="AC38" s="35"/>
      <c r="AD38" s="35"/>
      <c r="AE38" s="35"/>
      <c r="AF38" s="35"/>
      <c r="AG38" s="35"/>
      <c r="AH38" s="35"/>
      <c r="AJ38" s="41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2"/>
      <c r="BA38" s="2"/>
      <c r="BB38" s="41"/>
      <c r="BC38" s="41"/>
      <c r="BD38" s="41"/>
      <c r="BE38" s="41"/>
      <c r="BF38" s="41"/>
      <c r="BG38" s="41"/>
      <c r="BH38" s="41"/>
      <c r="BI38" s="43"/>
      <c r="BJ38" s="43"/>
      <c r="BK38" s="43"/>
      <c r="BL38" s="43"/>
      <c r="BM38" s="43"/>
      <c r="BN38" s="41"/>
      <c r="BO38" s="41"/>
      <c r="BP38" s="41"/>
      <c r="BQ38" s="41"/>
      <c r="BR38" s="2"/>
      <c r="BS38" s="41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2"/>
    </row>
    <row r="39" spans="1:87" x14ac:dyDescent="0.25">
      <c r="A39" s="82" t="s">
        <v>31</v>
      </c>
      <c r="B39" s="139" t="e">
        <f>IF(AND(B3="Intersection",B34&gt;=1.1),"HIGH",IF(AND(B3="Intersection",B34&gt;=0.6),"MEDIUM",IF(AND(B3="Intersection",C36="High"),"HIGH",IF(AND(B3="Intersection",C36="Medium High"),"MEDIUM",IF(AND(B3="Corridor",C35="High",Q32&gt;=3),"HIGH",IF(AND(B3="Corridor",C35="Medium High",Q32&gt;=3),"HIGH",IF(AND(B3="Corridor",Q32&gt;=3,C36="HIGH"),"HIGH",IF(AND(B3="Corridor",Q32&gt;=3,B36&gt;=12),"HIGH",IF(AND(B3="corridor",Q32&gt;=3,C37="MEDIUM HIGH"),"HIGH",IF(AND(B3="corridor",Q32&gt;=3,C37="HIGH"),"HIGH",IF(AND(B3="corridor",C35="Medium"),"MEDIUM",IF(AND(B3="Corridor",C36="Medium"),"MEDIUM",IF(AND(B3="Corridor",C37="MEDIUM"),"MEDIUM",IF(AND(B3="Corridor",C37="MEDIUM HIGH"),"MEDIUM",IF(AND(B3="Corridor",C37="HIGH"),"MEDIUM","LOW")))))))))))))))</f>
        <v>#DIV/0!</v>
      </c>
      <c r="C39" s="139"/>
      <c r="D39" s="80"/>
      <c r="E39" s="41"/>
      <c r="F39" s="41"/>
      <c r="G39" s="41"/>
      <c r="H39" s="43"/>
      <c r="I39" s="43"/>
      <c r="J39" s="43"/>
      <c r="K39" s="43"/>
      <c r="L39" s="43"/>
      <c r="M39" s="43"/>
      <c r="N39" s="43"/>
      <c r="O39" s="43"/>
      <c r="P39" s="43"/>
      <c r="Q39" s="42"/>
      <c r="S39" s="19" t="s">
        <v>16</v>
      </c>
      <c r="T39" s="30">
        <v>0.86</v>
      </c>
      <c r="U39" s="30">
        <v>0.87</v>
      </c>
      <c r="V39" s="30">
        <v>0.34</v>
      </c>
      <c r="W39" s="30">
        <v>0.27</v>
      </c>
      <c r="X39" s="30">
        <v>0.11</v>
      </c>
      <c r="Y39" s="30">
        <v>0.35</v>
      </c>
      <c r="Z39" s="30"/>
      <c r="AA39" s="30"/>
      <c r="AB39" s="30"/>
      <c r="AC39" s="30"/>
      <c r="AD39" s="30"/>
      <c r="AE39" s="30"/>
      <c r="AF39" s="30"/>
      <c r="AG39" s="30"/>
      <c r="AH39" s="30"/>
      <c r="AJ39" s="41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41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2"/>
    </row>
    <row r="40" spans="1:87" x14ac:dyDescent="0.25">
      <c r="E40" s="41"/>
      <c r="F40" s="41"/>
      <c r="G40" s="41"/>
      <c r="H40" s="43"/>
      <c r="I40" s="43"/>
      <c r="J40" s="43"/>
      <c r="K40" s="43"/>
      <c r="L40" s="43"/>
      <c r="M40" s="43"/>
      <c r="N40" s="43"/>
      <c r="O40" s="43"/>
      <c r="P40" s="43"/>
      <c r="Q40" s="42"/>
      <c r="S40" s="21" t="s">
        <v>25</v>
      </c>
      <c r="T40" s="35">
        <v>0.26</v>
      </c>
      <c r="U40" s="35">
        <v>0.26</v>
      </c>
      <c r="V40" s="35">
        <v>0.2</v>
      </c>
      <c r="W40" s="35">
        <v>0.27</v>
      </c>
      <c r="X40" s="35">
        <v>0.25</v>
      </c>
      <c r="Y40" s="35">
        <v>0.19</v>
      </c>
      <c r="Z40" s="35"/>
      <c r="AA40" s="35"/>
      <c r="AB40" s="35"/>
      <c r="AC40" s="35"/>
      <c r="AD40" s="35"/>
      <c r="AE40" s="35"/>
      <c r="AF40" s="35"/>
      <c r="AG40" s="35"/>
      <c r="AH40" s="35"/>
      <c r="AJ40" s="41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41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2"/>
    </row>
    <row r="41" spans="1:87" x14ac:dyDescent="0.25">
      <c r="E41" s="41"/>
      <c r="F41" s="41"/>
      <c r="G41" s="41"/>
      <c r="H41" s="43"/>
      <c r="I41" s="43"/>
      <c r="J41" s="43"/>
      <c r="K41" s="43"/>
      <c r="L41" s="43"/>
      <c r="M41" s="43"/>
      <c r="N41" s="43"/>
      <c r="O41" s="43"/>
      <c r="P41" s="43"/>
      <c r="Q41" s="42"/>
      <c r="S41" s="19" t="s">
        <v>17</v>
      </c>
      <c r="T41" s="30">
        <v>0.27</v>
      </c>
      <c r="U41" s="30">
        <v>0.27</v>
      </c>
      <c r="V41" s="30">
        <v>0.28999999999999998</v>
      </c>
      <c r="W41" s="30">
        <v>0.27</v>
      </c>
      <c r="X41" s="30">
        <v>0.18</v>
      </c>
      <c r="Y41" s="30">
        <v>0.28999999999999998</v>
      </c>
      <c r="Z41" s="30"/>
      <c r="AA41" s="30"/>
      <c r="AB41" s="30"/>
      <c r="AC41" s="30"/>
      <c r="AD41" s="30"/>
      <c r="AE41" s="30"/>
      <c r="AF41" s="30"/>
      <c r="AG41" s="30"/>
      <c r="AH41" s="30"/>
      <c r="AJ41" s="41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41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2"/>
    </row>
    <row r="42" spans="1:87" x14ac:dyDescent="0.25">
      <c r="A42" s="41"/>
      <c r="B42" s="41"/>
      <c r="C42" s="41"/>
      <c r="D42" s="41"/>
      <c r="E42" s="41"/>
      <c r="F42" s="41"/>
      <c r="G42" s="41"/>
      <c r="H42" s="43"/>
      <c r="I42" s="43"/>
      <c r="J42" s="43"/>
      <c r="K42" s="43"/>
      <c r="L42" s="43"/>
      <c r="M42" s="43"/>
      <c r="N42" s="43"/>
      <c r="O42" s="43"/>
      <c r="P42" s="43"/>
      <c r="Q42" s="42"/>
      <c r="S42" s="21" t="s">
        <v>18</v>
      </c>
      <c r="T42" s="35">
        <v>0.32</v>
      </c>
      <c r="U42" s="35">
        <v>0.32</v>
      </c>
      <c r="V42" s="35">
        <v>0.34</v>
      </c>
      <c r="W42" s="35">
        <v>0.27</v>
      </c>
      <c r="X42" s="35">
        <v>0.11</v>
      </c>
      <c r="Y42" s="35">
        <v>0.35</v>
      </c>
      <c r="Z42" s="35"/>
      <c r="AA42" s="35"/>
      <c r="AB42" s="35"/>
      <c r="AC42" s="35"/>
      <c r="AD42" s="35"/>
      <c r="AE42" s="35"/>
      <c r="AF42" s="35"/>
      <c r="AG42" s="35"/>
      <c r="AH42" s="35"/>
      <c r="AJ42" s="41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41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2"/>
    </row>
    <row r="43" spans="1:87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43"/>
      <c r="K43" s="43"/>
      <c r="L43" s="43"/>
      <c r="M43" s="43"/>
      <c r="N43" s="43"/>
      <c r="O43" s="43"/>
      <c r="P43" s="43"/>
      <c r="Q43" s="42"/>
      <c r="S43" s="19" t="s">
        <v>19</v>
      </c>
      <c r="T43" s="30">
        <v>0.09</v>
      </c>
      <c r="U43" s="30">
        <v>0.09</v>
      </c>
      <c r="V43" s="30">
        <v>0.08</v>
      </c>
      <c r="W43" s="30">
        <v>0.13</v>
      </c>
      <c r="X43" s="30">
        <v>0</v>
      </c>
      <c r="Y43" s="30">
        <v>0.08</v>
      </c>
      <c r="Z43" s="30"/>
      <c r="AA43" s="30"/>
      <c r="AB43" s="30"/>
      <c r="AC43" s="30"/>
      <c r="AD43" s="30"/>
      <c r="AE43" s="30"/>
      <c r="AF43" s="30"/>
      <c r="AG43" s="30"/>
      <c r="AH43" s="30"/>
      <c r="AJ43" s="41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41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2"/>
    </row>
    <row r="44" spans="1:87" ht="15.75" thickBot="1" x14ac:dyDescent="0.3">
      <c r="A44" s="68"/>
      <c r="B44" s="68"/>
      <c r="C44" s="68"/>
      <c r="D44" s="68"/>
      <c r="E44" s="68"/>
      <c r="F44" s="68"/>
      <c r="G44" s="68"/>
      <c r="H44" s="68"/>
      <c r="I44" s="68"/>
      <c r="J44" s="43"/>
      <c r="K44" s="43"/>
      <c r="L44" s="43"/>
      <c r="M44" s="43"/>
      <c r="N44" s="43"/>
      <c r="O44" s="43"/>
      <c r="P44" s="43"/>
      <c r="Q44" s="42"/>
      <c r="S44" s="22" t="s">
        <v>20</v>
      </c>
      <c r="T44" s="35">
        <v>0.32</v>
      </c>
      <c r="U44" s="35">
        <v>0.32</v>
      </c>
      <c r="V44" s="35">
        <v>0.28999999999999998</v>
      </c>
      <c r="W44" s="35">
        <v>0.27</v>
      </c>
      <c r="X44" s="35">
        <v>0.11</v>
      </c>
      <c r="Y44" s="35">
        <v>0.31</v>
      </c>
      <c r="Z44" s="35"/>
      <c r="AA44" s="35"/>
      <c r="AB44" s="35"/>
      <c r="AC44" s="35"/>
      <c r="AD44" s="35"/>
      <c r="AE44" s="35"/>
      <c r="AF44" s="35"/>
      <c r="AG44" s="35"/>
      <c r="AH44" s="35"/>
      <c r="AJ44" s="41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41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2"/>
    </row>
    <row r="45" spans="1:87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43"/>
      <c r="K45" s="43"/>
      <c r="L45" s="43"/>
      <c r="M45" s="43"/>
      <c r="N45" s="43"/>
      <c r="O45" s="43"/>
      <c r="P45" s="43"/>
      <c r="Q45" s="42"/>
      <c r="S45" s="23" t="s">
        <v>21</v>
      </c>
      <c r="T45" s="30">
        <v>0.32</v>
      </c>
      <c r="U45" s="30">
        <v>0.32</v>
      </c>
      <c r="V45" s="30">
        <v>0.56000000000000005</v>
      </c>
      <c r="W45" s="30">
        <v>0.3</v>
      </c>
      <c r="X45" s="30">
        <v>0.11</v>
      </c>
      <c r="Y45" s="30">
        <v>0.59</v>
      </c>
      <c r="Z45" s="30"/>
      <c r="AA45" s="30"/>
      <c r="AB45" s="30"/>
      <c r="AC45" s="30"/>
      <c r="AD45" s="30"/>
      <c r="AE45" s="30"/>
      <c r="AF45" s="30"/>
      <c r="AG45" s="30"/>
      <c r="AH45" s="30"/>
      <c r="AJ45" s="41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41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2"/>
    </row>
    <row r="46" spans="1:87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43"/>
      <c r="K46" s="43"/>
      <c r="L46" s="43"/>
      <c r="M46" s="43"/>
      <c r="N46" s="43"/>
      <c r="O46" s="43"/>
      <c r="P46" s="43"/>
      <c r="Q46" s="42"/>
      <c r="S46" s="24" t="s">
        <v>22</v>
      </c>
      <c r="T46" s="35">
        <v>0.32</v>
      </c>
      <c r="U46" s="35">
        <v>0.32</v>
      </c>
      <c r="V46" s="35">
        <v>0.41</v>
      </c>
      <c r="W46" s="35">
        <v>0.27</v>
      </c>
      <c r="X46" s="35">
        <v>0.11</v>
      </c>
      <c r="Y46" s="35">
        <v>0.42</v>
      </c>
      <c r="Z46" s="35"/>
      <c r="AA46" s="35"/>
      <c r="AB46" s="35"/>
      <c r="AC46" s="35"/>
      <c r="AD46" s="35"/>
      <c r="AE46" s="35"/>
      <c r="AF46" s="35"/>
      <c r="AG46" s="35"/>
      <c r="AH46" s="35"/>
      <c r="AJ46" s="41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41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2"/>
    </row>
    <row r="47" spans="1:87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43"/>
      <c r="K47" s="43"/>
      <c r="L47" s="43"/>
      <c r="M47" s="43"/>
      <c r="N47" s="43"/>
      <c r="O47" s="43"/>
      <c r="P47" s="43"/>
      <c r="Q47" s="42"/>
      <c r="S47" s="23" t="s">
        <v>23</v>
      </c>
      <c r="T47" s="30">
        <v>0.32</v>
      </c>
      <c r="U47" s="30">
        <v>0.32</v>
      </c>
      <c r="V47" s="30">
        <v>0.34</v>
      </c>
      <c r="W47" s="30">
        <v>0.27</v>
      </c>
      <c r="X47" s="30">
        <v>0.11</v>
      </c>
      <c r="Y47" s="30">
        <v>0.35</v>
      </c>
      <c r="Z47" s="30"/>
      <c r="AA47" s="30"/>
      <c r="AB47" s="30"/>
      <c r="AC47" s="30"/>
      <c r="AD47" s="30"/>
      <c r="AE47" s="30"/>
      <c r="AF47" s="30"/>
      <c r="AG47" s="30"/>
      <c r="AH47" s="30"/>
      <c r="AJ47" s="41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41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2"/>
    </row>
    <row r="48" spans="1:87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43"/>
      <c r="K48" s="43"/>
      <c r="L48" s="43"/>
      <c r="M48" s="43"/>
      <c r="N48" s="43"/>
      <c r="O48" s="43"/>
      <c r="P48" s="43"/>
      <c r="Q48" s="42"/>
      <c r="S48" s="24" t="s">
        <v>24</v>
      </c>
      <c r="T48" s="35">
        <v>0.32</v>
      </c>
      <c r="U48" s="35">
        <v>0.32</v>
      </c>
      <c r="V48" s="35">
        <v>0.4</v>
      </c>
      <c r="W48" s="35">
        <v>0.27</v>
      </c>
      <c r="X48" s="35">
        <v>0.11</v>
      </c>
      <c r="Y48" s="35">
        <v>0.44</v>
      </c>
      <c r="Z48" s="35"/>
      <c r="AA48" s="35"/>
      <c r="AB48" s="35"/>
      <c r="AC48" s="35"/>
      <c r="AD48" s="35"/>
      <c r="AE48" s="35"/>
      <c r="AF48" s="35"/>
      <c r="AG48" s="35"/>
      <c r="AH48" s="35"/>
      <c r="AJ48" s="41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41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2"/>
    </row>
    <row r="49" spans="1:87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43"/>
      <c r="K49" s="43"/>
      <c r="L49" s="43"/>
      <c r="M49" s="43"/>
      <c r="N49" s="43"/>
      <c r="O49" s="43"/>
      <c r="P49" s="43"/>
      <c r="Q49" s="42"/>
      <c r="S49" s="23" t="s">
        <v>26</v>
      </c>
      <c r="T49" s="30">
        <v>0.32</v>
      </c>
      <c r="U49" s="30">
        <v>0.32</v>
      </c>
      <c r="V49" s="30">
        <v>0.34</v>
      </c>
      <c r="W49" s="30">
        <v>0.27</v>
      </c>
      <c r="X49" s="30">
        <v>0.11</v>
      </c>
      <c r="Y49" s="30">
        <v>0.35</v>
      </c>
      <c r="Z49" s="30"/>
      <c r="AA49" s="30"/>
      <c r="AB49" s="30"/>
      <c r="AC49" s="30"/>
      <c r="AD49" s="30"/>
      <c r="AE49" s="30"/>
      <c r="AF49" s="30"/>
      <c r="AG49" s="30"/>
      <c r="AH49" s="30"/>
      <c r="AJ49" s="41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41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2"/>
    </row>
    <row r="50" spans="1:87" ht="15.75" thickBot="1" x14ac:dyDescent="0.3">
      <c r="A50" s="68"/>
      <c r="B50" s="68"/>
      <c r="C50" s="68"/>
      <c r="D50" s="68"/>
      <c r="E50" s="68"/>
      <c r="F50" s="68"/>
      <c r="G50" s="68"/>
      <c r="H50" s="68"/>
      <c r="I50" s="68"/>
      <c r="J50" s="43"/>
      <c r="K50" s="43"/>
      <c r="L50" s="43"/>
      <c r="M50" s="43"/>
      <c r="N50" s="43"/>
      <c r="O50" s="43"/>
      <c r="P50" s="43"/>
      <c r="Q50" s="42"/>
      <c r="S50" s="26" t="s">
        <v>27</v>
      </c>
      <c r="T50" s="35">
        <v>0.32</v>
      </c>
      <c r="U50" s="35">
        <v>0.32</v>
      </c>
      <c r="V50" s="35">
        <v>0.34</v>
      </c>
      <c r="W50" s="35">
        <v>0.27</v>
      </c>
      <c r="X50" s="35">
        <v>0.11</v>
      </c>
      <c r="Y50" s="35">
        <v>0.35</v>
      </c>
      <c r="Z50" s="35"/>
      <c r="AA50" s="35"/>
      <c r="AB50" s="35"/>
      <c r="AC50" s="35"/>
      <c r="AD50" s="35"/>
      <c r="AE50" s="35"/>
      <c r="AF50" s="35"/>
      <c r="AG50" s="35"/>
      <c r="AH50" s="35"/>
      <c r="AJ50" s="41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41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2"/>
    </row>
    <row r="51" spans="1:87" x14ac:dyDescent="0.25">
      <c r="A51" s="69"/>
      <c r="B51" s="69"/>
      <c r="C51" s="70"/>
      <c r="D51" s="71"/>
      <c r="E51" s="72"/>
      <c r="F51" s="70"/>
      <c r="G51" s="70"/>
      <c r="H51" s="70"/>
      <c r="I51" s="70"/>
      <c r="J51" s="2"/>
      <c r="K51" s="2"/>
      <c r="L51" s="2"/>
      <c r="M51" s="2"/>
      <c r="N51" s="2"/>
      <c r="O51" s="2"/>
      <c r="P51" s="2"/>
      <c r="Q51" s="4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x14ac:dyDescent="0.25">
      <c r="A52" s="73"/>
      <c r="B52" s="49"/>
      <c r="C52" s="74"/>
      <c r="D52" s="74"/>
      <c r="E52" s="74"/>
      <c r="F52" s="49"/>
      <c r="G52" s="49"/>
      <c r="H52" s="49"/>
      <c r="I52" s="49"/>
    </row>
    <row r="53" spans="1:87" x14ac:dyDescent="0.25">
      <c r="A53" s="73"/>
      <c r="B53" s="75"/>
      <c r="C53" s="137"/>
      <c r="D53" s="137"/>
      <c r="E53" s="76"/>
      <c r="F53" s="49"/>
      <c r="G53" s="49"/>
      <c r="H53" s="49"/>
      <c r="I53" s="49"/>
    </row>
    <row r="54" spans="1:87" x14ac:dyDescent="0.25">
      <c r="A54" s="73"/>
      <c r="B54" s="77"/>
      <c r="C54" s="137"/>
      <c r="D54" s="137"/>
      <c r="E54" s="74"/>
      <c r="F54" s="49"/>
      <c r="G54" s="49"/>
      <c r="H54" s="49"/>
      <c r="I54" s="49"/>
    </row>
    <row r="55" spans="1:87" x14ac:dyDescent="0.25">
      <c r="A55" s="73"/>
      <c r="B55" s="77"/>
      <c r="C55" s="137"/>
      <c r="D55" s="137"/>
      <c r="E55" s="74"/>
      <c r="F55" s="49"/>
      <c r="G55" s="49"/>
      <c r="H55" s="49"/>
      <c r="I55" s="49"/>
    </row>
    <row r="56" spans="1:87" x14ac:dyDescent="0.25">
      <c r="A56" s="49"/>
      <c r="B56" s="49"/>
      <c r="C56" s="49"/>
      <c r="D56" s="49"/>
      <c r="E56" s="49"/>
      <c r="F56" s="49"/>
      <c r="G56" s="49"/>
      <c r="H56" s="49"/>
      <c r="I56" s="49"/>
    </row>
    <row r="57" spans="1:87" ht="27.75" customHeight="1" x14ac:dyDescent="0.25">
      <c r="A57" s="78"/>
      <c r="B57" s="136"/>
      <c r="C57" s="136"/>
      <c r="D57" s="136"/>
      <c r="E57" s="49"/>
      <c r="F57" s="49"/>
      <c r="G57" s="49"/>
      <c r="H57" s="49"/>
      <c r="I57" s="49"/>
    </row>
    <row r="58" spans="1:87" x14ac:dyDescent="0.25">
      <c r="A58" s="49"/>
      <c r="B58" s="49"/>
      <c r="C58" s="49"/>
      <c r="D58" s="49"/>
      <c r="E58" s="49"/>
      <c r="F58" s="49"/>
      <c r="G58" s="49"/>
      <c r="H58" s="49"/>
      <c r="I58" s="49"/>
    </row>
    <row r="59" spans="1:87" x14ac:dyDescent="0.25">
      <c r="A59" s="49"/>
      <c r="B59" s="49"/>
      <c r="C59" s="49"/>
      <c r="D59" s="49"/>
      <c r="E59" s="49"/>
      <c r="F59" s="49"/>
      <c r="G59" s="49"/>
      <c r="H59" s="49"/>
      <c r="I59" s="49"/>
    </row>
    <row r="60" spans="1:87" x14ac:dyDescent="0.25">
      <c r="A60" s="49"/>
      <c r="B60" s="49"/>
      <c r="C60" s="49"/>
      <c r="D60" s="49"/>
      <c r="E60" s="49"/>
      <c r="F60" s="49"/>
      <c r="G60" s="49"/>
      <c r="H60" s="49"/>
      <c r="I60" s="49"/>
    </row>
    <row r="61" spans="1:87" x14ac:dyDescent="0.25">
      <c r="A61" s="49"/>
      <c r="B61" s="49"/>
      <c r="C61" s="49"/>
      <c r="D61" s="49"/>
      <c r="E61" s="49"/>
      <c r="F61" s="49"/>
      <c r="G61" s="49"/>
      <c r="H61" s="49"/>
      <c r="I61" s="49"/>
    </row>
    <row r="62" spans="1:87" x14ac:dyDescent="0.25">
      <c r="A62" s="49"/>
      <c r="B62" s="49"/>
      <c r="C62" s="49"/>
      <c r="D62" s="49"/>
      <c r="E62" s="49"/>
      <c r="F62" s="49"/>
      <c r="G62" s="49"/>
      <c r="H62" s="49"/>
      <c r="I62" s="49"/>
    </row>
    <row r="63" spans="1:87" x14ac:dyDescent="0.25">
      <c r="A63" s="49"/>
      <c r="B63" s="49"/>
      <c r="C63" s="49"/>
      <c r="D63" s="49"/>
      <c r="E63" s="49"/>
      <c r="F63" s="49"/>
      <c r="G63" s="49"/>
      <c r="H63" s="49"/>
      <c r="I63" s="49"/>
    </row>
  </sheetData>
  <mergeCells count="72">
    <mergeCell ref="P4:Q4"/>
    <mergeCell ref="P2:Q2"/>
    <mergeCell ref="P1:Q1"/>
    <mergeCell ref="B15:Q15"/>
    <mergeCell ref="B1:G1"/>
    <mergeCell ref="AK35:AM35"/>
    <mergeCell ref="AN35:AP35"/>
    <mergeCell ref="AQ35:AS35"/>
    <mergeCell ref="AT35:AV35"/>
    <mergeCell ref="AW35:AY35"/>
    <mergeCell ref="AJ14:AY14"/>
    <mergeCell ref="AK15:AY15"/>
    <mergeCell ref="AK16:AM16"/>
    <mergeCell ref="AN16:AP16"/>
    <mergeCell ref="AQ16:AS16"/>
    <mergeCell ref="AT16:AV16"/>
    <mergeCell ref="AW16:AY16"/>
    <mergeCell ref="BZ16:CB16"/>
    <mergeCell ref="CC16:CE16"/>
    <mergeCell ref="CF16:CH16"/>
    <mergeCell ref="BT35:BV35"/>
    <mergeCell ref="BW35:BY35"/>
    <mergeCell ref="BZ35:CB35"/>
    <mergeCell ref="CC35:CE35"/>
    <mergeCell ref="CF35:CH35"/>
    <mergeCell ref="BB14:BQ14"/>
    <mergeCell ref="BC15:BQ15"/>
    <mergeCell ref="BS14:CH14"/>
    <mergeCell ref="BT15:CH15"/>
    <mergeCell ref="BC35:BE35"/>
    <mergeCell ref="BF35:BH35"/>
    <mergeCell ref="BI35:BK35"/>
    <mergeCell ref="BL35:BN35"/>
    <mergeCell ref="BO35:BQ35"/>
    <mergeCell ref="BC16:BE16"/>
    <mergeCell ref="BF16:BH16"/>
    <mergeCell ref="BI16:BK16"/>
    <mergeCell ref="BL16:BN16"/>
    <mergeCell ref="BO16:BQ16"/>
    <mergeCell ref="BT16:BV16"/>
    <mergeCell ref="BW16:BY16"/>
    <mergeCell ref="W16:Y16"/>
    <mergeCell ref="Z16:AB16"/>
    <mergeCell ref="AC16:AE16"/>
    <mergeCell ref="AF16:AH16"/>
    <mergeCell ref="T35:V35"/>
    <mergeCell ref="W35:Y35"/>
    <mergeCell ref="Z35:AB35"/>
    <mergeCell ref="AC35:AE35"/>
    <mergeCell ref="AF35:AH35"/>
    <mergeCell ref="B57:D57"/>
    <mergeCell ref="C53:D53"/>
    <mergeCell ref="C54:D54"/>
    <mergeCell ref="C55:D55"/>
    <mergeCell ref="B16:D16"/>
    <mergeCell ref="B39:C39"/>
    <mergeCell ref="N35:P35"/>
    <mergeCell ref="P3:Q3"/>
    <mergeCell ref="BC34:BQ34"/>
    <mergeCell ref="BT34:CH34"/>
    <mergeCell ref="B2:J2"/>
    <mergeCell ref="A14:Q14"/>
    <mergeCell ref="T34:AH34"/>
    <mergeCell ref="AK34:AY34"/>
    <mergeCell ref="E4:F4"/>
    <mergeCell ref="E16:G16"/>
    <mergeCell ref="H16:J16"/>
    <mergeCell ref="K16:M16"/>
    <mergeCell ref="N16:P16"/>
    <mergeCell ref="S14:AH14"/>
    <mergeCell ref="T15:AH15"/>
    <mergeCell ref="T16:V16"/>
  </mergeCells>
  <phoneticPr fontId="0" type="noConversion"/>
  <conditionalFormatting sqref="B57">
    <cfRule type="cellIs" dxfId="42" priority="28" operator="equal">
      <formula>"LOW"</formula>
    </cfRule>
    <cfRule type="cellIs" dxfId="41" priority="29" operator="equal">
      <formula>"LOW MEDIUM"</formula>
    </cfRule>
    <cfRule type="cellIs" dxfId="40" priority="30" operator="equal">
      <formula>"MEDIUM"</formula>
    </cfRule>
    <cfRule type="cellIs" dxfId="39" priority="31" operator="equal">
      <formula>"MEDIUM HIGH"</formula>
    </cfRule>
    <cfRule type="cellIs" dxfId="38" priority="32" operator="equal">
      <formula>"HIGH"</formula>
    </cfRule>
  </conditionalFormatting>
  <conditionalFormatting sqref="E53">
    <cfRule type="cellIs" dxfId="37" priority="38" operator="equal">
      <formula>"LOW"</formula>
    </cfRule>
    <cfRule type="cellIs" dxfId="36" priority="39" operator="equal">
      <formula>"LOW MEDIUM"</formula>
    </cfRule>
    <cfRule type="cellIs" dxfId="35" priority="40" operator="equal">
      <formula>"MEDIUM"</formula>
    </cfRule>
    <cfRule type="cellIs" dxfId="34" priority="44" operator="equal">
      <formula>"MEDIUM HIGH"</formula>
    </cfRule>
    <cfRule type="cellIs" dxfId="33" priority="45" operator="equal">
      <formula>"HIGH"</formula>
    </cfRule>
  </conditionalFormatting>
  <conditionalFormatting sqref="R21">
    <cfRule type="cellIs" dxfId="32" priority="41" operator="equal">
      <formula>"LOW"</formula>
    </cfRule>
    <cfRule type="cellIs" dxfId="31" priority="42" operator="equal">
      <formula>"LOW MEDIUM"</formula>
    </cfRule>
    <cfRule type="cellIs" dxfId="30" priority="43" operator="equal">
      <formula>"MEDIUM"</formula>
    </cfRule>
  </conditionalFormatting>
  <conditionalFormatting sqref="C36:C37">
    <cfRule type="cellIs" dxfId="29" priority="18" operator="equal">
      <formula>"LOW"</formula>
    </cfRule>
    <cfRule type="cellIs" dxfId="28" priority="19" operator="equal">
      <formula>"LOW MEDIUM"</formula>
    </cfRule>
    <cfRule type="cellIs" dxfId="27" priority="20" operator="equal">
      <formula>"MEDIUM"</formula>
    </cfRule>
    <cfRule type="cellIs" dxfId="26" priority="21" operator="equal">
      <formula>"MEDIUM HIGH"</formula>
    </cfRule>
    <cfRule type="cellIs" dxfId="25" priority="22" operator="equal">
      <formula>"HIGH"</formula>
    </cfRule>
  </conditionalFormatting>
  <conditionalFormatting sqref="C35">
    <cfRule type="cellIs" dxfId="24" priority="23" operator="equal">
      <formula>"LOW"</formula>
    </cfRule>
    <cfRule type="cellIs" dxfId="23" priority="24" operator="equal">
      <formula>"LOW MEDIUM"</formula>
    </cfRule>
    <cfRule type="cellIs" dxfId="22" priority="25" operator="equal">
      <formula>"MEDIUM"</formula>
    </cfRule>
    <cfRule type="cellIs" dxfId="21" priority="26" operator="equal">
      <formula>"MEDIUM HIGH"</formula>
    </cfRule>
    <cfRule type="cellIs" dxfId="20" priority="27" operator="equal">
      <formula>"HIGH"</formula>
    </cfRule>
  </conditionalFormatting>
  <conditionalFormatting sqref="B39">
    <cfRule type="cellIs" dxfId="19" priority="13" operator="equal">
      <formula>"LOW"</formula>
    </cfRule>
    <cfRule type="cellIs" dxfId="18" priority="14" operator="equal">
      <formula>"LOW MEDIUM"</formula>
    </cfRule>
    <cfRule type="cellIs" dxfId="17" priority="15" operator="equal">
      <formula>"MEDIUM"</formula>
    </cfRule>
    <cfRule type="cellIs" dxfId="16" priority="16" operator="equal">
      <formula>"MEDIUM HIGH"</formula>
    </cfRule>
    <cfRule type="cellIs" dxfId="15" priority="17" operator="equal">
      <formula>"HIGH"</formula>
    </cfRule>
  </conditionalFormatting>
  <conditionalFormatting sqref="B9">
    <cfRule type="expression" dxfId="14" priority="12">
      <formula>IF(LEFT($B$3,3)="Cor",1,0)</formula>
    </cfRule>
  </conditionalFormatting>
  <conditionalFormatting sqref="E18:P18">
    <cfRule type="expression" dxfId="13" priority="8">
      <formula>IF(EXACT(LEFT($B$2,3),"Sta"),0,1)</formula>
    </cfRule>
  </conditionalFormatting>
  <conditionalFormatting sqref="E19:G31">
    <cfRule type="expression" dxfId="12" priority="7">
      <formula>IF(EXACT(LEFT($B$2,3),"Sta"),0,1)</formula>
    </cfRule>
  </conditionalFormatting>
  <conditionalFormatting sqref="B19:C31">
    <cfRule type="expression" dxfId="11" priority="6">
      <formula>AND(IF(EXACT(LEFT($B$2,3),"Sta"),0,1),IF(EXACT(LEFT($B$3,3),"int"),1,0))</formula>
    </cfRule>
  </conditionalFormatting>
  <conditionalFormatting sqref="B7">
    <cfRule type="expression" dxfId="10" priority="5">
      <formula>IF(LEFT($B$3,3)="int",1,0)</formula>
    </cfRule>
  </conditionalFormatting>
  <conditionalFormatting sqref="C19:C31">
    <cfRule type="expression" dxfId="9" priority="3">
      <formula>IF(LEFT($B$3,3)="int",1,0)</formula>
    </cfRule>
  </conditionalFormatting>
  <conditionalFormatting sqref="C18">
    <cfRule type="expression" dxfId="8" priority="2">
      <formula>IF(LEFT($B$3,3)="int",1,0)</formula>
    </cfRule>
  </conditionalFormatting>
  <conditionalFormatting sqref="B18">
    <cfRule type="expression" dxfId="7" priority="1">
      <formula>IF(LEFT($B$3,3)="int",1,0)</formula>
    </cfRule>
  </conditionalFormatting>
  <dataValidations count="1">
    <dataValidation type="list" allowBlank="1" showInputMessage="1" showErrorMessage="1" sqref="B10" xr:uid="{4AB35B49-17BE-408F-A632-70DC4841BBAC}">
      <formula1>#REF!</formula1>
    </dataValidation>
  </dataValidations>
  <pageMargins left="0.7" right="0.7" top="0.75" bottom="0.75" header="0.3" footer="0.3"/>
  <pageSetup paperSize="8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t" prompt="Select" xr:uid="{D07E8ADE-1FB5-401D-94B4-50D95D437C67}">
          <x14:formula1>
            <xm:f>'Speeds 2'!$A$2:$A$8</xm:f>
          </x14:formula1>
          <xm:sqref>B4</xm:sqref>
        </x14:dataValidation>
        <x14:dataValidation type="list" allowBlank="1" showInputMessage="1" showErrorMessage="1" xr:uid="{19A7ABDE-1F6B-47A0-98FE-CFEF89B3117C}">
          <x14:formula1>
            <xm:f>Sheet3!$A$2:$A$3</xm:f>
          </x14:formula1>
          <xm:sqref>B2</xm:sqref>
        </x14:dataValidation>
        <x14:dataValidation type="list" allowBlank="1" showInputMessage="1" showErrorMessage="1" xr:uid="{6F5DED86-FE55-49A4-B130-CE8B5D4A78E8}">
          <x14:formula1>
            <xm:f>Sheet3!$A$5:$A$6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2"/>
  <sheetViews>
    <sheetView zoomScale="90" zoomScaleNormal="90" workbookViewId="0">
      <selection activeCell="C22" sqref="C22"/>
    </sheetView>
  </sheetViews>
  <sheetFormatPr defaultRowHeight="15" x14ac:dyDescent="0.25"/>
  <cols>
    <col min="1" max="1" width="25.140625" customWidth="1"/>
    <col min="2" max="2" width="5.5703125" bestFit="1" customWidth="1"/>
    <col min="3" max="3" width="14.140625" customWidth="1"/>
  </cols>
  <sheetData>
    <row r="1" spans="1:3" x14ac:dyDescent="0.25">
      <c r="A1" s="162" t="s">
        <v>84</v>
      </c>
      <c r="B1" s="162"/>
      <c r="C1" s="162"/>
    </row>
    <row r="3" spans="1:3" x14ac:dyDescent="0.25">
      <c r="A3" s="1" t="s">
        <v>32</v>
      </c>
      <c r="B3" s="3">
        <f>LOG10(B5*B7*B9*B11*B13*B15*B17*B19)</f>
        <v>1.2322999978107627</v>
      </c>
      <c r="C3" s="1" t="str">
        <f>IF(B3&lt;0.8,"LOW",IF(B3&lt;1.2,"LOW MEDIUM",IF(B3&lt;1.6,"MEDIUM",IF(B3&lt;2,"MEDIUM HIGH","HIGH"))))</f>
        <v>MEDIUM</v>
      </c>
    </row>
    <row r="4" spans="1:3" x14ac:dyDescent="0.25">
      <c r="A4" s="1" t="s">
        <v>33</v>
      </c>
    </row>
    <row r="5" spans="1:3" x14ac:dyDescent="0.25">
      <c r="A5" t="s">
        <v>39</v>
      </c>
      <c r="B5">
        <f>LOOKUP(A5,'IRR Lookup Data'!$A$2:$A$7,'IRR Lookup Data'!$B$2:$B$7)</f>
        <v>3.7</v>
      </c>
    </row>
    <row r="6" spans="1:3" s="1" customFormat="1" x14ac:dyDescent="0.25">
      <c r="A6" s="1" t="s">
        <v>41</v>
      </c>
    </row>
    <row r="7" spans="1:3" x14ac:dyDescent="0.25">
      <c r="A7" t="s">
        <v>43</v>
      </c>
      <c r="B7">
        <f>LOOKUP(A7,'IRR Lookup Data'!$A$10:$A$13,'IRR Lookup Data'!$B$10:$B$13)</f>
        <v>1</v>
      </c>
    </row>
    <row r="8" spans="1:3" s="1" customFormat="1" x14ac:dyDescent="0.25">
      <c r="A8" s="1" t="s">
        <v>47</v>
      </c>
    </row>
    <row r="9" spans="1:3" x14ac:dyDescent="0.25">
      <c r="A9" t="s">
        <v>50</v>
      </c>
      <c r="B9">
        <f>LOOKUP(A9,'IRR Lookup Data'!$A$16:$A$19,'IRR Lookup Data'!$B$16:$B$19)</f>
        <v>1</v>
      </c>
    </row>
    <row r="10" spans="1:3" s="1" customFormat="1" x14ac:dyDescent="0.25">
      <c r="A10" s="1" t="s">
        <v>52</v>
      </c>
    </row>
    <row r="11" spans="1:3" x14ac:dyDescent="0.25">
      <c r="A11" t="s">
        <v>57</v>
      </c>
      <c r="B11" s="3">
        <f>LOOKUP(A11,'IRR Lookup Data'!$A$22:$A$27,'IRR Lookup Data'!$B$22:$B$27)</f>
        <v>1.855</v>
      </c>
    </row>
    <row r="12" spans="1:3" s="1" customFormat="1" x14ac:dyDescent="0.25">
      <c r="A12" s="1" t="s">
        <v>59</v>
      </c>
    </row>
    <row r="13" spans="1:3" x14ac:dyDescent="0.25">
      <c r="A13" t="s">
        <v>65</v>
      </c>
      <c r="B13">
        <f>LOOKUP(A13,'IRR Lookup Data'!$A$30:$A$37,'IRR Lookup Data'!$B$30:$B$37)</f>
        <v>1.5</v>
      </c>
    </row>
    <row r="14" spans="1:3" s="1" customFormat="1" x14ac:dyDescent="0.25">
      <c r="A14" s="1" t="s">
        <v>68</v>
      </c>
    </row>
    <row r="15" spans="1:3" x14ac:dyDescent="0.25">
      <c r="A15" t="s">
        <v>70</v>
      </c>
      <c r="B15">
        <f>LOOKUP(A15,'IRR Lookup Data'!$A$40:$A$45,'IRR Lookup Data'!$B$40:$B$45)</f>
        <v>1.1499999999999999</v>
      </c>
    </row>
    <row r="16" spans="1:3" s="1" customFormat="1" x14ac:dyDescent="0.25">
      <c r="A16" s="1" t="s">
        <v>75</v>
      </c>
    </row>
    <row r="17" spans="1:2" x14ac:dyDescent="0.25">
      <c r="A17" t="s">
        <v>77</v>
      </c>
      <c r="B17">
        <f>LOOKUP(A17,'IRR Lookup Data'!$A$48:$A$53,'IRR Lookup Data'!$B$48:$B$53)</f>
        <v>1.03</v>
      </c>
    </row>
    <row r="18" spans="1:2" s="1" customFormat="1" x14ac:dyDescent="0.25">
      <c r="A18" s="1" t="s">
        <v>79</v>
      </c>
    </row>
    <row r="19" spans="1:2" x14ac:dyDescent="0.25">
      <c r="A19" t="s">
        <v>81</v>
      </c>
      <c r="B19">
        <f>LOOKUP(A19,'IRR Lookup Data'!$A$56:$A$59,'IRR Lookup Data'!$B$56:$B$59)</f>
        <v>1.4</v>
      </c>
    </row>
    <row r="43" spans="1:3" x14ac:dyDescent="0.25">
      <c r="A43" s="163"/>
      <c r="B43" s="163"/>
      <c r="C43" s="163"/>
    </row>
    <row r="45" spans="1:3" x14ac:dyDescent="0.25">
      <c r="A45" s="1"/>
      <c r="B45" s="3"/>
      <c r="C45" s="1"/>
    </row>
    <row r="46" spans="1:3" x14ac:dyDescent="0.25">
      <c r="A46" s="1"/>
      <c r="B46" s="7"/>
      <c r="C46" s="1"/>
    </row>
    <row r="47" spans="1:3" x14ac:dyDescent="0.25">
      <c r="A47" s="1"/>
      <c r="B47" s="7"/>
      <c r="C47" s="1"/>
    </row>
    <row r="48" spans="1:3" x14ac:dyDescent="0.25">
      <c r="A48" s="1"/>
    </row>
    <row r="50" spans="1:3" x14ac:dyDescent="0.25">
      <c r="A50" s="1"/>
      <c r="B50" s="1"/>
      <c r="C50" s="1"/>
    </row>
    <row r="52" spans="1:3" x14ac:dyDescent="0.25">
      <c r="A52" s="1"/>
      <c r="B52" s="1"/>
      <c r="C52" s="1"/>
    </row>
    <row r="54" spans="1:3" x14ac:dyDescent="0.25">
      <c r="A54" s="1"/>
      <c r="B54" s="1"/>
      <c r="C54" s="1"/>
    </row>
    <row r="55" spans="1:3" x14ac:dyDescent="0.25">
      <c r="B55" s="3"/>
    </row>
    <row r="56" spans="1:3" x14ac:dyDescent="0.25">
      <c r="A56" s="1"/>
      <c r="B56" s="1"/>
      <c r="C56" s="1"/>
    </row>
    <row r="58" spans="1:3" x14ac:dyDescent="0.25">
      <c r="A58" s="1"/>
      <c r="B58" s="1"/>
      <c r="C58" s="1"/>
    </row>
    <row r="60" spans="1:3" x14ac:dyDescent="0.25">
      <c r="A60" s="1"/>
      <c r="B60" s="1"/>
      <c r="C60" s="1"/>
    </row>
    <row r="62" spans="1:3" x14ac:dyDescent="0.25">
      <c r="A62" s="1"/>
      <c r="B62" s="1"/>
      <c r="C62" s="1"/>
    </row>
  </sheetData>
  <mergeCells count="2">
    <mergeCell ref="A1:C1"/>
    <mergeCell ref="A43:C43"/>
  </mergeCells>
  <conditionalFormatting sqref="C47 C3">
    <cfRule type="cellIs" dxfId="6" priority="8" operator="equal">
      <formula>"MEDIUM"</formula>
    </cfRule>
    <cfRule type="cellIs" dxfId="5" priority="9" operator="equal">
      <formula>"LOW MEDIUM"</formula>
    </cfRule>
    <cfRule type="cellIs" dxfId="4" priority="10" operator="equal">
      <formula>"LOW"</formula>
    </cfRule>
  </conditionalFormatting>
  <conditionalFormatting sqref="C45:C46">
    <cfRule type="cellIs" dxfId="3" priority="2" operator="equal">
      <formula>"MEDIUM"</formula>
    </cfRule>
    <cfRule type="cellIs" dxfId="2" priority="3" operator="equal">
      <formula>"LOW MEDIUM"</formula>
    </cfRule>
    <cfRule type="cellIs" dxfId="1" priority="4" operator="equal">
      <formula>"LOW"</formula>
    </cfRule>
  </conditionalFormatting>
  <conditionalFormatting sqref="C42:C1048576 C1:C20">
    <cfRule type="cellIs" dxfId="0" priority="1" operator="equal">
      <formula>"MEDIUM HIGH"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'IRR Lookup Data'!$A$2:$A$7</xm:f>
          </x14:formula1>
          <xm:sqref>A5 A49</xm:sqref>
        </x14:dataValidation>
        <x14:dataValidation type="list" allowBlank="1" showInputMessage="1" showErrorMessage="1" promptTitle="Alignment" xr:uid="{00000000-0002-0000-0200-000001000000}">
          <x14:formula1>
            <xm:f>'IRR Lookup Data'!$A$10:$A$13</xm:f>
          </x14:formula1>
          <xm:sqref>A7 A51</xm:sqref>
        </x14:dataValidation>
        <x14:dataValidation type="list" allowBlank="1" showErrorMessage="1" promptTitle="Carraigeway" xr:uid="{00000000-0002-0000-0200-000002000000}">
          <x14:formula1>
            <xm:f>'IRR Lookup Data'!$A$16:$A$19</xm:f>
          </x14:formula1>
          <xm:sqref>A9 A53</xm:sqref>
        </x14:dataValidation>
        <x14:dataValidation type="list" allowBlank="1" showInputMessage="1" showErrorMessage="1" xr:uid="{00000000-0002-0000-0200-000003000000}">
          <x14:formula1>
            <xm:f>'IRR Lookup Data'!$A$22:$A$27</xm:f>
          </x14:formula1>
          <xm:sqref>A11 A55</xm:sqref>
        </x14:dataValidation>
        <x14:dataValidation type="list" allowBlank="1" showInputMessage="1" showErrorMessage="1" xr:uid="{00000000-0002-0000-0200-000004000000}">
          <x14:formula1>
            <xm:f>'IRR Lookup Data'!$A$30:$A$37</xm:f>
          </x14:formula1>
          <xm:sqref>A13 A57</xm:sqref>
        </x14:dataValidation>
        <x14:dataValidation type="list" allowBlank="1" showInputMessage="1" showErrorMessage="1" xr:uid="{00000000-0002-0000-0200-000005000000}">
          <x14:formula1>
            <xm:f>'IRR Lookup Data'!$A$40:$A$45</xm:f>
          </x14:formula1>
          <xm:sqref>A15 A59</xm:sqref>
        </x14:dataValidation>
        <x14:dataValidation type="list" allowBlank="1" showInputMessage="1" showErrorMessage="1" xr:uid="{00000000-0002-0000-0200-000006000000}">
          <x14:formula1>
            <xm:f>'IRR Lookup Data'!$A$48:$A$53</xm:f>
          </x14:formula1>
          <xm:sqref>A17 A61</xm:sqref>
        </x14:dataValidation>
        <x14:dataValidation type="list" allowBlank="1" showInputMessage="1" showErrorMessage="1" xr:uid="{00000000-0002-0000-0200-000007000000}">
          <x14:formula1>
            <xm:f>'IRR Lookup Data'!$A$56:$A$59</xm:f>
          </x14:formula1>
          <xm:sqref>A19 A63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6F15-03A3-47E6-B786-293B9F7216A7}">
  <sheetPr codeName="Sheet4"/>
  <dimension ref="A1:A6"/>
  <sheetViews>
    <sheetView workbookViewId="0">
      <selection activeCell="N9" sqref="M8:N9"/>
    </sheetView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119</v>
      </c>
    </row>
    <row r="3" spans="1:1" x14ac:dyDescent="0.25">
      <c r="A3" t="s">
        <v>118</v>
      </c>
    </row>
    <row r="5" spans="1:1" x14ac:dyDescent="0.25">
      <c r="A5" t="s">
        <v>7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8AC3E-D8C8-401D-9870-F9EFBE0E1005}">
  <sheetPr codeName="Sheet5"/>
  <dimension ref="A1:A8"/>
  <sheetViews>
    <sheetView workbookViewId="0">
      <selection activeCell="E39" sqref="E39"/>
    </sheetView>
  </sheetViews>
  <sheetFormatPr defaultRowHeight="15" x14ac:dyDescent="0.25"/>
  <sheetData>
    <row r="1" spans="1:1" x14ac:dyDescent="0.25">
      <c r="A1" s="12" t="s">
        <v>99</v>
      </c>
    </row>
    <row r="2" spans="1:1" x14ac:dyDescent="0.25">
      <c r="A2" s="8" t="s">
        <v>98</v>
      </c>
    </row>
    <row r="3" spans="1:1" x14ac:dyDescent="0.25">
      <c r="A3" s="11">
        <v>40</v>
      </c>
    </row>
    <row r="4" spans="1:1" x14ac:dyDescent="0.25">
      <c r="A4" s="8">
        <v>50</v>
      </c>
    </row>
    <row r="5" spans="1:1" x14ac:dyDescent="0.25">
      <c r="A5" s="11">
        <v>60</v>
      </c>
    </row>
    <row r="6" spans="1:1" x14ac:dyDescent="0.25">
      <c r="A6" s="8">
        <v>70</v>
      </c>
    </row>
    <row r="7" spans="1:1" x14ac:dyDescent="0.25">
      <c r="A7" s="11">
        <v>80</v>
      </c>
    </row>
    <row r="8" spans="1:1" x14ac:dyDescent="0.25">
      <c r="A8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C59"/>
  <sheetViews>
    <sheetView workbookViewId="0">
      <selection activeCell="D25" sqref="D25"/>
    </sheetView>
  </sheetViews>
  <sheetFormatPr defaultRowHeight="15" x14ac:dyDescent="0.25"/>
  <cols>
    <col min="1" max="1" width="27.85546875" bestFit="1" customWidth="1"/>
    <col min="2" max="2" width="9.85546875" bestFit="1" customWidth="1"/>
  </cols>
  <sheetData>
    <row r="1" spans="1:3" x14ac:dyDescent="0.25">
      <c r="A1" s="1" t="s">
        <v>33</v>
      </c>
      <c r="B1" s="1" t="s">
        <v>34</v>
      </c>
    </row>
    <row r="2" spans="1:3" x14ac:dyDescent="0.25">
      <c r="A2" t="s">
        <v>35</v>
      </c>
      <c r="B2">
        <v>1</v>
      </c>
    </row>
    <row r="3" spans="1:3" x14ac:dyDescent="0.25">
      <c r="A3" t="s">
        <v>36</v>
      </c>
      <c r="B3">
        <v>3</v>
      </c>
    </row>
    <row r="4" spans="1:3" x14ac:dyDescent="0.25">
      <c r="A4" t="s">
        <v>37</v>
      </c>
      <c r="B4">
        <v>3.4</v>
      </c>
    </row>
    <row r="5" spans="1:3" x14ac:dyDescent="0.25">
      <c r="A5" t="s">
        <v>38</v>
      </c>
      <c r="B5">
        <v>1</v>
      </c>
    </row>
    <row r="6" spans="1:3" x14ac:dyDescent="0.25">
      <c r="A6" t="s">
        <v>39</v>
      </c>
      <c r="B6">
        <v>3.7</v>
      </c>
    </row>
    <row r="7" spans="1:3" x14ac:dyDescent="0.25">
      <c r="A7" t="s">
        <v>40</v>
      </c>
      <c r="B7">
        <v>10</v>
      </c>
    </row>
    <row r="9" spans="1:3" x14ac:dyDescent="0.25">
      <c r="A9" s="1" t="s">
        <v>41</v>
      </c>
      <c r="B9" s="1" t="s">
        <v>34</v>
      </c>
    </row>
    <row r="10" spans="1:3" x14ac:dyDescent="0.25">
      <c r="A10" t="s">
        <v>42</v>
      </c>
      <c r="B10">
        <v>1.8</v>
      </c>
    </row>
    <row r="11" spans="1:3" x14ac:dyDescent="0.25">
      <c r="A11" t="s">
        <v>43</v>
      </c>
      <c r="B11">
        <v>1</v>
      </c>
    </row>
    <row r="12" spans="1:3" x14ac:dyDescent="0.25">
      <c r="A12" t="s">
        <v>44</v>
      </c>
      <c r="B12">
        <v>6</v>
      </c>
    </row>
    <row r="13" spans="1:3" x14ac:dyDescent="0.25">
      <c r="A13" t="s">
        <v>45</v>
      </c>
      <c r="B13">
        <v>4</v>
      </c>
      <c r="C13" s="5" t="s">
        <v>46</v>
      </c>
    </row>
    <row r="15" spans="1:3" x14ac:dyDescent="0.25">
      <c r="A15" s="1" t="s">
        <v>47</v>
      </c>
      <c r="B15" s="1" t="s">
        <v>34</v>
      </c>
    </row>
    <row r="16" spans="1:3" x14ac:dyDescent="0.25">
      <c r="A16" t="s">
        <v>48</v>
      </c>
      <c r="B16">
        <v>1.79</v>
      </c>
    </row>
    <row r="17" spans="1:2" x14ac:dyDescent="0.25">
      <c r="A17" t="s">
        <v>49</v>
      </c>
      <c r="B17">
        <v>1.45</v>
      </c>
    </row>
    <row r="18" spans="1:2" x14ac:dyDescent="0.25">
      <c r="A18" t="s">
        <v>50</v>
      </c>
      <c r="B18">
        <v>1</v>
      </c>
    </row>
    <row r="19" spans="1:2" x14ac:dyDescent="0.25">
      <c r="A19" t="s">
        <v>51</v>
      </c>
      <c r="B19">
        <v>0.78</v>
      </c>
    </row>
    <row r="21" spans="1:2" x14ac:dyDescent="0.25">
      <c r="A21" s="1" t="s">
        <v>52</v>
      </c>
      <c r="B21" s="1" t="s">
        <v>34</v>
      </c>
    </row>
    <row r="22" spans="1:2" x14ac:dyDescent="0.25">
      <c r="A22" t="s">
        <v>53</v>
      </c>
      <c r="B22">
        <v>2.2799999999999998</v>
      </c>
    </row>
    <row r="23" spans="1:2" x14ac:dyDescent="0.25">
      <c r="A23" t="s">
        <v>54</v>
      </c>
      <c r="B23">
        <v>0.4</v>
      </c>
    </row>
    <row r="24" spans="1:2" x14ac:dyDescent="0.25">
      <c r="A24" t="s">
        <v>55</v>
      </c>
      <c r="B24">
        <v>0.67</v>
      </c>
    </row>
    <row r="25" spans="1:2" x14ac:dyDescent="0.25">
      <c r="A25" t="s">
        <v>56</v>
      </c>
      <c r="B25">
        <v>1.43</v>
      </c>
    </row>
    <row r="26" spans="1:2" x14ac:dyDescent="0.25">
      <c r="A26" t="s">
        <v>57</v>
      </c>
      <c r="B26" s="3">
        <f>(B22+B25)/2</f>
        <v>1.855</v>
      </c>
    </row>
    <row r="27" spans="1:2" x14ac:dyDescent="0.25">
      <c r="A27" t="s">
        <v>58</v>
      </c>
      <c r="B27">
        <v>2.8</v>
      </c>
    </row>
    <row r="29" spans="1:2" x14ac:dyDescent="0.25">
      <c r="A29" s="1" t="s">
        <v>59</v>
      </c>
      <c r="B29" s="1" t="s">
        <v>34</v>
      </c>
    </row>
    <row r="30" spans="1:2" x14ac:dyDescent="0.25">
      <c r="A30" t="s">
        <v>60</v>
      </c>
      <c r="B30">
        <v>4</v>
      </c>
    </row>
    <row r="31" spans="1:2" x14ac:dyDescent="0.25">
      <c r="A31" t="s">
        <v>61</v>
      </c>
      <c r="B31">
        <v>5</v>
      </c>
    </row>
    <row r="32" spans="1:2" x14ac:dyDescent="0.25">
      <c r="A32" t="s">
        <v>62</v>
      </c>
      <c r="B32">
        <v>2</v>
      </c>
    </row>
    <row r="33" spans="1:2" x14ac:dyDescent="0.25">
      <c r="A33" t="s">
        <v>63</v>
      </c>
      <c r="B33">
        <v>1</v>
      </c>
    </row>
    <row r="34" spans="1:2" x14ac:dyDescent="0.25">
      <c r="A34" t="s">
        <v>64</v>
      </c>
      <c r="B34">
        <v>1</v>
      </c>
    </row>
    <row r="35" spans="1:2" x14ac:dyDescent="0.25">
      <c r="A35" t="s">
        <v>65</v>
      </c>
      <c r="B35">
        <v>1.5</v>
      </c>
    </row>
    <row r="36" spans="1:2" x14ac:dyDescent="0.25">
      <c r="A36" t="s">
        <v>66</v>
      </c>
      <c r="B36">
        <v>2.5</v>
      </c>
    </row>
    <row r="37" spans="1:2" x14ac:dyDescent="0.25">
      <c r="A37" t="s">
        <v>67</v>
      </c>
      <c r="B37">
        <v>3</v>
      </c>
    </row>
    <row r="39" spans="1:2" x14ac:dyDescent="0.25">
      <c r="A39" s="1" t="s">
        <v>68</v>
      </c>
      <c r="B39" s="1" t="s">
        <v>34</v>
      </c>
    </row>
    <row r="40" spans="1:2" x14ac:dyDescent="0.25">
      <c r="A40" t="s">
        <v>69</v>
      </c>
      <c r="B40">
        <v>1</v>
      </c>
    </row>
    <row r="41" spans="1:2" x14ac:dyDescent="0.25">
      <c r="A41" t="s">
        <v>70</v>
      </c>
      <c r="B41">
        <v>1.1499999999999999</v>
      </c>
    </row>
    <row r="42" spans="1:2" x14ac:dyDescent="0.25">
      <c r="A42" t="s">
        <v>71</v>
      </c>
      <c r="B42">
        <v>5</v>
      </c>
    </row>
    <row r="43" spans="1:2" x14ac:dyDescent="0.25">
      <c r="A43" t="s">
        <v>72</v>
      </c>
      <c r="B43">
        <v>1.25</v>
      </c>
    </row>
    <row r="44" spans="1:2" x14ac:dyDescent="0.25">
      <c r="A44" s="6" t="s">
        <v>73</v>
      </c>
      <c r="B44">
        <v>1.5</v>
      </c>
    </row>
    <row r="45" spans="1:2" x14ac:dyDescent="0.25">
      <c r="A45" t="s">
        <v>74</v>
      </c>
      <c r="B45">
        <v>2.6</v>
      </c>
    </row>
    <row r="47" spans="1:2" x14ac:dyDescent="0.25">
      <c r="A47" s="1" t="s">
        <v>75</v>
      </c>
      <c r="B47" s="1" t="s">
        <v>34</v>
      </c>
    </row>
    <row r="48" spans="1:2" x14ac:dyDescent="0.25">
      <c r="A48" t="s">
        <v>69</v>
      </c>
      <c r="B48">
        <v>1</v>
      </c>
    </row>
    <row r="49" spans="1:2" x14ac:dyDescent="0.25">
      <c r="A49" t="s">
        <v>70</v>
      </c>
      <c r="B49">
        <v>1.01</v>
      </c>
    </row>
    <row r="50" spans="1:2" x14ac:dyDescent="0.25">
      <c r="A50" t="s">
        <v>76</v>
      </c>
      <c r="B50">
        <v>1.1000000000000001</v>
      </c>
    </row>
    <row r="51" spans="1:2" x14ac:dyDescent="0.25">
      <c r="A51" s="6" t="s">
        <v>77</v>
      </c>
      <c r="B51">
        <v>1.03</v>
      </c>
    </row>
    <row r="52" spans="1:2" x14ac:dyDescent="0.25">
      <c r="A52" t="s">
        <v>78</v>
      </c>
      <c r="B52">
        <v>1.3</v>
      </c>
    </row>
    <row r="53" spans="1:2" x14ac:dyDescent="0.25">
      <c r="A53" t="s">
        <v>74</v>
      </c>
      <c r="B53">
        <v>1.06</v>
      </c>
    </row>
    <row r="55" spans="1:2" x14ac:dyDescent="0.25">
      <c r="A55" s="1" t="s">
        <v>79</v>
      </c>
      <c r="B55" s="1" t="s">
        <v>34</v>
      </c>
    </row>
    <row r="56" spans="1:2" x14ac:dyDescent="0.25">
      <c r="A56" t="s">
        <v>80</v>
      </c>
      <c r="B56">
        <v>1</v>
      </c>
    </row>
    <row r="57" spans="1:2" x14ac:dyDescent="0.25">
      <c r="A57" t="s">
        <v>81</v>
      </c>
      <c r="B57">
        <v>1.4</v>
      </c>
    </row>
    <row r="58" spans="1:2" x14ac:dyDescent="0.25">
      <c r="A58" s="6" t="s">
        <v>82</v>
      </c>
      <c r="B58">
        <v>3</v>
      </c>
    </row>
    <row r="59" spans="1:2" x14ac:dyDescent="0.25">
      <c r="A59" t="s">
        <v>83</v>
      </c>
      <c r="B59">
        <v>2.2000000000000002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E4A2480FCBB40818CB39A25E435C9" ma:contentTypeVersion="12" ma:contentTypeDescription="Create a new document." ma:contentTypeScope="" ma:versionID="8bfbf6d5941b4c7d014b167e015d2dc0">
  <xsd:schema xmlns:xsd="http://www.w3.org/2001/XMLSchema" xmlns:xs="http://www.w3.org/2001/XMLSchema" xmlns:p="http://schemas.microsoft.com/office/2006/metadata/properties" xmlns:ns3="e1ee716f-9e9b-4f91-bb87-1d13b623126a" xmlns:ns4="b1db47eb-a704-409e-aee2-2480ee2ff19a" targetNamespace="http://schemas.microsoft.com/office/2006/metadata/properties" ma:root="true" ma:fieldsID="9cec2ac1a7a2c2581b6393afa2910ca4" ns3:_="" ns4:_="">
    <xsd:import namespace="e1ee716f-9e9b-4f91-bb87-1d13b623126a"/>
    <xsd:import namespace="b1db47eb-a704-409e-aee2-2480ee2ff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e716f-9e9b-4f91-bb87-1d13b62312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b47eb-a704-409e-aee2-2480ee2ff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D25030-D9C8-4CD1-B6A1-F11571679F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A2A42A-7C57-4503-9188-2CD45525F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EB4DD-791E-41A9-BA5C-AF359FCD3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e716f-9e9b-4f91-bb87-1d13b623126a"/>
    <ds:schemaRef ds:uri="b1db47eb-a704-409e-aee2-2480ee2ff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Introduction</vt:lpstr>
      <vt:lpstr>Safety Risk Assessment</vt:lpstr>
      <vt:lpstr>Infrastructure Risk Rating</vt:lpstr>
      <vt:lpstr>Sheet3</vt:lpstr>
      <vt:lpstr>Speeds 2</vt:lpstr>
      <vt:lpstr>IRR Lookup Data</vt:lpstr>
      <vt:lpstr>'Safety Risk Assessment'!Print_Area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Durdin</dc:creator>
  <cp:lastModifiedBy>Rebecca Rix</cp:lastModifiedBy>
  <cp:lastPrinted>2020-11-02T00:18:26Z</cp:lastPrinted>
  <dcterms:created xsi:type="dcterms:W3CDTF">2017-10-26T06:20:10Z</dcterms:created>
  <dcterms:modified xsi:type="dcterms:W3CDTF">2023-04-17T03:28:53Z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0x0101009BDE4A2480FCBB40818CB39A25E435C9</vt:lpwstr>
  </property>
</Properties>
</file>