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50"/>
  </bookViews>
  <sheets>
    <sheet name="Introduction" sheetId="7" r:id="rId1"/>
    <sheet name="LoS framework" sheetId="1" r:id="rId2"/>
    <sheet name="TREIS data" sheetId="3" r:id="rId3"/>
    <sheet name="Nat Hi Vol" sheetId="4" state="hidden" r:id="rId4"/>
    <sheet name="Nat" sheetId="5" state="hidden" r:id="rId5"/>
    <sheet name="Reg-Art" sheetId="6" state="hidden" r:id="rId6"/>
    <sheet name="Sheet2" sheetId="2" state="hidden" r:id="rId7"/>
  </sheets>
  <definedNames>
    <definedName name="_ftn1" localSheetId="0">Introduction!$A$46</definedName>
    <definedName name="_ftnref1" localSheetId="0">Introduction!$A$31</definedName>
    <definedName name="NatHV">Sheet2!$A$3:$A$16</definedName>
    <definedName name="National">Sheet2!$F$2:$F$23</definedName>
    <definedName name="NationalHV">Sheet2!$A$2:$A$16</definedName>
    <definedName name="NHV">Sheet2!$A$3:$B$16</definedName>
    <definedName name="Regional">Sheet2!$J$2:$J$35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6" l="1"/>
  <c r="D11" i="6"/>
  <c r="D10" i="6"/>
  <c r="F10" i="6" s="1"/>
  <c r="D9" i="6"/>
  <c r="E9" i="6" s="1"/>
  <c r="F8" i="6"/>
  <c r="E8" i="6"/>
  <c r="F7" i="6"/>
  <c r="E7" i="6"/>
  <c r="G6" i="6"/>
  <c r="F6" i="6"/>
  <c r="E6" i="6"/>
  <c r="G5" i="6"/>
  <c r="F5" i="6"/>
  <c r="E5" i="6"/>
  <c r="G4" i="6"/>
  <c r="F4" i="6"/>
  <c r="E4" i="6"/>
  <c r="G12" i="5"/>
  <c r="D12" i="5"/>
  <c r="F12" i="5" s="1"/>
  <c r="D11" i="5"/>
  <c r="D10" i="5"/>
  <c r="E10" i="5" s="1"/>
  <c r="D9" i="5"/>
  <c r="F9" i="5" s="1"/>
  <c r="F8" i="5"/>
  <c r="E8" i="5"/>
  <c r="G7" i="5"/>
  <c r="C7" i="5" s="1"/>
  <c r="F7" i="5"/>
  <c r="E7" i="5"/>
  <c r="G6" i="5"/>
  <c r="F6" i="5"/>
  <c r="E6" i="5"/>
  <c r="G5" i="5"/>
  <c r="F5" i="5"/>
  <c r="E5" i="5"/>
  <c r="G11" i="4"/>
  <c r="D11" i="4"/>
  <c r="F11" i="4" s="1"/>
  <c r="D10" i="4"/>
  <c r="D9" i="4"/>
  <c r="D8" i="4"/>
  <c r="F8" i="4" s="1"/>
  <c r="F7" i="4"/>
  <c r="E7" i="4"/>
  <c r="G6" i="4"/>
  <c r="F6" i="4"/>
  <c r="E6" i="4"/>
  <c r="G5" i="4"/>
  <c r="C5" i="4" s="1"/>
  <c r="F5" i="4"/>
  <c r="E5" i="4"/>
  <c r="G4" i="4"/>
  <c r="F4" i="4"/>
  <c r="E4" i="4"/>
  <c r="C5" i="6" l="1"/>
  <c r="F9" i="6"/>
  <c r="C4" i="6"/>
  <c r="C6" i="6"/>
  <c r="E10" i="6"/>
  <c r="E11" i="6"/>
  <c r="F11" i="6"/>
  <c r="C6" i="5"/>
  <c r="E9" i="5"/>
  <c r="E12" i="5"/>
  <c r="C12" i="5" s="1"/>
  <c r="C5" i="5"/>
  <c r="F10" i="5"/>
  <c r="E11" i="5"/>
  <c r="F11" i="5"/>
  <c r="C6" i="4"/>
  <c r="E8" i="4"/>
  <c r="E9" i="4"/>
  <c r="C4" i="4"/>
  <c r="F9" i="4"/>
  <c r="E10" i="4"/>
  <c r="F10" i="4"/>
  <c r="E11" i="4"/>
  <c r="C11" i="4" s="1"/>
  <c r="P52" i="3"/>
  <c r="O52" i="3"/>
  <c r="N52" i="3"/>
  <c r="M52" i="3"/>
  <c r="L52" i="3"/>
  <c r="Q52" i="3" s="1"/>
  <c r="P51" i="3"/>
  <c r="O51" i="3"/>
  <c r="N51" i="3"/>
  <c r="M51" i="3"/>
  <c r="L51" i="3"/>
  <c r="P50" i="3"/>
  <c r="O50" i="3"/>
  <c r="N50" i="3"/>
  <c r="M50" i="3"/>
  <c r="L50" i="3"/>
  <c r="I48" i="3"/>
  <c r="I53" i="3" s="1"/>
  <c r="G48" i="3"/>
  <c r="G53" i="3" s="1"/>
  <c r="P53" i="3" s="1"/>
  <c r="F48" i="3"/>
  <c r="E48" i="3"/>
  <c r="D48" i="3"/>
  <c r="D53" i="3" s="1"/>
  <c r="M53" i="3" s="1"/>
  <c r="C48" i="3"/>
  <c r="Q48" i="3" s="1"/>
  <c r="U47" i="3"/>
  <c r="T47" i="3"/>
  <c r="S47" i="3"/>
  <c r="R47" i="3"/>
  <c r="Q47" i="3"/>
  <c r="N47" i="3"/>
  <c r="H47" i="3"/>
  <c r="O47" i="3" s="1"/>
  <c r="U46" i="3"/>
  <c r="T46" i="3"/>
  <c r="S46" i="3"/>
  <c r="R46" i="3"/>
  <c r="Q46" i="3"/>
  <c r="M46" i="3"/>
  <c r="H46" i="3"/>
  <c r="P46" i="3" s="1"/>
  <c r="U45" i="3"/>
  <c r="T45" i="3"/>
  <c r="S45" i="3"/>
  <c r="R45" i="3"/>
  <c r="Q45" i="3"/>
  <c r="N45" i="3"/>
  <c r="M45" i="3"/>
  <c r="H45" i="3"/>
  <c r="O45" i="3" s="1"/>
  <c r="U44" i="3"/>
  <c r="T44" i="3"/>
  <c r="S44" i="3"/>
  <c r="R44" i="3"/>
  <c r="Q44" i="3"/>
  <c r="H44" i="3"/>
  <c r="U43" i="3"/>
  <c r="T43" i="3"/>
  <c r="S43" i="3"/>
  <c r="R43" i="3"/>
  <c r="Q43" i="3"/>
  <c r="H43" i="3"/>
  <c r="U42" i="3"/>
  <c r="T42" i="3"/>
  <c r="S42" i="3"/>
  <c r="R42" i="3"/>
  <c r="Q42" i="3"/>
  <c r="N42" i="3"/>
  <c r="H42" i="3"/>
  <c r="P42" i="3" s="1"/>
  <c r="U41" i="3"/>
  <c r="T41" i="3"/>
  <c r="S41" i="3"/>
  <c r="R41" i="3"/>
  <c r="Q41" i="3"/>
  <c r="L41" i="3"/>
  <c r="H41" i="3"/>
  <c r="O41" i="3" s="1"/>
  <c r="P36" i="3"/>
  <c r="O36" i="3"/>
  <c r="Q36" i="3" s="1"/>
  <c r="N36" i="3"/>
  <c r="M36" i="3"/>
  <c r="L36" i="3"/>
  <c r="R36" i="3" s="1"/>
  <c r="P35" i="3"/>
  <c r="O35" i="3"/>
  <c r="N35" i="3"/>
  <c r="M35" i="3"/>
  <c r="L35" i="3"/>
  <c r="P34" i="3"/>
  <c r="O34" i="3"/>
  <c r="N34" i="3"/>
  <c r="M34" i="3"/>
  <c r="L34" i="3"/>
  <c r="I32" i="3"/>
  <c r="G32" i="3"/>
  <c r="F32" i="3"/>
  <c r="F37" i="3" s="1"/>
  <c r="O37" i="3" s="1"/>
  <c r="E32" i="3"/>
  <c r="D32" i="3"/>
  <c r="D37" i="3" s="1"/>
  <c r="M37" i="3" s="1"/>
  <c r="C32" i="3"/>
  <c r="U31" i="3"/>
  <c r="T31" i="3"/>
  <c r="S31" i="3"/>
  <c r="R31" i="3"/>
  <c r="Q31" i="3"/>
  <c r="H31" i="3"/>
  <c r="P31" i="3" s="1"/>
  <c r="U30" i="3"/>
  <c r="T30" i="3"/>
  <c r="S30" i="3"/>
  <c r="R30" i="3"/>
  <c r="Q30" i="3"/>
  <c r="H30" i="3"/>
  <c r="U29" i="3"/>
  <c r="T29" i="3"/>
  <c r="S29" i="3"/>
  <c r="R29" i="3"/>
  <c r="Q29" i="3"/>
  <c r="H29" i="3"/>
  <c r="P29" i="3" s="1"/>
  <c r="U28" i="3"/>
  <c r="T28" i="3"/>
  <c r="S28" i="3"/>
  <c r="R28" i="3"/>
  <c r="Q28" i="3"/>
  <c r="M28" i="3"/>
  <c r="H28" i="3"/>
  <c r="O28" i="3" s="1"/>
  <c r="U27" i="3"/>
  <c r="T27" i="3"/>
  <c r="S27" i="3"/>
  <c r="R27" i="3"/>
  <c r="Q27" i="3"/>
  <c r="P27" i="3"/>
  <c r="H27" i="3"/>
  <c r="O27" i="3" s="1"/>
  <c r="P22" i="3"/>
  <c r="O22" i="3"/>
  <c r="N22" i="3"/>
  <c r="M22" i="3"/>
  <c r="L22" i="3"/>
  <c r="R22" i="3" s="1"/>
  <c r="P21" i="3"/>
  <c r="O21" i="3"/>
  <c r="N21" i="3"/>
  <c r="M21" i="3"/>
  <c r="L21" i="3"/>
  <c r="P20" i="3"/>
  <c r="O20" i="3"/>
  <c r="N20" i="3"/>
  <c r="M20" i="3"/>
  <c r="L20" i="3"/>
  <c r="I18" i="3"/>
  <c r="F18" i="3"/>
  <c r="F23" i="3" s="1"/>
  <c r="O23" i="3" s="1"/>
  <c r="E18" i="3"/>
  <c r="C18" i="3"/>
  <c r="C23" i="3" s="1"/>
  <c r="L23" i="3" s="1"/>
  <c r="U17" i="3"/>
  <c r="T17" i="3"/>
  <c r="S17" i="3"/>
  <c r="R17" i="3"/>
  <c r="Q17" i="3"/>
  <c r="H17" i="3"/>
  <c r="U16" i="3"/>
  <c r="T16" i="3"/>
  <c r="S16" i="3"/>
  <c r="R16" i="3"/>
  <c r="Q16" i="3"/>
  <c r="H16" i="3"/>
  <c r="P16" i="3" s="1"/>
  <c r="T15" i="3"/>
  <c r="S15" i="3"/>
  <c r="Q15" i="3"/>
  <c r="G15" i="3"/>
  <c r="U15" i="3" s="1"/>
  <c r="D15" i="3"/>
  <c r="T14" i="3"/>
  <c r="S14" i="3"/>
  <c r="R14" i="3"/>
  <c r="Q14" i="3"/>
  <c r="G14" i="3"/>
  <c r="Q10" i="3"/>
  <c r="O10" i="3"/>
  <c r="M10" i="3"/>
  <c r="L10" i="3"/>
  <c r="J10" i="3"/>
  <c r="P10" i="3" s="1"/>
  <c r="G10" i="3"/>
  <c r="N10" i="3" s="1"/>
  <c r="D10" i="3"/>
  <c r="Q9" i="3"/>
  <c r="O9" i="3"/>
  <c r="N9" i="3"/>
  <c r="M9" i="3"/>
  <c r="J9" i="3"/>
  <c r="P9" i="3" s="1"/>
  <c r="G9" i="3"/>
  <c r="D9" i="3"/>
  <c r="L9" i="3" s="1"/>
  <c r="Q8" i="3"/>
  <c r="O8" i="3"/>
  <c r="M8" i="3"/>
  <c r="L8" i="3"/>
  <c r="J8" i="3"/>
  <c r="P8" i="3" s="1"/>
  <c r="G8" i="3"/>
  <c r="N8" i="3" s="1"/>
  <c r="D8" i="3"/>
  <c r="Q7" i="3"/>
  <c r="O7" i="3"/>
  <c r="M7" i="3"/>
  <c r="J7" i="3"/>
  <c r="P7" i="3" s="1"/>
  <c r="G7" i="3"/>
  <c r="N7" i="3" s="1"/>
  <c r="D7" i="3"/>
  <c r="L7" i="3" s="1"/>
  <c r="Q6" i="3"/>
  <c r="P6" i="3"/>
  <c r="O6" i="3"/>
  <c r="M6" i="3"/>
  <c r="J6" i="3"/>
  <c r="G6" i="3"/>
  <c r="N6" i="3" s="1"/>
  <c r="D6" i="3"/>
  <c r="L6" i="3" s="1"/>
  <c r="Q5" i="3"/>
  <c r="Q11" i="3" s="1"/>
  <c r="O5" i="3"/>
  <c r="N5" i="3"/>
  <c r="M5" i="3"/>
  <c r="J5" i="3"/>
  <c r="P5" i="3" s="1"/>
  <c r="G5" i="3"/>
  <c r="D5" i="3"/>
  <c r="L5" i="3" s="1"/>
  <c r="Q4" i="3"/>
  <c r="O4" i="3"/>
  <c r="M4" i="3"/>
  <c r="L4" i="3"/>
  <c r="J4" i="3"/>
  <c r="P4" i="3" s="1"/>
  <c r="G4" i="3"/>
  <c r="N4" i="3" s="1"/>
  <c r="D4" i="3"/>
  <c r="U3" i="3"/>
  <c r="N16" i="3" l="1"/>
  <c r="P28" i="3"/>
  <c r="N29" i="3"/>
  <c r="I37" i="3"/>
  <c r="N41" i="3"/>
  <c r="M42" i="3"/>
  <c r="L45" i="3"/>
  <c r="F53" i="3"/>
  <c r="O53" i="3" s="1"/>
  <c r="U48" i="3"/>
  <c r="C53" i="3"/>
  <c r="L53" i="3" s="1"/>
  <c r="L28" i="3"/>
  <c r="E37" i="3"/>
  <c r="N37" i="3" s="1"/>
  <c r="P41" i="3"/>
  <c r="R52" i="3"/>
  <c r="Q22" i="3"/>
  <c r="M11" i="3"/>
  <c r="M16" i="3"/>
  <c r="N28" i="3"/>
  <c r="M29" i="3"/>
  <c r="C37" i="3"/>
  <c r="L37" i="3" s="1"/>
  <c r="G37" i="3"/>
  <c r="P37" i="3" s="1"/>
  <c r="M41" i="3"/>
  <c r="P45" i="3"/>
  <c r="N46" i="3"/>
  <c r="E53" i="3"/>
  <c r="N53" i="3" s="1"/>
  <c r="C11" i="6"/>
  <c r="H14" i="3"/>
  <c r="H15" i="3"/>
  <c r="R15" i="3"/>
  <c r="S32" i="3"/>
  <c r="M43" i="3"/>
  <c r="P43" i="3"/>
  <c r="L43" i="3"/>
  <c r="N44" i="3"/>
  <c r="M44" i="3"/>
  <c r="H48" i="3"/>
  <c r="M48" i="3" s="1"/>
  <c r="M17" i="3"/>
  <c r="P17" i="3"/>
  <c r="L17" i="3"/>
  <c r="G18" i="3"/>
  <c r="M30" i="3"/>
  <c r="P30" i="3"/>
  <c r="L30" i="3"/>
  <c r="N31" i="3"/>
  <c r="M31" i="3"/>
  <c r="N43" i="3"/>
  <c r="L44" i="3"/>
  <c r="R48" i="3"/>
  <c r="O11" i="3"/>
  <c r="N17" i="3"/>
  <c r="D18" i="3"/>
  <c r="Q18" i="3"/>
  <c r="N27" i="3"/>
  <c r="M27" i="3"/>
  <c r="N30" i="3"/>
  <c r="L31" i="3"/>
  <c r="O43" i="3"/>
  <c r="O44" i="3"/>
  <c r="U14" i="3"/>
  <c r="O17" i="3"/>
  <c r="E23" i="3"/>
  <c r="N23" i="3" s="1"/>
  <c r="I23" i="3"/>
  <c r="L27" i="3"/>
  <c r="O30" i="3"/>
  <c r="O31" i="3"/>
  <c r="H32" i="3"/>
  <c r="R32" i="3"/>
  <c r="P44" i="3"/>
  <c r="M47" i="3"/>
  <c r="P47" i="3"/>
  <c r="L47" i="3"/>
  <c r="O16" i="3"/>
  <c r="S18" i="3"/>
  <c r="O29" i="3"/>
  <c r="T32" i="3"/>
  <c r="O42" i="3"/>
  <c r="O46" i="3"/>
  <c r="S48" i="3"/>
  <c r="L16" i="3"/>
  <c r="T18" i="3"/>
  <c r="L29" i="3"/>
  <c r="Q32" i="3"/>
  <c r="U32" i="3"/>
  <c r="L42" i="3"/>
  <c r="L46" i="3"/>
  <c r="T48" i="3"/>
  <c r="Q53" i="3" l="1"/>
  <c r="R53" i="3"/>
  <c r="L48" i="3"/>
  <c r="R37" i="3"/>
  <c r="Q37" i="3"/>
  <c r="R18" i="3"/>
  <c r="D23" i="3"/>
  <c r="M23" i="3" s="1"/>
  <c r="P18" i="3"/>
  <c r="G23" i="3"/>
  <c r="P23" i="3" s="1"/>
  <c r="U18" i="3"/>
  <c r="O48" i="3"/>
  <c r="N48" i="3"/>
  <c r="H53" i="3"/>
  <c r="O15" i="3"/>
  <c r="N15" i="3"/>
  <c r="L15" i="3"/>
  <c r="P15" i="3"/>
  <c r="P32" i="3"/>
  <c r="L32" i="3"/>
  <c r="H37" i="3"/>
  <c r="O32" i="3"/>
  <c r="M15" i="3"/>
  <c r="N32" i="3"/>
  <c r="L14" i="3"/>
  <c r="O14" i="3"/>
  <c r="H18" i="3"/>
  <c r="M18" i="3" s="1"/>
  <c r="N14" i="3"/>
  <c r="M14" i="3"/>
  <c r="P48" i="3"/>
  <c r="M32" i="3"/>
  <c r="P14" i="3"/>
  <c r="R23" i="3" l="1"/>
  <c r="Q23" i="3"/>
  <c r="O18" i="3"/>
  <c r="H23" i="3"/>
  <c r="N18" i="3"/>
  <c r="L18" i="3"/>
  <c r="D33" i="1" l="1"/>
  <c r="F33" i="1" s="1"/>
  <c r="G54" i="1"/>
  <c r="G55" i="1"/>
  <c r="G56" i="1"/>
  <c r="C56" i="1" s="1"/>
  <c r="G60" i="1"/>
  <c r="G53" i="1"/>
  <c r="K35" i="2"/>
  <c r="G59" i="1" s="1"/>
  <c r="K34" i="2"/>
  <c r="K33" i="2"/>
  <c r="K32" i="2"/>
  <c r="K30" i="2"/>
  <c r="K29" i="2"/>
  <c r="K28" i="2"/>
  <c r="K27" i="2"/>
  <c r="K25" i="2"/>
  <c r="G7" i="6" s="1"/>
  <c r="C7" i="6" s="1"/>
  <c r="K24" i="2"/>
  <c r="G30" i="1"/>
  <c r="G31" i="1"/>
  <c r="G32" i="1"/>
  <c r="G36" i="1"/>
  <c r="G29" i="1"/>
  <c r="G23" i="2"/>
  <c r="G35" i="1" s="1"/>
  <c r="C35" i="1" s="1"/>
  <c r="G22" i="2"/>
  <c r="G21" i="2"/>
  <c r="G20" i="2"/>
  <c r="G18" i="2"/>
  <c r="G17" i="2"/>
  <c r="G16" i="2"/>
  <c r="G15" i="2"/>
  <c r="G13" i="2"/>
  <c r="G8" i="5" s="1"/>
  <c r="C8" i="5" s="1"/>
  <c r="G12" i="2"/>
  <c r="G6" i="1"/>
  <c r="G7" i="1"/>
  <c r="G9" i="1"/>
  <c r="G11" i="1"/>
  <c r="G12" i="1"/>
  <c r="G5" i="1"/>
  <c r="B9" i="2"/>
  <c r="B10" i="2"/>
  <c r="B11" i="2"/>
  <c r="G8" i="4" s="1"/>
  <c r="C8" i="4" s="1"/>
  <c r="B8" i="2"/>
  <c r="B6" i="2"/>
  <c r="G7" i="4" s="1"/>
  <c r="C7" i="4" s="1"/>
  <c r="B5" i="2"/>
  <c r="B16" i="2"/>
  <c r="B15" i="2"/>
  <c r="B14" i="2"/>
  <c r="B13" i="2"/>
  <c r="D60" i="1"/>
  <c r="D59" i="1"/>
  <c r="E59" i="1" s="1"/>
  <c r="D58" i="1"/>
  <c r="E58" i="1" s="1"/>
  <c r="F57" i="1"/>
  <c r="F60" i="1"/>
  <c r="F59" i="1"/>
  <c r="F58" i="1"/>
  <c r="F56" i="1"/>
  <c r="F55" i="1"/>
  <c r="E55" i="1"/>
  <c r="F54" i="1"/>
  <c r="E54" i="1"/>
  <c r="F53" i="1"/>
  <c r="E53" i="1"/>
  <c r="D36" i="1"/>
  <c r="D35" i="1"/>
  <c r="E32" i="1"/>
  <c r="F36" i="1"/>
  <c r="F35" i="1"/>
  <c r="E35" i="1"/>
  <c r="D34" i="1"/>
  <c r="E34" i="1" s="1"/>
  <c r="F31" i="1"/>
  <c r="E31" i="1"/>
  <c r="F30" i="1"/>
  <c r="E30" i="1"/>
  <c r="F29" i="1"/>
  <c r="E29" i="1"/>
  <c r="F5" i="1"/>
  <c r="E5" i="1"/>
  <c r="F7" i="1"/>
  <c r="F8" i="1"/>
  <c r="F6" i="1"/>
  <c r="E7" i="1"/>
  <c r="E8" i="1"/>
  <c r="E6" i="1"/>
  <c r="D12" i="1"/>
  <c r="E12" i="1" s="1"/>
  <c r="D11" i="1"/>
  <c r="E11" i="1" s="1"/>
  <c r="D10" i="1"/>
  <c r="F10" i="1" s="1"/>
  <c r="D9" i="1"/>
  <c r="E9" i="1" s="1"/>
  <c r="C31" i="1" l="1"/>
  <c r="C11" i="1"/>
  <c r="C59" i="1"/>
  <c r="C5" i="1"/>
  <c r="G9" i="4"/>
  <c r="C9" i="4" s="1"/>
  <c r="G10" i="4"/>
  <c r="C10" i="4" s="1"/>
  <c r="G8" i="1"/>
  <c r="C8" i="1" s="1"/>
  <c r="C55" i="1"/>
  <c r="G10" i="5"/>
  <c r="C10" i="5" s="1"/>
  <c r="G11" i="5"/>
  <c r="C11" i="5" s="1"/>
  <c r="G9" i="5"/>
  <c r="C9" i="5" s="1"/>
  <c r="G34" i="1"/>
  <c r="C30" i="1"/>
  <c r="G10" i="6"/>
  <c r="C10" i="6" s="1"/>
  <c r="G9" i="6"/>
  <c r="C9" i="6" s="1"/>
  <c r="G8" i="6"/>
  <c r="C8" i="6" s="1"/>
  <c r="G58" i="1"/>
  <c r="C58" i="1" s="1"/>
  <c r="C54" i="1"/>
  <c r="C7" i="1"/>
  <c r="G10" i="1"/>
  <c r="C10" i="1" s="1"/>
  <c r="G33" i="1"/>
  <c r="C33" i="1" s="1"/>
  <c r="C53" i="1"/>
  <c r="G57" i="1"/>
  <c r="C57" i="1" s="1"/>
  <c r="C34" i="1"/>
  <c r="F34" i="1"/>
  <c r="C6" i="1"/>
  <c r="C29" i="1"/>
  <c r="F32" i="1"/>
  <c r="C32" i="1" s="1"/>
  <c r="F9" i="1"/>
  <c r="C9" i="1" s="1"/>
  <c r="E57" i="1"/>
  <c r="E56" i="1"/>
  <c r="E60" i="1"/>
  <c r="C60" i="1" s="1"/>
  <c r="E33" i="1"/>
  <c r="E36" i="1"/>
  <c r="C36" i="1" s="1"/>
  <c r="E10" i="1"/>
  <c r="F11" i="1"/>
  <c r="F12" i="1"/>
  <c r="C12" i="1" s="1"/>
</calcChain>
</file>

<file path=xl/sharedStrings.xml><?xml version="1.0" encoding="utf-8"?>
<sst xmlns="http://schemas.openxmlformats.org/spreadsheetml/2006/main" count="363" uniqueCount="142">
  <si>
    <t>National high volume</t>
  </si>
  <si>
    <t>Acceptable</t>
  </si>
  <si>
    <t>Monitor</t>
  </si>
  <si>
    <t>Urgent</t>
  </si>
  <si>
    <t>2 - 4 hrs</t>
  </si>
  <si>
    <t>5 - 12 hrs</t>
  </si>
  <si>
    <t>13 hrs - 2 days</t>
  </si>
  <si>
    <t>3 - 5 days</t>
  </si>
  <si>
    <t>6 - 14 days</t>
  </si>
  <si>
    <t>15 - 49 days</t>
  </si>
  <si>
    <t>50 - 120 days</t>
  </si>
  <si>
    <t>more than 120 days</t>
  </si>
  <si>
    <t>National</t>
  </si>
  <si>
    <t>Regional/Arterial</t>
  </si>
  <si>
    <t>NHV</t>
  </si>
  <si>
    <t>Once a year</t>
  </si>
  <si>
    <t>Once every 5 years</t>
  </si>
  <si>
    <t>Once every 10 years</t>
  </si>
  <si>
    <t>Once every 25 years</t>
  </si>
  <si>
    <t>Once every 2 years</t>
  </si>
  <si>
    <t>Once every 50 years</t>
  </si>
  <si>
    <t>Once every 100 years</t>
  </si>
  <si>
    <t>Once every 250 years</t>
  </si>
  <si>
    <t>Score</t>
  </si>
  <si>
    <t>More than once a year</t>
  </si>
  <si>
    <t>Frequency on corridor</t>
  </si>
  <si>
    <t>Duration of outage</t>
  </si>
  <si>
    <t>Once every 6 years</t>
  </si>
  <si>
    <t>Once every 7 years</t>
  </si>
  <si>
    <t>Once every 8 years</t>
  </si>
  <si>
    <t>Once every 9 years</t>
  </si>
  <si>
    <t>Once every 3 years</t>
  </si>
  <si>
    <t>Once every 4 years</t>
  </si>
  <si>
    <t>Response</t>
  </si>
  <si>
    <t>9 or more times a year</t>
  </si>
  <si>
    <t>9 times a year</t>
  </si>
  <si>
    <t>10 times a year</t>
  </si>
  <si>
    <t>11 times a year</t>
  </si>
  <si>
    <t>12 times a year</t>
  </si>
  <si>
    <t>13 times a year</t>
  </si>
  <si>
    <t>14 times a year</t>
  </si>
  <si>
    <t>15 times a year</t>
  </si>
  <si>
    <t>16 times a year</t>
  </si>
  <si>
    <t>17 times a year</t>
  </si>
  <si>
    <t>18 times a year</t>
  </si>
  <si>
    <t>19 times a year</t>
  </si>
  <si>
    <t>20 times a year</t>
  </si>
  <si>
    <t>21 or more times a year</t>
  </si>
  <si>
    <t>8 times a year</t>
  </si>
  <si>
    <t>7 times a year</t>
  </si>
  <si>
    <t>6 times a year</t>
  </si>
  <si>
    <t>5 times a year</t>
  </si>
  <si>
    <t>4 times a year</t>
  </si>
  <si>
    <t>3 times a year</t>
  </si>
  <si>
    <t>2 times a year</t>
  </si>
  <si>
    <t>Duration of event</t>
  </si>
  <si>
    <t>WLG Occurance</t>
  </si>
  <si>
    <t>WLG #Events Res</t>
  </si>
  <si>
    <t>WLG Total</t>
  </si>
  <si>
    <t>NLD Occurance</t>
  </si>
  <si>
    <t>NLD #Events Res</t>
  </si>
  <si>
    <t>NLD Total</t>
  </si>
  <si>
    <t>OTG Occurance</t>
  </si>
  <si>
    <t>OTG #Events Res</t>
  </si>
  <si>
    <t>OTG Total</t>
  </si>
  <si>
    <t>WLG Prb Res</t>
  </si>
  <si>
    <t>WLG Prb All</t>
  </si>
  <si>
    <t>NLD Prb Res</t>
  </si>
  <si>
    <t>NLD Prb All</t>
  </si>
  <si>
    <t>OTG Prb Res</t>
  </si>
  <si>
    <t>OTG Prb All</t>
  </si>
  <si>
    <t>Years of data</t>
  </si>
  <si>
    <t>2 hours or less</t>
  </si>
  <si>
    <t>2-6 Hours</t>
  </si>
  <si>
    <t>6-12 Hours</t>
  </si>
  <si>
    <t>12-24 Hours</t>
  </si>
  <si>
    <t>24-60 Hours</t>
  </si>
  <si>
    <t>60-120 Hours</t>
  </si>
  <si>
    <t>120+</t>
  </si>
  <si>
    <t>Total</t>
  </si>
  <si>
    <t>Wellington Hwys</t>
  </si>
  <si>
    <t>Flood</t>
  </si>
  <si>
    <t>Ice or Snow</t>
  </si>
  <si>
    <t>Strong winds</t>
  </si>
  <si>
    <t>Slip</t>
  </si>
  <si>
    <t>Other</t>
  </si>
  <si>
    <t>Total Occurance</t>
  </si>
  <si>
    <t>Prb Res Flood</t>
  </si>
  <si>
    <t>Prb Res Ice/Snow</t>
  </si>
  <si>
    <t>Prb Res Wind</t>
  </si>
  <si>
    <t>Prb Res Slip</t>
  </si>
  <si>
    <t>Prb Res Other</t>
  </si>
  <si>
    <t>1N</t>
  </si>
  <si>
    <t>Duration</t>
  </si>
  <si>
    <t>Northland Hwys</t>
  </si>
  <si>
    <t>Washout</t>
  </si>
  <si>
    <t>Fallen Trees</t>
  </si>
  <si>
    <t>Otago Hwys</t>
  </si>
  <si>
    <t>1S</t>
  </si>
  <si>
    <t>User must find average/min/max duration of event per hazard type for their region from the TREIS tab</t>
  </si>
  <si>
    <t>Select either the average frequency of event type occurs per year from the TREIS tab</t>
  </si>
  <si>
    <t>Min (hrs)</t>
  </si>
  <si>
    <t>Max (hrs)</t>
  </si>
  <si>
    <t>Average (hrs)</t>
  </si>
  <si>
    <t>Frequency events/year</t>
  </si>
  <si>
    <t>All Event Average</t>
  </si>
  <si>
    <t>Total Average</t>
  </si>
  <si>
    <t>Background</t>
  </si>
  <si>
    <t>The One Network Road Classification (ONRC) was developed by the Road Efficiency Group, a collaborative initiative between NZ Transport Agency and its partners in the roading industry. The purpose of the ONRC is to categorise roads based on the function that they perform as part of a national network. The road categories are National (high volume), National, Regional, Arterial, Primary Collector, Secondary, Access, Access (low volume).</t>
  </si>
  <si>
    <t>The ONRC also proposes customer levels of service for travel time, resilience, travel speed, safety, amenity and accessibility. Customer levels of service are a very important factor in determining where improvements should be considered on the network. This is achieved by evaluating the current level of service against a target or optimal level of service to identify where there are gaps in the level of service, and ultimately where interventions are required to improve level of service to an acceptable standard. However, it has been determined that further guidance could assist to support the ONRC levels of service.</t>
  </si>
  <si>
    <t>How to use the framework</t>
  </si>
  <si>
    <t>Step 1. Determine the road classification</t>
  </si>
  <si>
    <t>The first step is to identify the classification of road that you are investigating. The One Network Road Classification map can be found following this link:</t>
  </si>
  <si>
    <t>https://nzta.maps.arcgis.com/apps/webappviewer/index.html?id=95fad5204ad243c39d84c37701f614b0</t>
  </si>
  <si>
    <t>Step 2. Determine how the route should be segmented</t>
  </si>
  <si>
    <t>In the first stage, you need to identify whether there is a viable alternative route that is likely to be available, and has less than an additional 2 hours of travel time (2 hours has been determined to be the benchmark within the ONRC).</t>
  </si>
  <si>
    <t>If there are no viable alternative routes, then the whole corridor should be considered as being out of service.</t>
  </si>
  <si>
    <t>If there are alternatives, then the corridor should be segmented into sections between intersection or interchanges where the main route meets with alternative routes. In this situation there may be several sections along a corridor, depending on the connectivity of the route. This is illustrated in the following diagram. In this example, if there is an outage on segment 1 the alternative route can be used and the overall route is operational. However, if there is an outage on segment 2 then the whole route may be considered as an outage as there is no alternative route. Therefore, investing to improve resilience on segment 2 may be considered more important than on segment 1 and 3.</t>
  </si>
  <si>
    <t>The second stage is to segment the route based on its environment if required by changing context. If a corridor traverse’s flat plains, and then through an alpine pass, it may be reasonable to evaluate these as separate sections of the corridor. The national scan of high impact, low frequency events may provide some guidance on this approach. And can be found by following this link:</t>
  </si>
  <si>
    <t>https://www.nzta.govt.nz/roads-and-rail/highways-information-portal/technical-disciplines/resilience-project/resources-and-information/</t>
  </si>
  <si>
    <t>Step 3. Data collection</t>
  </si>
  <si>
    <t>To undertake the assessment, you will need to understand level of risk on the segments being analysed in terms of the possible frequency of an outage and the possible duration. There are two types of events to consider:</t>
  </si>
  <si>
    <r>
      <t>(Relatively) Low impact/high frequency (LIHF):</t>
    </r>
    <r>
      <rPr>
        <sz val="11"/>
        <color theme="1"/>
        <rFont val="Calibri"/>
        <family val="2"/>
        <scheme val="minor"/>
      </rPr>
      <t xml:space="preserve"> These are events such as small floods, snow on alpine passes, and small scale slips. These are events that may generally happen (sometimes frequently) within 0 – 10 yr time period.</t>
    </r>
  </si>
  <si>
    <r>
      <t xml:space="preserve">It should be noted that road crashes are considered to be excluded from this analysis, as safety programmes are in place to address major safety issues on the network. In this situation a road outage is a result of something other than a resilience problem. </t>
    </r>
    <r>
      <rPr>
        <sz val="8"/>
        <color theme="1"/>
        <rFont val="Calibri"/>
        <family val="2"/>
        <scheme val="minor"/>
      </rPr>
      <t> </t>
    </r>
  </si>
  <si>
    <t>Information on these LIHF types of events can be extracted from TRIES. But note that the quality of information in this system is variable across the country, and that the information needs to be cleaned to ensure that it is sensible and captures all known events. It is also worth talking to local NoC suppliers, Network Managers, and Journey Managers.</t>
  </si>
  <si>
    <t>The table below is an example of information extracted and assessed from TRIES for the Wellington region.</t>
  </si>
  <si>
    <r>
      <t>High impact/low frequency (HILF):</t>
    </r>
    <r>
      <rPr>
        <sz val="11"/>
        <color theme="1"/>
        <rFont val="Calibri"/>
        <family val="2"/>
        <scheme val="minor"/>
      </rPr>
      <t xml:space="preserve"> These are large scale events that will cause significant disruption to the network. They are generally caused by large storms, earthquakes, tsunamis, volcanos or sea level rise. These are events that happen infrequently, and will most likely be outside of the knowledge or experience of staff members. Therefore, a level of scientific investigation and input may be required.</t>
    </r>
  </si>
  <si>
    <t>The high level national scan referenced earlier is the best place to start framing the appropriate information needed on these types of events. The regional methodology [1]can be followed if further investigation is required.</t>
  </si>
  <si>
    <t>Step 4. Use the framework</t>
  </si>
  <si>
    <r>
      <t>Using the data collected in step 3, for the 2</t>
    </r>
    <r>
      <rPr>
        <vertAlign val="superscript"/>
        <sz val="11"/>
        <color theme="1"/>
        <rFont val="Calibri"/>
        <family val="2"/>
        <scheme val="minor"/>
      </rPr>
      <t>nd</t>
    </r>
    <r>
      <rPr>
        <sz val="11"/>
        <color theme="1"/>
        <rFont val="Calibri"/>
        <family val="2"/>
        <scheme val="minor"/>
      </rPr>
      <t xml:space="preserve"> column cells (Frequency on Corridor) make an assessment of the likely frequency of outage on the corridor for each of the outage duration periods.</t>
    </r>
  </si>
  <si>
    <r>
      <t xml:space="preserve">As you do this you will notice that the </t>
    </r>
    <r>
      <rPr>
        <i/>
        <sz val="11"/>
        <color theme="1"/>
        <rFont val="Calibri"/>
        <family val="2"/>
        <scheme val="minor"/>
      </rPr>
      <t>Response</t>
    </r>
    <r>
      <rPr>
        <sz val="11"/>
        <color theme="1"/>
        <rFont val="Calibri"/>
        <family val="2"/>
        <scheme val="minor"/>
      </rPr>
      <t xml:space="preserve"> column auto populates and classifies the appropriate level of response in heat map format. Points will also appear on the graph illustrating the current level of service for the corridor.</t>
    </r>
  </si>
  <si>
    <t>Step 5. The results</t>
  </si>
  <si>
    <t>The framework will give you one of four responses, listed below. The responses are to give guidance for how to deal with the resilience issues on your corridor, and should inform any business case or potential investment.  The “worst” result across all duration periods, being that with the greatest gap above the acceptable risk line, should be the overall determining factor.  However collective assessment of all duration results should also be made.  If no result exceeds the acceptable risk line, no further action would be needed other than standard EPPP preparedness.</t>
  </si>
  <si>
    <r>
      <t>1.</t>
    </r>
    <r>
      <rPr>
        <sz val="7"/>
        <color theme="1"/>
        <rFont val="Times New Roman"/>
        <family val="1"/>
      </rPr>
      <t xml:space="preserve">       </t>
    </r>
    <r>
      <rPr>
        <sz val="11"/>
        <color theme="1"/>
        <rFont val="Calibri"/>
        <family val="2"/>
        <scheme val="minor"/>
      </rPr>
      <t>No response (do nothing scenario – accept the risk)</t>
    </r>
  </si>
  <si>
    <r>
      <t>2.</t>
    </r>
    <r>
      <rPr>
        <sz val="7"/>
        <color theme="1"/>
        <rFont val="Times New Roman"/>
        <family val="1"/>
      </rPr>
      <t xml:space="preserve">       </t>
    </r>
    <r>
      <rPr>
        <sz val="11"/>
        <color theme="1"/>
        <rFont val="Calibri"/>
        <family val="2"/>
        <scheme val="minor"/>
      </rPr>
      <t>Monitor (regional staff increase monitoring focus and reporting for risk area)</t>
    </r>
  </si>
  <si>
    <r>
      <t>3.</t>
    </r>
    <r>
      <rPr>
        <sz val="7"/>
        <color theme="1"/>
        <rFont val="Times New Roman"/>
        <family val="1"/>
      </rPr>
      <t xml:space="preserve">       </t>
    </r>
    <r>
      <rPr>
        <sz val="11"/>
        <color theme="1"/>
        <rFont val="Calibri"/>
        <family val="2"/>
        <scheme val="minor"/>
      </rPr>
      <t>Plan response (develop business case to determine preferred response to risk, and           then implement)</t>
    </r>
  </si>
  <si>
    <r>
      <t>4.</t>
    </r>
    <r>
      <rPr>
        <sz val="7"/>
        <color theme="1"/>
        <rFont val="Times New Roman"/>
        <family val="1"/>
      </rPr>
      <t xml:space="preserve">       </t>
    </r>
    <r>
      <rPr>
        <sz val="11"/>
        <color theme="1"/>
        <rFont val="Calibri"/>
        <family val="2"/>
        <scheme val="minor"/>
      </rPr>
      <t>Urgent response (immediate interim actions required by a NOC to manage until business case preferred option is implemented)</t>
    </r>
  </si>
  <si>
    <t>[1] The regional methodology is available online. It is a guide to undertake a more detail assessment of resilience risk than provided in the national scan.</t>
  </si>
  <si>
    <t>Results graph</t>
  </si>
  <si>
    <t>RESILIENCE CUSTOMER LEVELS OF SERVICE ASSESSMENT TOOL</t>
  </si>
  <si>
    <t>In response to this, the Resilience Project has developed this framework which classifies the Customer Levels of Service, given the expected duration of outage and frequency of an event, while also taking the road classification into account. It is expected that this framework will be used to determine when it is appropriate to invest to investigate resilience problems and potential strategic responses, either through a business case or through operational budgets such as the Minor or Enhanced Resilience budgets.</t>
  </si>
  <si>
    <r>
      <t xml:space="preserve">In the </t>
    </r>
    <r>
      <rPr>
        <i/>
        <sz val="11"/>
        <color theme="1"/>
        <rFont val="Calibri"/>
        <family val="2"/>
        <scheme val="minor"/>
      </rPr>
      <t>LoS framework</t>
    </r>
    <r>
      <rPr>
        <sz val="11"/>
        <color theme="1"/>
        <rFont val="Calibri"/>
        <family val="2"/>
        <scheme val="minor"/>
      </rPr>
      <t xml:space="preserve"> tab and find the appropriate road classification.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</si>
</sst>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21" x14ac:knownFonts="1">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Lucida Sans"/>
      <family val="2"/>
    </font>
    <font>
      <sz val="12"/>
      <color theme="1"/>
      <name val="Lucida Sans"/>
      <family val="2"/>
    </font>
    <font>
      <b/>
      <sz val="10"/>
      <color theme="1"/>
      <name val="Calibri"/>
      <family val="2"/>
      <scheme val="minor"/>
    </font>
    <font>
      <sz val="10"/>
      <color theme="1"/>
      <name val="Calibri"/>
      <family val="2"/>
      <scheme val="minor"/>
    </font>
    <font>
      <b/>
      <sz val="20"/>
      <color rgb="FFAFBD22"/>
      <name val="Calibri"/>
      <family val="2"/>
      <scheme val="minor"/>
    </font>
    <font>
      <b/>
      <sz val="20"/>
      <color theme="3"/>
      <name val="Calibri"/>
      <family val="2"/>
      <scheme val="minor"/>
    </font>
    <font>
      <b/>
      <sz val="20"/>
      <color rgb="FFAFBD21"/>
      <name val="Lucida Sans"/>
      <family val="2"/>
    </font>
    <font>
      <b/>
      <sz val="12"/>
      <color rgb="FF00456A"/>
      <name val="Lucida Sans"/>
      <family val="2"/>
    </font>
    <font>
      <sz val="8"/>
      <color theme="1"/>
      <name val="Calibri"/>
      <family val="2"/>
      <scheme val="minor"/>
    </font>
    <font>
      <vertAlign val="superscript"/>
      <sz val="11"/>
      <color theme="1"/>
      <name val="Calibri"/>
      <family val="2"/>
      <scheme val="minor"/>
    </font>
    <font>
      <i/>
      <sz val="11"/>
      <color theme="1"/>
      <name val="Calibri"/>
      <family val="2"/>
      <scheme val="minor"/>
    </font>
    <font>
      <sz val="7"/>
      <color theme="1"/>
      <name val="Times New Roman"/>
      <family val="1"/>
    </font>
    <font>
      <u/>
      <sz val="11"/>
      <color theme="10"/>
      <name val="Calibri"/>
      <family val="2"/>
      <scheme val="minor"/>
    </font>
    <font>
      <b/>
      <sz val="20"/>
      <color rgb="FFAFBD21"/>
      <name val="Calibri"/>
      <family val="2"/>
      <scheme val="minor"/>
    </font>
    <font>
      <b/>
      <sz val="20"/>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9" tint="0.39997558519241921"/>
        <bgColor indexed="64"/>
      </patternFill>
    </fill>
    <fill>
      <patternFill patternType="solid">
        <fgColor theme="1"/>
        <bgColor indexed="64"/>
      </patternFill>
    </fill>
    <fill>
      <patternFill patternType="solid">
        <fgColor rgb="FF00456B"/>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9" fontId="3" fillId="0" borderId="0" applyFont="0" applyFill="0" applyBorder="0" applyAlignment="0" applyProtection="0"/>
    <xf numFmtId="0" fontId="6" fillId="0" borderId="0"/>
    <xf numFmtId="0" fontId="18" fillId="0" borderId="0" applyNumberFormat="0" applyFill="0" applyBorder="0" applyAlignment="0" applyProtection="0"/>
  </cellStyleXfs>
  <cellXfs count="112">
    <xf numFmtId="0" fontId="0" fillId="0" borderId="0" xfId="0"/>
    <xf numFmtId="0" fontId="0" fillId="0" borderId="1" xfId="0" applyBorder="1"/>
    <xf numFmtId="0" fontId="0" fillId="0" borderId="1" xfId="0" applyBorder="1" applyAlignment="1">
      <alignment horizontal="left"/>
    </xf>
    <xf numFmtId="0" fontId="0" fillId="0" borderId="1" xfId="0" applyNumberFormat="1" applyBorder="1"/>
    <xf numFmtId="0" fontId="2" fillId="0" borderId="0" xfId="0" applyFont="1" applyFill="1"/>
    <xf numFmtId="0" fontId="1" fillId="0" borderId="1" xfId="0" applyFont="1" applyBorder="1"/>
    <xf numFmtId="0" fontId="0" fillId="0" borderId="0" xfId="0" applyFill="1" applyBorder="1" applyAlignment="1">
      <alignment horizontal="left"/>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Border="1"/>
    <xf numFmtId="0" fontId="0" fillId="0" borderId="7" xfId="0" applyBorder="1"/>
    <xf numFmtId="164" fontId="0" fillId="0" borderId="8" xfId="1" applyNumberFormat="1" applyFont="1" applyBorder="1"/>
    <xf numFmtId="164" fontId="0" fillId="0" borderId="9" xfId="1" applyNumberFormat="1" applyFont="1" applyBorder="1"/>
    <xf numFmtId="164" fontId="0" fillId="0" borderId="6" xfId="1" applyNumberFormat="1" applyFont="1" applyBorder="1"/>
    <xf numFmtId="164" fontId="0" fillId="0" borderId="7" xfId="1" applyNumberFormat="1" applyFont="1" applyBorder="1"/>
    <xf numFmtId="0" fontId="0" fillId="0" borderId="11" xfId="0" applyBorder="1"/>
    <xf numFmtId="0" fontId="0" fillId="0" borderId="12" xfId="0" applyBorder="1"/>
    <xf numFmtId="0" fontId="0" fillId="0" borderId="13" xfId="0" applyBorder="1"/>
    <xf numFmtId="164" fontId="0" fillId="0" borderId="11" xfId="1" applyNumberFormat="1" applyFont="1" applyBorder="1"/>
    <xf numFmtId="164" fontId="0" fillId="0" borderId="13" xfId="1" applyNumberFormat="1" applyFont="1" applyBorder="1"/>
    <xf numFmtId="164" fontId="0" fillId="0" borderId="3" xfId="0" applyNumberFormat="1" applyBorder="1"/>
    <xf numFmtId="164" fontId="0" fillId="0" borderId="4" xfId="0" applyNumberFormat="1" applyBorder="1"/>
    <xf numFmtId="0" fontId="0" fillId="0" borderId="15" xfId="0" applyBorder="1"/>
    <xf numFmtId="0" fontId="0" fillId="0" borderId="9" xfId="0" applyBorder="1"/>
    <xf numFmtId="164" fontId="0" fillId="0" borderId="15" xfId="1" applyNumberFormat="1" applyFont="1" applyBorder="1"/>
    <xf numFmtId="164" fontId="0" fillId="0" borderId="0" xfId="1" applyNumberFormat="1" applyFont="1" applyBorder="1"/>
    <xf numFmtId="164" fontId="0" fillId="0" borderId="2" xfId="1" applyNumberFormat="1" applyFont="1" applyBorder="1"/>
    <xf numFmtId="164" fontId="0" fillId="0" borderId="3" xfId="1" applyNumberFormat="1" applyFont="1" applyBorder="1"/>
    <xf numFmtId="164" fontId="0" fillId="0" borderId="4" xfId="1" applyNumberFormat="1" applyFont="1" applyBorder="1"/>
    <xf numFmtId="0" fontId="1" fillId="0" borderId="0" xfId="0" applyFont="1" applyBorder="1"/>
    <xf numFmtId="0" fontId="0" fillId="0" borderId="14" xfId="0" applyFont="1" applyBorder="1"/>
    <xf numFmtId="2" fontId="0" fillId="0" borderId="8" xfId="1" applyNumberFormat="1" applyFont="1" applyFill="1" applyBorder="1"/>
    <xf numFmtId="2" fontId="0" fillId="0" borderId="15" xfId="1" applyNumberFormat="1" applyFont="1" applyFill="1" applyBorder="1"/>
    <xf numFmtId="2" fontId="0" fillId="0" borderId="9" xfId="1" applyNumberFormat="1" applyFont="1" applyFill="1" applyBorder="1"/>
    <xf numFmtId="0" fontId="0" fillId="0" borderId="5" xfId="0" applyFont="1" applyBorder="1"/>
    <xf numFmtId="0" fontId="0" fillId="0" borderId="0" xfId="0" applyFill="1" applyBorder="1"/>
    <xf numFmtId="2" fontId="0" fillId="0" borderId="6" xfId="1" applyNumberFormat="1" applyFont="1" applyFill="1" applyBorder="1"/>
    <xf numFmtId="2" fontId="0" fillId="0" borderId="0" xfId="1" applyNumberFormat="1" applyFont="1" applyFill="1" applyBorder="1"/>
    <xf numFmtId="2" fontId="0" fillId="0" borderId="7" xfId="1" applyNumberFormat="1" applyFont="1" applyFill="1" applyBorder="1"/>
    <xf numFmtId="0" fontId="0" fillId="0" borderId="10" xfId="0" applyFont="1" applyBorder="1"/>
    <xf numFmtId="2" fontId="0" fillId="0" borderId="11" xfId="1" applyNumberFormat="1" applyFont="1" applyFill="1" applyBorder="1"/>
    <xf numFmtId="2" fontId="0" fillId="0" borderId="12" xfId="1" applyNumberFormat="1" applyFont="1" applyFill="1" applyBorder="1"/>
    <xf numFmtId="2" fontId="0" fillId="0" borderId="13" xfId="1" applyNumberFormat="1" applyFont="1" applyFill="1" applyBorder="1"/>
    <xf numFmtId="165" fontId="0" fillId="0" borderId="3" xfId="0" applyNumberFormat="1" applyBorder="1"/>
    <xf numFmtId="165" fontId="0" fillId="0" borderId="4" xfId="0" applyNumberFormat="1" applyBorder="1"/>
    <xf numFmtId="165" fontId="0" fillId="0" borderId="2" xfId="1" applyNumberFormat="1" applyFont="1" applyFill="1" applyBorder="1"/>
    <xf numFmtId="165" fontId="0" fillId="0" borderId="3" xfId="1" applyNumberFormat="1" applyFont="1" applyFill="1" applyBorder="1"/>
    <xf numFmtId="165" fontId="0" fillId="0" borderId="4" xfId="1" applyNumberFormat="1" applyFont="1" applyFill="1" applyBorder="1"/>
    <xf numFmtId="165" fontId="0" fillId="0" borderId="2" xfId="0" applyNumberFormat="1" applyBorder="1"/>
    <xf numFmtId="0" fontId="0" fillId="0" borderId="15" xfId="0" applyFill="1" applyBorder="1"/>
    <xf numFmtId="0" fontId="0" fillId="0" borderId="12" xfId="0" applyFill="1" applyBorder="1"/>
    <xf numFmtId="0" fontId="0" fillId="2" borderId="1" xfId="0" applyFill="1" applyBorder="1"/>
    <xf numFmtId="0" fontId="0" fillId="2" borderId="14" xfId="0" applyFill="1" applyBorder="1" applyAlignment="1">
      <alignment horizontal="right"/>
    </xf>
    <xf numFmtId="0" fontId="0" fillId="2" borderId="5" xfId="0" applyFill="1" applyBorder="1" applyAlignment="1">
      <alignment horizontal="right"/>
    </xf>
    <xf numFmtId="0" fontId="1" fillId="2" borderId="1" xfId="0" applyFont="1" applyFill="1" applyBorder="1"/>
    <xf numFmtId="0" fontId="0" fillId="3" borderId="3" xfId="0" applyFill="1" applyBorder="1"/>
    <xf numFmtId="0" fontId="0" fillId="3" borderId="4" xfId="0" applyFill="1" applyBorder="1"/>
    <xf numFmtId="0" fontId="0" fillId="3" borderId="0" xfId="0" applyFill="1"/>
    <xf numFmtId="0" fontId="0" fillId="3" borderId="2" xfId="0" applyFill="1" applyBorder="1"/>
    <xf numFmtId="0" fontId="0" fillId="4" borderId="3" xfId="0" applyFill="1" applyBorder="1"/>
    <xf numFmtId="0" fontId="0" fillId="4" borderId="4" xfId="0" applyFill="1" applyBorder="1"/>
    <xf numFmtId="0" fontId="0" fillId="4" borderId="0" xfId="0" applyFill="1"/>
    <xf numFmtId="0" fontId="0" fillId="4" borderId="8" xfId="0" applyFill="1" applyBorder="1"/>
    <xf numFmtId="0" fontId="0" fillId="4" borderId="15" xfId="0" applyFill="1" applyBorder="1"/>
    <xf numFmtId="0" fontId="0" fillId="4" borderId="9" xfId="0" applyFill="1" applyBorder="1"/>
    <xf numFmtId="0" fontId="0" fillId="5" borderId="3" xfId="0" applyFill="1" applyBorder="1"/>
    <xf numFmtId="0" fontId="0" fillId="5" borderId="4" xfId="0" applyFill="1" applyBorder="1"/>
    <xf numFmtId="0" fontId="0" fillId="5" borderId="0" xfId="0" applyFill="1"/>
    <xf numFmtId="0" fontId="0" fillId="5" borderId="8" xfId="0" applyFill="1" applyBorder="1"/>
    <xf numFmtId="0" fontId="0" fillId="5" borderId="15" xfId="0" applyFill="1" applyBorder="1"/>
    <xf numFmtId="0" fontId="0" fillId="5" borderId="9" xfId="0" applyFill="1" applyBorder="1"/>
    <xf numFmtId="0" fontId="5" fillId="6" borderId="1" xfId="0" applyFont="1" applyFill="1" applyBorder="1"/>
    <xf numFmtId="0" fontId="5" fillId="6" borderId="2" xfId="0" applyFont="1" applyFill="1" applyBorder="1"/>
    <xf numFmtId="0" fontId="5" fillId="6" borderId="3" xfId="0" applyFont="1" applyFill="1" applyBorder="1"/>
    <xf numFmtId="0" fontId="5" fillId="6" borderId="4" xfId="0" applyFont="1" applyFill="1" applyBorder="1"/>
    <xf numFmtId="0" fontId="4" fillId="6" borderId="3" xfId="0" applyFont="1" applyFill="1" applyBorder="1"/>
    <xf numFmtId="0" fontId="4" fillId="6" borderId="4" xfId="0" applyFont="1" applyFill="1" applyBorder="1"/>
    <xf numFmtId="0" fontId="4" fillId="6" borderId="2" xfId="0" applyFont="1" applyFill="1" applyBorder="1"/>
    <xf numFmtId="0" fontId="0" fillId="2" borderId="5" xfId="0" applyFill="1" applyBorder="1"/>
    <xf numFmtId="0" fontId="0" fillId="2" borderId="10" xfId="0" applyFill="1" applyBorder="1"/>
    <xf numFmtId="0" fontId="1" fillId="4" borderId="1" xfId="0" applyFont="1" applyFill="1" applyBorder="1"/>
    <xf numFmtId="0" fontId="1" fillId="5" borderId="1" xfId="0" applyFont="1" applyFill="1" applyBorder="1"/>
    <xf numFmtId="0" fontId="1" fillId="3" borderId="1" xfId="0" applyFont="1" applyFill="1" applyBorder="1"/>
    <xf numFmtId="165" fontId="0" fillId="0" borderId="1" xfId="0" applyNumberFormat="1" applyBorder="1"/>
    <xf numFmtId="2" fontId="0" fillId="0" borderId="1" xfId="0" applyNumberFormat="1" applyBorder="1"/>
    <xf numFmtId="0" fontId="7" fillId="0" borderId="0" xfId="2" applyFont="1"/>
    <xf numFmtId="0" fontId="8" fillId="0" borderId="1" xfId="0" applyFont="1" applyBorder="1"/>
    <xf numFmtId="0" fontId="9" fillId="0" borderId="1" xfId="0" applyFont="1" applyBorder="1" applyAlignment="1">
      <alignment horizontal="left"/>
    </xf>
    <xf numFmtId="0" fontId="9" fillId="0" borderId="1" xfId="0" applyFont="1" applyBorder="1"/>
    <xf numFmtId="0" fontId="9" fillId="0" borderId="1" xfId="0" applyNumberFormat="1" applyFont="1" applyBorder="1"/>
    <xf numFmtId="0" fontId="5" fillId="7" borderId="1" xfId="0" applyFont="1" applyFill="1" applyBorder="1" applyAlignment="1" applyProtection="1">
      <alignment horizontal="left" vertical="center" wrapText="1"/>
    </xf>
    <xf numFmtId="0" fontId="10" fillId="8" borderId="0" xfId="0" applyFont="1" applyFill="1"/>
    <xf numFmtId="0" fontId="0" fillId="2" borderId="1" xfId="0" applyFill="1" applyBorder="1" applyAlignment="1">
      <alignment horizontal="left"/>
    </xf>
    <xf numFmtId="0" fontId="5" fillId="7" borderId="10" xfId="0" applyFont="1" applyFill="1" applyBorder="1" applyAlignment="1" applyProtection="1">
      <alignment horizontal="left" vertical="center" wrapText="1"/>
    </xf>
    <xf numFmtId="0" fontId="10" fillId="8" borderId="0" xfId="0" applyFont="1" applyFill="1" applyBorder="1"/>
    <xf numFmtId="0" fontId="0" fillId="0" borderId="0" xfId="0" applyFill="1"/>
    <xf numFmtId="0" fontId="11" fillId="0" borderId="0" xfId="0" applyFont="1" applyFill="1" applyAlignment="1">
      <alignment vertical="center"/>
    </xf>
    <xf numFmtId="0" fontId="12"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18" fillId="0" borderId="0" xfId="3" applyAlignment="1">
      <alignment vertical="center" wrapText="1"/>
    </xf>
    <xf numFmtId="0" fontId="0" fillId="0" borderId="0" xfId="0" applyAlignment="1">
      <alignment wrapText="1"/>
    </xf>
    <xf numFmtId="0" fontId="1" fillId="0" borderId="0" xfId="0" applyFont="1" applyAlignment="1">
      <alignment vertical="center" wrapText="1"/>
    </xf>
    <xf numFmtId="0" fontId="0" fillId="0" borderId="0" xfId="0" applyAlignment="1">
      <alignment horizontal="left" vertical="center" wrapText="1"/>
    </xf>
    <xf numFmtId="0" fontId="19" fillId="0" borderId="0" xfId="0" applyFont="1" applyAlignment="1">
      <alignment vertical="center" wrapText="1"/>
    </xf>
    <xf numFmtId="0" fontId="1" fillId="0" borderId="1" xfId="0" applyFont="1" applyBorder="1" applyAlignment="1">
      <alignment horizontal="center" textRotation="90"/>
    </xf>
    <xf numFmtId="0" fontId="20" fillId="7" borderId="0" xfId="0" applyFont="1" applyFill="1" applyAlignment="1">
      <alignment horizontal="right" vertical="center"/>
    </xf>
    <xf numFmtId="0" fontId="5" fillId="7" borderId="0" xfId="0" applyFont="1" applyFill="1"/>
    <xf numFmtId="0" fontId="20" fillId="7" borderId="0" xfId="0" applyFont="1" applyFill="1" applyAlignment="1">
      <alignment vertical="center"/>
    </xf>
    <xf numFmtId="0" fontId="5" fillId="7" borderId="0" xfId="0" applyFont="1" applyFill="1" applyBorder="1"/>
  </cellXfs>
  <cellStyles count="4">
    <cellStyle name="Hyperlink" xfId="3" builtinId="8"/>
    <cellStyle name="Normal" xfId="0" builtinId="0"/>
    <cellStyle name="Normal 2" xfId="2"/>
    <cellStyle name="Percent" xfId="1" builtinId="5"/>
  </cellStyles>
  <dxfs count="1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7" tint="-0.499984740745262"/>
      </font>
      <fill>
        <patternFill>
          <bgColor theme="7" tint="0.59996337778862885"/>
        </patternFill>
      </fill>
    </dxf>
    <dxf>
      <font>
        <color theme="9" tint="-0.24994659260841701"/>
      </font>
      <fill>
        <patternFill>
          <bgColor theme="9" tint="0.59996337778862885"/>
        </patternFill>
      </fill>
    </dxf>
    <dxf>
      <font>
        <color rgb="FF9C0006"/>
      </font>
      <fill>
        <patternFill>
          <bgColor rgb="FFFFC7CE"/>
        </patternFill>
      </fill>
    </dxf>
    <dxf>
      <font>
        <color theme="7" tint="-0.499984740745262"/>
      </font>
      <fill>
        <patternFill>
          <bgColor theme="7" tint="0.59996337778862885"/>
        </patternFill>
      </fill>
    </dxf>
    <dxf>
      <font>
        <color theme="9" tint="-0.24994659260841701"/>
      </font>
      <fill>
        <patternFill>
          <bgColor theme="9" tint="0.59996337778862885"/>
        </patternFill>
      </fill>
    </dxf>
    <dxf>
      <font>
        <color rgb="FF9C0006"/>
      </font>
      <fill>
        <patternFill>
          <bgColor rgb="FFFFC7CE"/>
        </patternFill>
      </fill>
    </dxf>
    <dxf>
      <font>
        <color theme="7" tint="-0.499984740745262"/>
      </font>
      <fill>
        <patternFill>
          <bgColor theme="7" tint="0.59996337778862885"/>
        </patternFill>
      </fill>
    </dxf>
    <dxf>
      <font>
        <color theme="9" tint="-0.24994659260841701"/>
      </font>
      <fill>
        <patternFill>
          <bgColor theme="9" tint="0.59996337778862885"/>
        </patternFill>
      </fill>
    </dxf>
    <dxf>
      <font>
        <color rgb="FF9C0006"/>
      </font>
      <fill>
        <patternFill>
          <bgColor rgb="FFFFC7CE"/>
        </patternFill>
      </fill>
    </dxf>
  </dxfs>
  <tableStyles count="0" defaultTableStyle="TableStyleMedium2" defaultPivotStyle="PivotStyleLight16"/>
  <colors>
    <mruColors>
      <color rgb="FF004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high volume - Resilience LoS</a:t>
            </a:r>
          </a:p>
        </c:rich>
      </c:tx>
      <c:layout/>
      <c:overlay val="0"/>
      <c:spPr>
        <a:noFill/>
        <a:ln>
          <a:noFill/>
        </a:ln>
        <a:effectLst/>
      </c:spPr>
    </c:title>
    <c:autoTitleDeleted val="0"/>
    <c:plotArea>
      <c:layout/>
      <c:lineChart>
        <c:grouping val="standard"/>
        <c:varyColors val="0"/>
        <c:ser>
          <c:idx val="0"/>
          <c:order val="0"/>
          <c:tx>
            <c:strRef>
              <c:f>'LoS framework'!$D$4</c:f>
              <c:strCache>
                <c:ptCount val="1"/>
                <c:pt idx="0">
                  <c:v>Acceptable</c:v>
                </c:pt>
              </c:strCache>
            </c:strRef>
          </c:tx>
          <c:spPr>
            <a:ln w="22225" cap="rnd">
              <a:solidFill>
                <a:schemeClr val="accent1"/>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framework'!$D$5:$D$12</c:f>
              <c:numCache>
                <c:formatCode>General</c:formatCode>
                <c:ptCount val="8"/>
                <c:pt idx="0">
                  <c:v>1</c:v>
                </c:pt>
                <c:pt idx="1">
                  <c:v>0.5</c:v>
                </c:pt>
                <c:pt idx="2">
                  <c:v>0.2</c:v>
                </c:pt>
                <c:pt idx="3">
                  <c:v>0.1</c:v>
                </c:pt>
                <c:pt idx="4">
                  <c:v>0.04</c:v>
                </c:pt>
                <c:pt idx="5">
                  <c:v>0.02</c:v>
                </c:pt>
                <c:pt idx="6">
                  <c:v>0.01</c:v>
                </c:pt>
                <c:pt idx="7">
                  <c:v>4.0000000000000001E-3</c:v>
                </c:pt>
              </c:numCache>
            </c:numRef>
          </c:val>
          <c:smooth val="0"/>
          <c:extLst xmlns:c16r2="http://schemas.microsoft.com/office/drawing/2015/06/chart">
            <c:ext xmlns:c16="http://schemas.microsoft.com/office/drawing/2014/chart" uri="{C3380CC4-5D6E-409C-BE32-E72D297353CC}">
              <c16:uniqueId val="{00000000-D06D-4DD4-8A02-0984F8621C3A}"/>
            </c:ext>
          </c:extLst>
        </c:ser>
        <c:ser>
          <c:idx val="1"/>
          <c:order val="1"/>
          <c:tx>
            <c:strRef>
              <c:f>'LoS framework'!$E$4</c:f>
              <c:strCache>
                <c:ptCount val="1"/>
                <c:pt idx="0">
                  <c:v>Monitor</c:v>
                </c:pt>
              </c:strCache>
            </c:strRef>
          </c:tx>
          <c:spPr>
            <a:ln w="22225" cap="rnd">
              <a:solidFill>
                <a:schemeClr val="accent2"/>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framework'!$E$5:$E$12</c:f>
              <c:numCache>
                <c:formatCode>General</c:formatCode>
                <c:ptCount val="8"/>
                <c:pt idx="0">
                  <c:v>1.25</c:v>
                </c:pt>
                <c:pt idx="1">
                  <c:v>0.625</c:v>
                </c:pt>
                <c:pt idx="2">
                  <c:v>0.25</c:v>
                </c:pt>
                <c:pt idx="3">
                  <c:v>0.125</c:v>
                </c:pt>
                <c:pt idx="4">
                  <c:v>0.05</c:v>
                </c:pt>
                <c:pt idx="5">
                  <c:v>2.5000000000000001E-2</c:v>
                </c:pt>
                <c:pt idx="6">
                  <c:v>1.2500000000000001E-2</c:v>
                </c:pt>
                <c:pt idx="7">
                  <c:v>5.0000000000000001E-3</c:v>
                </c:pt>
              </c:numCache>
            </c:numRef>
          </c:val>
          <c:smooth val="0"/>
          <c:extLst xmlns:c16r2="http://schemas.microsoft.com/office/drawing/2015/06/chart">
            <c:ext xmlns:c16="http://schemas.microsoft.com/office/drawing/2014/chart" uri="{C3380CC4-5D6E-409C-BE32-E72D297353CC}">
              <c16:uniqueId val="{00000001-D06D-4DD4-8A02-0984F8621C3A}"/>
            </c:ext>
          </c:extLst>
        </c:ser>
        <c:ser>
          <c:idx val="2"/>
          <c:order val="2"/>
          <c:tx>
            <c:strRef>
              <c:f>'LoS framework'!$F$4</c:f>
              <c:strCache>
                <c:ptCount val="1"/>
                <c:pt idx="0">
                  <c:v>Urgent</c:v>
                </c:pt>
              </c:strCache>
            </c:strRef>
          </c:tx>
          <c:spPr>
            <a:ln w="22225" cap="rnd">
              <a:solidFill>
                <a:schemeClr val="accent3"/>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framework'!$F$5:$F$12</c:f>
              <c:numCache>
                <c:formatCode>General</c:formatCode>
                <c:ptCount val="8"/>
                <c:pt idx="0">
                  <c:v>2</c:v>
                </c:pt>
                <c:pt idx="1">
                  <c:v>1</c:v>
                </c:pt>
                <c:pt idx="2">
                  <c:v>0.4</c:v>
                </c:pt>
                <c:pt idx="3">
                  <c:v>0.2</c:v>
                </c:pt>
                <c:pt idx="4">
                  <c:v>0.08</c:v>
                </c:pt>
                <c:pt idx="5">
                  <c:v>0.04</c:v>
                </c:pt>
                <c:pt idx="6">
                  <c:v>0.02</c:v>
                </c:pt>
                <c:pt idx="7">
                  <c:v>8.0000000000000002E-3</c:v>
                </c:pt>
              </c:numCache>
            </c:numRef>
          </c:val>
          <c:smooth val="0"/>
          <c:extLst xmlns:c16r2="http://schemas.microsoft.com/office/drawing/2015/06/chart">
            <c:ext xmlns:c16="http://schemas.microsoft.com/office/drawing/2014/chart" uri="{C3380CC4-5D6E-409C-BE32-E72D297353CC}">
              <c16:uniqueId val="{00000002-D06D-4DD4-8A02-0984F8621C3A}"/>
            </c:ext>
          </c:extLst>
        </c:ser>
        <c:ser>
          <c:idx val="3"/>
          <c:order val="3"/>
          <c:tx>
            <c:strRef>
              <c:f>'LoS framework'!$G$4</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framework'!$G$5:$G$12</c:f>
              <c:numCache>
                <c:formatCode>General</c:formatCode>
                <c:ptCount val="8"/>
                <c:pt idx="0">
                  <c:v>0.5</c:v>
                </c:pt>
                <c:pt idx="1">
                  <c:v>0.01</c:v>
                </c:pt>
                <c:pt idx="2">
                  <c:v>2</c:v>
                </c:pt>
                <c:pt idx="3">
                  <c:v>0.25</c:v>
                </c:pt>
                <c:pt idx="4">
                  <c:v>0.16666666666666666</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C-D06D-4DD4-8A02-0984F8621C3A}"/>
            </c:ext>
          </c:extLst>
        </c:ser>
        <c:dLbls>
          <c:showLegendKey val="0"/>
          <c:showVal val="0"/>
          <c:showCatName val="0"/>
          <c:showSerName val="0"/>
          <c:showPercent val="0"/>
          <c:showBubbleSize val="0"/>
        </c:dLbls>
        <c:marker val="1"/>
        <c:smooth val="0"/>
        <c:axId val="46170880"/>
        <c:axId val="46173184"/>
      </c:lineChart>
      <c:catAx>
        <c:axId val="4617088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layout/>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173184"/>
        <c:crosses val="autoZero"/>
        <c:auto val="1"/>
        <c:lblAlgn val="ctr"/>
        <c:lblOffset val="100"/>
        <c:noMultiLvlLbl val="0"/>
      </c:catAx>
      <c:valAx>
        <c:axId val="46173184"/>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170880"/>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 Resilience LoS</a:t>
            </a:r>
          </a:p>
        </c:rich>
      </c:tx>
      <c:layout/>
      <c:overlay val="0"/>
      <c:spPr>
        <a:noFill/>
        <a:ln>
          <a:noFill/>
        </a:ln>
        <a:effectLst/>
      </c:spPr>
    </c:title>
    <c:autoTitleDeleted val="0"/>
    <c:plotArea>
      <c:layout/>
      <c:lineChart>
        <c:grouping val="standard"/>
        <c:varyColors val="0"/>
        <c:ser>
          <c:idx val="0"/>
          <c:order val="0"/>
          <c:tx>
            <c:strRef>
              <c:f>'LoS framework'!$D$28</c:f>
              <c:strCache>
                <c:ptCount val="1"/>
                <c:pt idx="0">
                  <c:v>Acceptable</c:v>
                </c:pt>
              </c:strCache>
            </c:strRef>
          </c:tx>
          <c:spPr>
            <a:ln w="22225" cap="rnd">
              <a:solidFill>
                <a:schemeClr val="accent1"/>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framework'!$D$29:$D$36</c:f>
              <c:numCache>
                <c:formatCode>General</c:formatCode>
                <c:ptCount val="8"/>
                <c:pt idx="0">
                  <c:v>4</c:v>
                </c:pt>
                <c:pt idx="1">
                  <c:v>2</c:v>
                </c:pt>
                <c:pt idx="2">
                  <c:v>1</c:v>
                </c:pt>
                <c:pt idx="3">
                  <c:v>0.1</c:v>
                </c:pt>
                <c:pt idx="4">
                  <c:v>0.04</c:v>
                </c:pt>
                <c:pt idx="5">
                  <c:v>0.02</c:v>
                </c:pt>
                <c:pt idx="6">
                  <c:v>0.02</c:v>
                </c:pt>
                <c:pt idx="7">
                  <c:v>0.01</c:v>
                </c:pt>
              </c:numCache>
            </c:numRef>
          </c:val>
          <c:smooth val="0"/>
          <c:extLst xmlns:c16r2="http://schemas.microsoft.com/office/drawing/2015/06/chart">
            <c:ext xmlns:c16="http://schemas.microsoft.com/office/drawing/2014/chart" uri="{C3380CC4-5D6E-409C-BE32-E72D297353CC}">
              <c16:uniqueId val="{00000000-4F3B-4DAF-9DE5-FBFD64F30066}"/>
            </c:ext>
          </c:extLst>
        </c:ser>
        <c:ser>
          <c:idx val="1"/>
          <c:order val="1"/>
          <c:tx>
            <c:strRef>
              <c:f>'LoS framework'!$E$28</c:f>
              <c:strCache>
                <c:ptCount val="1"/>
                <c:pt idx="0">
                  <c:v>Monitor</c:v>
                </c:pt>
              </c:strCache>
            </c:strRef>
          </c:tx>
          <c:spPr>
            <a:ln w="22225" cap="rnd">
              <a:solidFill>
                <a:schemeClr val="accent2"/>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framework'!$E$29:$E$36</c:f>
              <c:numCache>
                <c:formatCode>General</c:formatCode>
                <c:ptCount val="8"/>
                <c:pt idx="0">
                  <c:v>5</c:v>
                </c:pt>
                <c:pt idx="1">
                  <c:v>2.5</c:v>
                </c:pt>
                <c:pt idx="2">
                  <c:v>1.25</c:v>
                </c:pt>
                <c:pt idx="3">
                  <c:v>0.125</c:v>
                </c:pt>
                <c:pt idx="4">
                  <c:v>0.05</c:v>
                </c:pt>
                <c:pt idx="5">
                  <c:v>2.5000000000000001E-2</c:v>
                </c:pt>
                <c:pt idx="6">
                  <c:v>2.5000000000000001E-2</c:v>
                </c:pt>
                <c:pt idx="7">
                  <c:v>1.2500000000000001E-2</c:v>
                </c:pt>
              </c:numCache>
            </c:numRef>
          </c:val>
          <c:smooth val="0"/>
          <c:extLst xmlns:c16r2="http://schemas.microsoft.com/office/drawing/2015/06/chart">
            <c:ext xmlns:c16="http://schemas.microsoft.com/office/drawing/2014/chart" uri="{C3380CC4-5D6E-409C-BE32-E72D297353CC}">
              <c16:uniqueId val="{00000001-4F3B-4DAF-9DE5-FBFD64F30066}"/>
            </c:ext>
          </c:extLst>
        </c:ser>
        <c:ser>
          <c:idx val="2"/>
          <c:order val="2"/>
          <c:tx>
            <c:strRef>
              <c:f>'LoS framework'!$F$28</c:f>
              <c:strCache>
                <c:ptCount val="1"/>
                <c:pt idx="0">
                  <c:v>Urgent</c:v>
                </c:pt>
              </c:strCache>
            </c:strRef>
          </c:tx>
          <c:spPr>
            <a:ln w="22225" cap="rnd">
              <a:solidFill>
                <a:schemeClr val="accent3"/>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framework'!$F$29:$F$36</c:f>
              <c:numCache>
                <c:formatCode>General</c:formatCode>
                <c:ptCount val="8"/>
                <c:pt idx="0">
                  <c:v>8</c:v>
                </c:pt>
                <c:pt idx="1">
                  <c:v>4</c:v>
                </c:pt>
                <c:pt idx="2">
                  <c:v>2</c:v>
                </c:pt>
                <c:pt idx="3">
                  <c:v>0.2</c:v>
                </c:pt>
                <c:pt idx="4">
                  <c:v>0.08</c:v>
                </c:pt>
                <c:pt idx="5">
                  <c:v>0.04</c:v>
                </c:pt>
                <c:pt idx="6">
                  <c:v>0.04</c:v>
                </c:pt>
                <c:pt idx="7">
                  <c:v>0.02</c:v>
                </c:pt>
              </c:numCache>
            </c:numRef>
          </c:val>
          <c:smooth val="0"/>
          <c:extLst xmlns:c16r2="http://schemas.microsoft.com/office/drawing/2015/06/chart">
            <c:ext xmlns:c16="http://schemas.microsoft.com/office/drawing/2014/chart" uri="{C3380CC4-5D6E-409C-BE32-E72D297353CC}">
              <c16:uniqueId val="{00000002-4F3B-4DAF-9DE5-FBFD64F30066}"/>
            </c:ext>
          </c:extLst>
        </c:ser>
        <c:ser>
          <c:idx val="3"/>
          <c:order val="3"/>
          <c:tx>
            <c:strRef>
              <c:f>'LoS framework'!$G$28</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framework'!$G$29:$G$36</c:f>
              <c:numCache>
                <c:formatCode>General</c:formatCode>
                <c:ptCount val="8"/>
                <c:pt idx="0">
                  <c:v>9</c:v>
                </c:pt>
                <c:pt idx="1">
                  <c:v>3</c:v>
                </c:pt>
                <c:pt idx="2">
                  <c:v>0.2</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4F3B-4DAF-9DE5-FBFD64F30066}"/>
            </c:ext>
          </c:extLst>
        </c:ser>
        <c:dLbls>
          <c:showLegendKey val="0"/>
          <c:showVal val="0"/>
          <c:showCatName val="0"/>
          <c:showSerName val="0"/>
          <c:showPercent val="0"/>
          <c:showBubbleSize val="0"/>
        </c:dLbls>
        <c:marker val="1"/>
        <c:smooth val="0"/>
        <c:axId val="47787008"/>
        <c:axId val="47797760"/>
      </c:lineChart>
      <c:catAx>
        <c:axId val="4778700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layout/>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7797760"/>
        <c:crosses val="autoZero"/>
        <c:auto val="1"/>
        <c:lblAlgn val="ctr"/>
        <c:lblOffset val="100"/>
        <c:noMultiLvlLbl val="0"/>
      </c:catAx>
      <c:valAx>
        <c:axId val="47797760"/>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787008"/>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Regional</a:t>
            </a:r>
            <a:r>
              <a:rPr lang="en-NZ" baseline="0"/>
              <a:t>/Arterial</a:t>
            </a:r>
            <a:r>
              <a:rPr lang="en-NZ"/>
              <a:t> - Resilience LoS</a:t>
            </a:r>
          </a:p>
        </c:rich>
      </c:tx>
      <c:overlay val="0"/>
      <c:spPr>
        <a:noFill/>
        <a:ln>
          <a:noFill/>
        </a:ln>
        <a:effectLst/>
      </c:spPr>
    </c:title>
    <c:autoTitleDeleted val="0"/>
    <c:plotArea>
      <c:layout/>
      <c:lineChart>
        <c:grouping val="standard"/>
        <c:varyColors val="0"/>
        <c:ser>
          <c:idx val="0"/>
          <c:order val="0"/>
          <c:tx>
            <c:strRef>
              <c:f>'LoS framework'!$D$52</c:f>
              <c:strCache>
                <c:ptCount val="1"/>
                <c:pt idx="0">
                  <c:v>Acceptable</c:v>
                </c:pt>
              </c:strCache>
            </c:strRef>
          </c:tx>
          <c:spPr>
            <a:ln w="22225" cap="rnd">
              <a:solidFill>
                <a:schemeClr val="accent1"/>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framework'!$D$53:$D$60</c:f>
              <c:numCache>
                <c:formatCode>General</c:formatCode>
                <c:ptCount val="8"/>
                <c:pt idx="0">
                  <c:v>10</c:v>
                </c:pt>
                <c:pt idx="1">
                  <c:v>5</c:v>
                </c:pt>
                <c:pt idx="2">
                  <c:v>2</c:v>
                </c:pt>
                <c:pt idx="3">
                  <c:v>0.5</c:v>
                </c:pt>
                <c:pt idx="4">
                  <c:v>0.1</c:v>
                </c:pt>
                <c:pt idx="5">
                  <c:v>0.04</c:v>
                </c:pt>
                <c:pt idx="6">
                  <c:v>0.02</c:v>
                </c:pt>
                <c:pt idx="7">
                  <c:v>0.02</c:v>
                </c:pt>
              </c:numCache>
            </c:numRef>
          </c:val>
          <c:smooth val="0"/>
          <c:extLst xmlns:c16r2="http://schemas.microsoft.com/office/drawing/2015/06/chart">
            <c:ext xmlns:c16="http://schemas.microsoft.com/office/drawing/2014/chart" uri="{C3380CC4-5D6E-409C-BE32-E72D297353CC}">
              <c16:uniqueId val="{00000000-EFEC-4246-B320-11DE8AEFB6E5}"/>
            </c:ext>
          </c:extLst>
        </c:ser>
        <c:ser>
          <c:idx val="1"/>
          <c:order val="1"/>
          <c:tx>
            <c:strRef>
              <c:f>'LoS framework'!$E$52</c:f>
              <c:strCache>
                <c:ptCount val="1"/>
                <c:pt idx="0">
                  <c:v>Monitor</c:v>
                </c:pt>
              </c:strCache>
            </c:strRef>
          </c:tx>
          <c:spPr>
            <a:ln w="22225" cap="rnd">
              <a:solidFill>
                <a:schemeClr val="accent2"/>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framework'!$E$53:$E$60</c:f>
              <c:numCache>
                <c:formatCode>General</c:formatCode>
                <c:ptCount val="8"/>
                <c:pt idx="0">
                  <c:v>12.5</c:v>
                </c:pt>
                <c:pt idx="1">
                  <c:v>6.25</c:v>
                </c:pt>
                <c:pt idx="2">
                  <c:v>2.5</c:v>
                </c:pt>
                <c:pt idx="3">
                  <c:v>0.625</c:v>
                </c:pt>
                <c:pt idx="4">
                  <c:v>0.125</c:v>
                </c:pt>
                <c:pt idx="5">
                  <c:v>0.05</c:v>
                </c:pt>
                <c:pt idx="6">
                  <c:v>2.5000000000000001E-2</c:v>
                </c:pt>
                <c:pt idx="7">
                  <c:v>2.5000000000000001E-2</c:v>
                </c:pt>
              </c:numCache>
            </c:numRef>
          </c:val>
          <c:smooth val="0"/>
          <c:extLst xmlns:c16r2="http://schemas.microsoft.com/office/drawing/2015/06/chart">
            <c:ext xmlns:c16="http://schemas.microsoft.com/office/drawing/2014/chart" uri="{C3380CC4-5D6E-409C-BE32-E72D297353CC}">
              <c16:uniqueId val="{00000001-EFEC-4246-B320-11DE8AEFB6E5}"/>
            </c:ext>
          </c:extLst>
        </c:ser>
        <c:ser>
          <c:idx val="2"/>
          <c:order val="2"/>
          <c:tx>
            <c:strRef>
              <c:f>'LoS framework'!$F$52</c:f>
              <c:strCache>
                <c:ptCount val="1"/>
                <c:pt idx="0">
                  <c:v>Urgent</c:v>
                </c:pt>
              </c:strCache>
            </c:strRef>
          </c:tx>
          <c:spPr>
            <a:ln w="22225" cap="rnd">
              <a:solidFill>
                <a:schemeClr val="accent3"/>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framework'!$F$53:$F$60</c:f>
              <c:numCache>
                <c:formatCode>General</c:formatCode>
                <c:ptCount val="8"/>
                <c:pt idx="0">
                  <c:v>20</c:v>
                </c:pt>
                <c:pt idx="1">
                  <c:v>10</c:v>
                </c:pt>
                <c:pt idx="2">
                  <c:v>4</c:v>
                </c:pt>
                <c:pt idx="3">
                  <c:v>1</c:v>
                </c:pt>
                <c:pt idx="4">
                  <c:v>0.2</c:v>
                </c:pt>
                <c:pt idx="5">
                  <c:v>0.08</c:v>
                </c:pt>
                <c:pt idx="6">
                  <c:v>0.04</c:v>
                </c:pt>
                <c:pt idx="7">
                  <c:v>0.04</c:v>
                </c:pt>
              </c:numCache>
            </c:numRef>
          </c:val>
          <c:smooth val="0"/>
          <c:extLst xmlns:c16r2="http://schemas.microsoft.com/office/drawing/2015/06/chart">
            <c:ext xmlns:c16="http://schemas.microsoft.com/office/drawing/2014/chart" uri="{C3380CC4-5D6E-409C-BE32-E72D297353CC}">
              <c16:uniqueId val="{00000002-EFEC-4246-B320-11DE8AEFB6E5}"/>
            </c:ext>
          </c:extLst>
        </c:ser>
        <c:ser>
          <c:idx val="3"/>
          <c:order val="3"/>
          <c:tx>
            <c:strRef>
              <c:f>'LoS framework'!$G$52</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framework'!$G$53:$G$60</c:f>
              <c:numCache>
                <c:formatCode>General</c:formatCode>
                <c:ptCount val="8"/>
                <c:pt idx="0">
                  <c:v>20</c:v>
                </c:pt>
                <c:pt idx="1">
                  <c:v>21</c:v>
                </c:pt>
                <c:pt idx="2">
                  <c:v>8</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EFEC-4246-B320-11DE8AEFB6E5}"/>
            </c:ext>
          </c:extLst>
        </c:ser>
        <c:dLbls>
          <c:showLegendKey val="0"/>
          <c:showVal val="0"/>
          <c:showCatName val="0"/>
          <c:showSerName val="0"/>
          <c:showPercent val="0"/>
          <c:showBubbleSize val="0"/>
        </c:dLbls>
        <c:marker val="1"/>
        <c:smooth val="0"/>
        <c:axId val="47846912"/>
        <c:axId val="47853568"/>
      </c:lineChart>
      <c:catAx>
        <c:axId val="4784691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7853568"/>
        <c:crosses val="autoZero"/>
        <c:auto val="1"/>
        <c:lblAlgn val="ctr"/>
        <c:lblOffset val="100"/>
        <c:noMultiLvlLbl val="0"/>
      </c:catAx>
      <c:valAx>
        <c:axId val="47853568"/>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84691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high volume - Resilience LoS</a:t>
            </a:r>
          </a:p>
        </c:rich>
      </c:tx>
      <c:overlay val="0"/>
      <c:spPr>
        <a:noFill/>
        <a:ln>
          <a:noFill/>
        </a:ln>
        <a:effectLst/>
      </c:spPr>
    </c:title>
    <c:autoTitleDeleted val="0"/>
    <c:plotArea>
      <c:layout/>
      <c:lineChart>
        <c:grouping val="standard"/>
        <c:varyColors val="0"/>
        <c:ser>
          <c:idx val="0"/>
          <c:order val="0"/>
          <c:tx>
            <c:strRef>
              <c:f>'LoS framework'!$D$4</c:f>
              <c:strCache>
                <c:ptCount val="1"/>
                <c:pt idx="0">
                  <c:v>Acceptable</c:v>
                </c:pt>
              </c:strCache>
            </c:strRef>
          </c:tx>
          <c:spPr>
            <a:ln w="22225" cap="rnd">
              <a:solidFill>
                <a:schemeClr val="accent1"/>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framework'!$D$5:$D$12</c:f>
              <c:numCache>
                <c:formatCode>General</c:formatCode>
                <c:ptCount val="8"/>
                <c:pt idx="0">
                  <c:v>1</c:v>
                </c:pt>
                <c:pt idx="1">
                  <c:v>0.5</c:v>
                </c:pt>
                <c:pt idx="2">
                  <c:v>0.2</c:v>
                </c:pt>
                <c:pt idx="3">
                  <c:v>0.1</c:v>
                </c:pt>
                <c:pt idx="4">
                  <c:v>0.04</c:v>
                </c:pt>
                <c:pt idx="5">
                  <c:v>0.02</c:v>
                </c:pt>
                <c:pt idx="6">
                  <c:v>0.01</c:v>
                </c:pt>
                <c:pt idx="7">
                  <c:v>4.0000000000000001E-3</c:v>
                </c:pt>
              </c:numCache>
            </c:numRef>
          </c:val>
          <c:smooth val="0"/>
          <c:extLst xmlns:c16r2="http://schemas.microsoft.com/office/drawing/2015/06/chart">
            <c:ext xmlns:c16="http://schemas.microsoft.com/office/drawing/2014/chart" uri="{C3380CC4-5D6E-409C-BE32-E72D297353CC}">
              <c16:uniqueId val="{00000000-D06D-4DD4-8A02-0984F8621C3A}"/>
            </c:ext>
          </c:extLst>
        </c:ser>
        <c:ser>
          <c:idx val="1"/>
          <c:order val="1"/>
          <c:tx>
            <c:strRef>
              <c:f>'LoS framework'!$E$4</c:f>
              <c:strCache>
                <c:ptCount val="1"/>
                <c:pt idx="0">
                  <c:v>Monitor</c:v>
                </c:pt>
              </c:strCache>
            </c:strRef>
          </c:tx>
          <c:spPr>
            <a:ln w="22225" cap="rnd">
              <a:solidFill>
                <a:schemeClr val="accent2"/>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framework'!$E$5:$E$12</c:f>
              <c:numCache>
                <c:formatCode>General</c:formatCode>
                <c:ptCount val="8"/>
                <c:pt idx="0">
                  <c:v>1.25</c:v>
                </c:pt>
                <c:pt idx="1">
                  <c:v>0.625</c:v>
                </c:pt>
                <c:pt idx="2">
                  <c:v>0.25</c:v>
                </c:pt>
                <c:pt idx="3">
                  <c:v>0.125</c:v>
                </c:pt>
                <c:pt idx="4">
                  <c:v>0.05</c:v>
                </c:pt>
                <c:pt idx="5">
                  <c:v>2.5000000000000001E-2</c:v>
                </c:pt>
                <c:pt idx="6">
                  <c:v>1.2500000000000001E-2</c:v>
                </c:pt>
                <c:pt idx="7">
                  <c:v>5.0000000000000001E-3</c:v>
                </c:pt>
              </c:numCache>
            </c:numRef>
          </c:val>
          <c:smooth val="0"/>
          <c:extLst xmlns:c16r2="http://schemas.microsoft.com/office/drawing/2015/06/chart">
            <c:ext xmlns:c16="http://schemas.microsoft.com/office/drawing/2014/chart" uri="{C3380CC4-5D6E-409C-BE32-E72D297353CC}">
              <c16:uniqueId val="{00000001-D06D-4DD4-8A02-0984F8621C3A}"/>
            </c:ext>
          </c:extLst>
        </c:ser>
        <c:ser>
          <c:idx val="2"/>
          <c:order val="2"/>
          <c:tx>
            <c:strRef>
              <c:f>'LoS framework'!$F$4</c:f>
              <c:strCache>
                <c:ptCount val="1"/>
                <c:pt idx="0">
                  <c:v>Urgent</c:v>
                </c:pt>
              </c:strCache>
            </c:strRef>
          </c:tx>
          <c:spPr>
            <a:ln w="22225" cap="rnd">
              <a:solidFill>
                <a:schemeClr val="accent3"/>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framework'!$F$5:$F$12</c:f>
              <c:numCache>
                <c:formatCode>General</c:formatCode>
                <c:ptCount val="8"/>
                <c:pt idx="0">
                  <c:v>2</c:v>
                </c:pt>
                <c:pt idx="1">
                  <c:v>1</c:v>
                </c:pt>
                <c:pt idx="2">
                  <c:v>0.4</c:v>
                </c:pt>
                <c:pt idx="3">
                  <c:v>0.2</c:v>
                </c:pt>
                <c:pt idx="4">
                  <c:v>0.08</c:v>
                </c:pt>
                <c:pt idx="5">
                  <c:v>0.04</c:v>
                </c:pt>
                <c:pt idx="6">
                  <c:v>0.02</c:v>
                </c:pt>
                <c:pt idx="7">
                  <c:v>8.0000000000000002E-3</c:v>
                </c:pt>
              </c:numCache>
            </c:numRef>
          </c:val>
          <c:smooth val="0"/>
          <c:extLst xmlns:c16r2="http://schemas.microsoft.com/office/drawing/2015/06/chart">
            <c:ext xmlns:c16="http://schemas.microsoft.com/office/drawing/2014/chart" uri="{C3380CC4-5D6E-409C-BE32-E72D297353CC}">
              <c16:uniqueId val="{00000002-D06D-4DD4-8A02-0984F8621C3A}"/>
            </c:ext>
          </c:extLst>
        </c:ser>
        <c:ser>
          <c:idx val="3"/>
          <c:order val="3"/>
          <c:tx>
            <c:strRef>
              <c:f>'LoS framework'!$G$4</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framework'!$G$5:$G$12</c:f>
              <c:numCache>
                <c:formatCode>General</c:formatCode>
                <c:ptCount val="8"/>
                <c:pt idx="0">
                  <c:v>0.5</c:v>
                </c:pt>
                <c:pt idx="1">
                  <c:v>0.01</c:v>
                </c:pt>
                <c:pt idx="2">
                  <c:v>2</c:v>
                </c:pt>
                <c:pt idx="3">
                  <c:v>0.25</c:v>
                </c:pt>
                <c:pt idx="4">
                  <c:v>0.16666666666666666</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C-D06D-4DD4-8A02-0984F8621C3A}"/>
            </c:ext>
          </c:extLst>
        </c:ser>
        <c:dLbls>
          <c:showLegendKey val="0"/>
          <c:showVal val="0"/>
          <c:showCatName val="0"/>
          <c:showSerName val="0"/>
          <c:showPercent val="0"/>
          <c:showBubbleSize val="0"/>
        </c:dLbls>
        <c:marker val="1"/>
        <c:smooth val="0"/>
        <c:axId val="45977984"/>
        <c:axId val="45980288"/>
      </c:lineChart>
      <c:catAx>
        <c:axId val="4597798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5980288"/>
        <c:crosses val="autoZero"/>
        <c:auto val="1"/>
        <c:lblAlgn val="ctr"/>
        <c:lblOffset val="100"/>
        <c:noMultiLvlLbl val="0"/>
      </c:catAx>
      <c:valAx>
        <c:axId val="45980288"/>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597798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high volume - Resilience LoS</a:t>
            </a:r>
          </a:p>
        </c:rich>
      </c:tx>
      <c:overlay val="0"/>
      <c:spPr>
        <a:noFill/>
        <a:ln>
          <a:noFill/>
        </a:ln>
        <a:effectLst/>
      </c:spPr>
    </c:title>
    <c:autoTitleDeleted val="0"/>
    <c:plotArea>
      <c:layout/>
      <c:lineChart>
        <c:grouping val="standard"/>
        <c:varyColors val="0"/>
        <c:ser>
          <c:idx val="0"/>
          <c:order val="0"/>
          <c:tx>
            <c:strRef>
              <c:f>'LoS framework'!$D$4</c:f>
              <c:strCache>
                <c:ptCount val="1"/>
                <c:pt idx="0">
                  <c:v>Acceptable</c:v>
                </c:pt>
              </c:strCache>
            </c:strRef>
          </c:tx>
          <c:spPr>
            <a:ln w="22225" cap="rnd">
              <a:solidFill>
                <a:schemeClr val="accent1"/>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framework'!$D$5:$D$12</c:f>
              <c:numCache>
                <c:formatCode>General</c:formatCode>
                <c:ptCount val="8"/>
                <c:pt idx="0">
                  <c:v>1</c:v>
                </c:pt>
                <c:pt idx="1">
                  <c:v>0.5</c:v>
                </c:pt>
                <c:pt idx="2">
                  <c:v>0.2</c:v>
                </c:pt>
                <c:pt idx="3">
                  <c:v>0.1</c:v>
                </c:pt>
                <c:pt idx="4">
                  <c:v>0.04</c:v>
                </c:pt>
                <c:pt idx="5">
                  <c:v>0.02</c:v>
                </c:pt>
                <c:pt idx="6">
                  <c:v>0.01</c:v>
                </c:pt>
                <c:pt idx="7">
                  <c:v>4.0000000000000001E-3</c:v>
                </c:pt>
              </c:numCache>
            </c:numRef>
          </c:val>
          <c:smooth val="0"/>
          <c:extLst xmlns:c16r2="http://schemas.microsoft.com/office/drawing/2015/06/chart">
            <c:ext xmlns:c16="http://schemas.microsoft.com/office/drawing/2014/chart" uri="{C3380CC4-5D6E-409C-BE32-E72D297353CC}">
              <c16:uniqueId val="{00000000-D06D-4DD4-8A02-0984F8621C3A}"/>
            </c:ext>
          </c:extLst>
        </c:ser>
        <c:ser>
          <c:idx val="1"/>
          <c:order val="1"/>
          <c:tx>
            <c:strRef>
              <c:f>'LoS framework'!$E$4</c:f>
              <c:strCache>
                <c:ptCount val="1"/>
                <c:pt idx="0">
                  <c:v>Monitor</c:v>
                </c:pt>
              </c:strCache>
            </c:strRef>
          </c:tx>
          <c:spPr>
            <a:ln w="22225" cap="rnd">
              <a:solidFill>
                <a:schemeClr val="accent2"/>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framework'!$E$5:$E$12</c:f>
              <c:numCache>
                <c:formatCode>General</c:formatCode>
                <c:ptCount val="8"/>
                <c:pt idx="0">
                  <c:v>1.25</c:v>
                </c:pt>
                <c:pt idx="1">
                  <c:v>0.625</c:v>
                </c:pt>
                <c:pt idx="2">
                  <c:v>0.25</c:v>
                </c:pt>
                <c:pt idx="3">
                  <c:v>0.125</c:v>
                </c:pt>
                <c:pt idx="4">
                  <c:v>0.05</c:v>
                </c:pt>
                <c:pt idx="5">
                  <c:v>2.5000000000000001E-2</c:v>
                </c:pt>
                <c:pt idx="6">
                  <c:v>1.2500000000000001E-2</c:v>
                </c:pt>
                <c:pt idx="7">
                  <c:v>5.0000000000000001E-3</c:v>
                </c:pt>
              </c:numCache>
            </c:numRef>
          </c:val>
          <c:smooth val="0"/>
          <c:extLst xmlns:c16r2="http://schemas.microsoft.com/office/drawing/2015/06/chart">
            <c:ext xmlns:c16="http://schemas.microsoft.com/office/drawing/2014/chart" uri="{C3380CC4-5D6E-409C-BE32-E72D297353CC}">
              <c16:uniqueId val="{00000001-D06D-4DD4-8A02-0984F8621C3A}"/>
            </c:ext>
          </c:extLst>
        </c:ser>
        <c:ser>
          <c:idx val="2"/>
          <c:order val="2"/>
          <c:tx>
            <c:strRef>
              <c:f>'LoS framework'!$F$4</c:f>
              <c:strCache>
                <c:ptCount val="1"/>
                <c:pt idx="0">
                  <c:v>Urgent</c:v>
                </c:pt>
              </c:strCache>
            </c:strRef>
          </c:tx>
          <c:spPr>
            <a:ln w="22225" cap="rnd">
              <a:solidFill>
                <a:schemeClr val="accent3"/>
              </a:solidFill>
              <a:round/>
            </a:ln>
            <a:effectLst/>
          </c:spPr>
          <c:marker>
            <c:symbol val="none"/>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framework'!$F$5:$F$12</c:f>
              <c:numCache>
                <c:formatCode>General</c:formatCode>
                <c:ptCount val="8"/>
                <c:pt idx="0">
                  <c:v>2</c:v>
                </c:pt>
                <c:pt idx="1">
                  <c:v>1</c:v>
                </c:pt>
                <c:pt idx="2">
                  <c:v>0.4</c:v>
                </c:pt>
                <c:pt idx="3">
                  <c:v>0.2</c:v>
                </c:pt>
                <c:pt idx="4">
                  <c:v>0.08</c:v>
                </c:pt>
                <c:pt idx="5">
                  <c:v>0.04</c:v>
                </c:pt>
                <c:pt idx="6">
                  <c:v>0.02</c:v>
                </c:pt>
                <c:pt idx="7">
                  <c:v>8.0000000000000002E-3</c:v>
                </c:pt>
              </c:numCache>
            </c:numRef>
          </c:val>
          <c:smooth val="0"/>
          <c:extLst xmlns:c16r2="http://schemas.microsoft.com/office/drawing/2015/06/chart">
            <c:ext xmlns:c16="http://schemas.microsoft.com/office/drawing/2014/chart" uri="{C3380CC4-5D6E-409C-BE32-E72D297353CC}">
              <c16:uniqueId val="{00000002-D06D-4DD4-8A02-0984F8621C3A}"/>
            </c:ext>
          </c:extLst>
        </c:ser>
        <c:ser>
          <c:idx val="3"/>
          <c:order val="3"/>
          <c:tx>
            <c:strRef>
              <c:f>'LoS framework'!$G$4</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framework'!$A$5:$A$12</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framework'!$G$5:$G$12</c:f>
              <c:numCache>
                <c:formatCode>General</c:formatCode>
                <c:ptCount val="8"/>
                <c:pt idx="0">
                  <c:v>0.5</c:v>
                </c:pt>
                <c:pt idx="1">
                  <c:v>0.01</c:v>
                </c:pt>
                <c:pt idx="2">
                  <c:v>2</c:v>
                </c:pt>
                <c:pt idx="3">
                  <c:v>0.25</c:v>
                </c:pt>
                <c:pt idx="4">
                  <c:v>0.16666666666666666</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C-D06D-4DD4-8A02-0984F8621C3A}"/>
            </c:ext>
          </c:extLst>
        </c:ser>
        <c:dLbls>
          <c:showLegendKey val="0"/>
          <c:showVal val="0"/>
          <c:showCatName val="0"/>
          <c:showSerName val="0"/>
          <c:showPercent val="0"/>
          <c:showBubbleSize val="0"/>
        </c:dLbls>
        <c:marker val="1"/>
        <c:smooth val="0"/>
        <c:axId val="47657728"/>
        <c:axId val="47660032"/>
      </c:lineChart>
      <c:catAx>
        <c:axId val="4765772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7660032"/>
        <c:crosses val="autoZero"/>
        <c:auto val="1"/>
        <c:lblAlgn val="ctr"/>
        <c:lblOffset val="100"/>
        <c:noMultiLvlLbl val="0"/>
      </c:catAx>
      <c:valAx>
        <c:axId val="47660032"/>
        <c:scaling>
          <c:logBase val="10"/>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6577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 Resilience LoS</a:t>
            </a:r>
          </a:p>
        </c:rich>
      </c:tx>
      <c:overlay val="0"/>
      <c:spPr>
        <a:noFill/>
        <a:ln>
          <a:noFill/>
        </a:ln>
        <a:effectLst/>
      </c:spPr>
    </c:title>
    <c:autoTitleDeleted val="0"/>
    <c:plotArea>
      <c:layout/>
      <c:lineChart>
        <c:grouping val="standard"/>
        <c:varyColors val="0"/>
        <c:ser>
          <c:idx val="0"/>
          <c:order val="0"/>
          <c:tx>
            <c:strRef>
              <c:f>'LoS framework'!$D$28</c:f>
              <c:strCache>
                <c:ptCount val="1"/>
                <c:pt idx="0">
                  <c:v>Acceptable</c:v>
                </c:pt>
              </c:strCache>
            </c:strRef>
          </c:tx>
          <c:spPr>
            <a:ln w="22225" cap="rnd">
              <a:solidFill>
                <a:schemeClr val="accent1"/>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framework'!$D$29:$D$36</c:f>
              <c:numCache>
                <c:formatCode>General</c:formatCode>
                <c:ptCount val="8"/>
                <c:pt idx="0">
                  <c:v>4</c:v>
                </c:pt>
                <c:pt idx="1">
                  <c:v>2</c:v>
                </c:pt>
                <c:pt idx="2">
                  <c:v>1</c:v>
                </c:pt>
                <c:pt idx="3">
                  <c:v>0.1</c:v>
                </c:pt>
                <c:pt idx="4">
                  <c:v>0.04</c:v>
                </c:pt>
                <c:pt idx="5">
                  <c:v>0.02</c:v>
                </c:pt>
                <c:pt idx="6">
                  <c:v>0.02</c:v>
                </c:pt>
                <c:pt idx="7">
                  <c:v>0.01</c:v>
                </c:pt>
              </c:numCache>
            </c:numRef>
          </c:val>
          <c:smooth val="0"/>
          <c:extLst xmlns:c16r2="http://schemas.microsoft.com/office/drawing/2015/06/chart">
            <c:ext xmlns:c16="http://schemas.microsoft.com/office/drawing/2014/chart" uri="{C3380CC4-5D6E-409C-BE32-E72D297353CC}">
              <c16:uniqueId val="{00000000-4F3B-4DAF-9DE5-FBFD64F30066}"/>
            </c:ext>
          </c:extLst>
        </c:ser>
        <c:ser>
          <c:idx val="1"/>
          <c:order val="1"/>
          <c:tx>
            <c:strRef>
              <c:f>'LoS framework'!$E$28</c:f>
              <c:strCache>
                <c:ptCount val="1"/>
                <c:pt idx="0">
                  <c:v>Monitor</c:v>
                </c:pt>
              </c:strCache>
            </c:strRef>
          </c:tx>
          <c:spPr>
            <a:ln w="22225" cap="rnd">
              <a:solidFill>
                <a:schemeClr val="accent2"/>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framework'!$E$29:$E$36</c:f>
              <c:numCache>
                <c:formatCode>General</c:formatCode>
                <c:ptCount val="8"/>
                <c:pt idx="0">
                  <c:v>5</c:v>
                </c:pt>
                <c:pt idx="1">
                  <c:v>2.5</c:v>
                </c:pt>
                <c:pt idx="2">
                  <c:v>1.25</c:v>
                </c:pt>
                <c:pt idx="3">
                  <c:v>0.125</c:v>
                </c:pt>
                <c:pt idx="4">
                  <c:v>0.05</c:v>
                </c:pt>
                <c:pt idx="5">
                  <c:v>2.5000000000000001E-2</c:v>
                </c:pt>
                <c:pt idx="6">
                  <c:v>2.5000000000000001E-2</c:v>
                </c:pt>
                <c:pt idx="7">
                  <c:v>1.2500000000000001E-2</c:v>
                </c:pt>
              </c:numCache>
            </c:numRef>
          </c:val>
          <c:smooth val="0"/>
          <c:extLst xmlns:c16r2="http://schemas.microsoft.com/office/drawing/2015/06/chart">
            <c:ext xmlns:c16="http://schemas.microsoft.com/office/drawing/2014/chart" uri="{C3380CC4-5D6E-409C-BE32-E72D297353CC}">
              <c16:uniqueId val="{00000001-4F3B-4DAF-9DE5-FBFD64F30066}"/>
            </c:ext>
          </c:extLst>
        </c:ser>
        <c:ser>
          <c:idx val="2"/>
          <c:order val="2"/>
          <c:tx>
            <c:strRef>
              <c:f>'LoS framework'!$F$28</c:f>
              <c:strCache>
                <c:ptCount val="1"/>
                <c:pt idx="0">
                  <c:v>Urgent</c:v>
                </c:pt>
              </c:strCache>
            </c:strRef>
          </c:tx>
          <c:spPr>
            <a:ln w="22225" cap="rnd">
              <a:solidFill>
                <a:schemeClr val="accent3"/>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framework'!$F$29:$F$36</c:f>
              <c:numCache>
                <c:formatCode>General</c:formatCode>
                <c:ptCount val="8"/>
                <c:pt idx="0">
                  <c:v>8</c:v>
                </c:pt>
                <c:pt idx="1">
                  <c:v>4</c:v>
                </c:pt>
                <c:pt idx="2">
                  <c:v>2</c:v>
                </c:pt>
                <c:pt idx="3">
                  <c:v>0.2</c:v>
                </c:pt>
                <c:pt idx="4">
                  <c:v>0.08</c:v>
                </c:pt>
                <c:pt idx="5">
                  <c:v>0.04</c:v>
                </c:pt>
                <c:pt idx="6">
                  <c:v>0.04</c:v>
                </c:pt>
                <c:pt idx="7">
                  <c:v>0.02</c:v>
                </c:pt>
              </c:numCache>
            </c:numRef>
          </c:val>
          <c:smooth val="0"/>
          <c:extLst xmlns:c16r2="http://schemas.microsoft.com/office/drawing/2015/06/chart">
            <c:ext xmlns:c16="http://schemas.microsoft.com/office/drawing/2014/chart" uri="{C3380CC4-5D6E-409C-BE32-E72D297353CC}">
              <c16:uniqueId val="{00000002-4F3B-4DAF-9DE5-FBFD64F30066}"/>
            </c:ext>
          </c:extLst>
        </c:ser>
        <c:ser>
          <c:idx val="3"/>
          <c:order val="3"/>
          <c:tx>
            <c:strRef>
              <c:f>'LoS framework'!$G$28</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framework'!$G$29:$G$36</c:f>
              <c:numCache>
                <c:formatCode>General</c:formatCode>
                <c:ptCount val="8"/>
                <c:pt idx="0">
                  <c:v>9</c:v>
                </c:pt>
                <c:pt idx="1">
                  <c:v>3</c:v>
                </c:pt>
                <c:pt idx="2">
                  <c:v>0.2</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4F3B-4DAF-9DE5-FBFD64F30066}"/>
            </c:ext>
          </c:extLst>
        </c:ser>
        <c:dLbls>
          <c:showLegendKey val="0"/>
          <c:showVal val="0"/>
          <c:showCatName val="0"/>
          <c:showSerName val="0"/>
          <c:showPercent val="0"/>
          <c:showBubbleSize val="0"/>
        </c:dLbls>
        <c:marker val="1"/>
        <c:smooth val="0"/>
        <c:axId val="47603072"/>
        <c:axId val="47626112"/>
      </c:lineChart>
      <c:catAx>
        <c:axId val="4760307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7626112"/>
        <c:crosses val="autoZero"/>
        <c:auto val="1"/>
        <c:lblAlgn val="ctr"/>
        <c:lblOffset val="100"/>
        <c:noMultiLvlLbl val="0"/>
      </c:catAx>
      <c:valAx>
        <c:axId val="47626112"/>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760307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National - Resilience LoS</a:t>
            </a:r>
          </a:p>
        </c:rich>
      </c:tx>
      <c:overlay val="0"/>
      <c:spPr>
        <a:noFill/>
        <a:ln>
          <a:noFill/>
        </a:ln>
        <a:effectLst/>
      </c:spPr>
    </c:title>
    <c:autoTitleDeleted val="0"/>
    <c:plotArea>
      <c:layout/>
      <c:lineChart>
        <c:grouping val="standard"/>
        <c:varyColors val="0"/>
        <c:ser>
          <c:idx val="0"/>
          <c:order val="0"/>
          <c:tx>
            <c:strRef>
              <c:f>'LoS framework'!$D$28</c:f>
              <c:strCache>
                <c:ptCount val="1"/>
                <c:pt idx="0">
                  <c:v>Acceptable</c:v>
                </c:pt>
              </c:strCache>
            </c:strRef>
          </c:tx>
          <c:spPr>
            <a:ln w="22225" cap="rnd">
              <a:solidFill>
                <a:schemeClr val="accent1"/>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framework'!$D$29:$D$36</c:f>
              <c:numCache>
                <c:formatCode>General</c:formatCode>
                <c:ptCount val="8"/>
                <c:pt idx="0">
                  <c:v>4</c:v>
                </c:pt>
                <c:pt idx="1">
                  <c:v>2</c:v>
                </c:pt>
                <c:pt idx="2">
                  <c:v>1</c:v>
                </c:pt>
                <c:pt idx="3">
                  <c:v>0.1</c:v>
                </c:pt>
                <c:pt idx="4">
                  <c:v>0.04</c:v>
                </c:pt>
                <c:pt idx="5">
                  <c:v>0.02</c:v>
                </c:pt>
                <c:pt idx="6">
                  <c:v>0.02</c:v>
                </c:pt>
                <c:pt idx="7">
                  <c:v>0.01</c:v>
                </c:pt>
              </c:numCache>
            </c:numRef>
          </c:val>
          <c:smooth val="0"/>
          <c:extLst xmlns:c16r2="http://schemas.microsoft.com/office/drawing/2015/06/chart">
            <c:ext xmlns:c16="http://schemas.microsoft.com/office/drawing/2014/chart" uri="{C3380CC4-5D6E-409C-BE32-E72D297353CC}">
              <c16:uniqueId val="{00000000-4F3B-4DAF-9DE5-FBFD64F30066}"/>
            </c:ext>
          </c:extLst>
        </c:ser>
        <c:ser>
          <c:idx val="1"/>
          <c:order val="1"/>
          <c:tx>
            <c:strRef>
              <c:f>'LoS framework'!$E$28</c:f>
              <c:strCache>
                <c:ptCount val="1"/>
                <c:pt idx="0">
                  <c:v>Monitor</c:v>
                </c:pt>
              </c:strCache>
            </c:strRef>
          </c:tx>
          <c:spPr>
            <a:ln w="22225" cap="rnd">
              <a:solidFill>
                <a:schemeClr val="accent2"/>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framework'!$E$29:$E$36</c:f>
              <c:numCache>
                <c:formatCode>General</c:formatCode>
                <c:ptCount val="8"/>
                <c:pt idx="0">
                  <c:v>5</c:v>
                </c:pt>
                <c:pt idx="1">
                  <c:v>2.5</c:v>
                </c:pt>
                <c:pt idx="2">
                  <c:v>1.25</c:v>
                </c:pt>
                <c:pt idx="3">
                  <c:v>0.125</c:v>
                </c:pt>
                <c:pt idx="4">
                  <c:v>0.05</c:v>
                </c:pt>
                <c:pt idx="5">
                  <c:v>2.5000000000000001E-2</c:v>
                </c:pt>
                <c:pt idx="6">
                  <c:v>2.5000000000000001E-2</c:v>
                </c:pt>
                <c:pt idx="7">
                  <c:v>1.2500000000000001E-2</c:v>
                </c:pt>
              </c:numCache>
            </c:numRef>
          </c:val>
          <c:smooth val="0"/>
          <c:extLst xmlns:c16r2="http://schemas.microsoft.com/office/drawing/2015/06/chart">
            <c:ext xmlns:c16="http://schemas.microsoft.com/office/drawing/2014/chart" uri="{C3380CC4-5D6E-409C-BE32-E72D297353CC}">
              <c16:uniqueId val="{00000001-4F3B-4DAF-9DE5-FBFD64F30066}"/>
            </c:ext>
          </c:extLst>
        </c:ser>
        <c:ser>
          <c:idx val="2"/>
          <c:order val="2"/>
          <c:tx>
            <c:strRef>
              <c:f>'LoS framework'!$F$28</c:f>
              <c:strCache>
                <c:ptCount val="1"/>
                <c:pt idx="0">
                  <c:v>Urgent</c:v>
                </c:pt>
              </c:strCache>
            </c:strRef>
          </c:tx>
          <c:spPr>
            <a:ln w="22225" cap="rnd">
              <a:solidFill>
                <a:schemeClr val="accent3"/>
              </a:solidFill>
              <a:round/>
            </a:ln>
            <a:effectLst/>
          </c:spPr>
          <c:marker>
            <c:symbol val="none"/>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framework'!$F$29:$F$36</c:f>
              <c:numCache>
                <c:formatCode>General</c:formatCode>
                <c:ptCount val="8"/>
                <c:pt idx="0">
                  <c:v>8</c:v>
                </c:pt>
                <c:pt idx="1">
                  <c:v>4</c:v>
                </c:pt>
                <c:pt idx="2">
                  <c:v>2</c:v>
                </c:pt>
                <c:pt idx="3">
                  <c:v>0.2</c:v>
                </c:pt>
                <c:pt idx="4">
                  <c:v>0.08</c:v>
                </c:pt>
                <c:pt idx="5">
                  <c:v>0.04</c:v>
                </c:pt>
                <c:pt idx="6">
                  <c:v>0.04</c:v>
                </c:pt>
                <c:pt idx="7">
                  <c:v>0.02</c:v>
                </c:pt>
              </c:numCache>
            </c:numRef>
          </c:val>
          <c:smooth val="0"/>
          <c:extLst xmlns:c16r2="http://schemas.microsoft.com/office/drawing/2015/06/chart">
            <c:ext xmlns:c16="http://schemas.microsoft.com/office/drawing/2014/chart" uri="{C3380CC4-5D6E-409C-BE32-E72D297353CC}">
              <c16:uniqueId val="{00000002-4F3B-4DAF-9DE5-FBFD64F30066}"/>
            </c:ext>
          </c:extLst>
        </c:ser>
        <c:ser>
          <c:idx val="3"/>
          <c:order val="3"/>
          <c:tx>
            <c:strRef>
              <c:f>'LoS framework'!$G$28</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framework'!$A$29:$A$36</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framework'!$G$29:$G$36</c:f>
              <c:numCache>
                <c:formatCode>General</c:formatCode>
                <c:ptCount val="8"/>
                <c:pt idx="0">
                  <c:v>9</c:v>
                </c:pt>
                <c:pt idx="1">
                  <c:v>3</c:v>
                </c:pt>
                <c:pt idx="2">
                  <c:v>0.2</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4F3B-4DAF-9DE5-FBFD64F30066}"/>
            </c:ext>
          </c:extLst>
        </c:ser>
        <c:dLbls>
          <c:showLegendKey val="0"/>
          <c:showVal val="0"/>
          <c:showCatName val="0"/>
          <c:showSerName val="0"/>
          <c:showPercent val="0"/>
          <c:showBubbleSize val="0"/>
        </c:dLbls>
        <c:marker val="1"/>
        <c:smooth val="0"/>
        <c:axId val="48205824"/>
        <c:axId val="48208128"/>
      </c:lineChart>
      <c:catAx>
        <c:axId val="4820582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8208128"/>
        <c:crosses val="autoZero"/>
        <c:auto val="1"/>
        <c:lblAlgn val="ctr"/>
        <c:lblOffset val="100"/>
        <c:noMultiLvlLbl val="0"/>
      </c:catAx>
      <c:valAx>
        <c:axId val="48208128"/>
        <c:scaling>
          <c:logBase val="10"/>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8205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Regional</a:t>
            </a:r>
            <a:r>
              <a:rPr lang="en-NZ" baseline="0"/>
              <a:t>/Arterial</a:t>
            </a:r>
            <a:r>
              <a:rPr lang="en-NZ"/>
              <a:t> - Resilience LoS</a:t>
            </a:r>
          </a:p>
        </c:rich>
      </c:tx>
      <c:overlay val="0"/>
      <c:spPr>
        <a:noFill/>
        <a:ln>
          <a:noFill/>
        </a:ln>
        <a:effectLst/>
      </c:spPr>
    </c:title>
    <c:autoTitleDeleted val="0"/>
    <c:plotArea>
      <c:layout/>
      <c:lineChart>
        <c:grouping val="standard"/>
        <c:varyColors val="0"/>
        <c:ser>
          <c:idx val="0"/>
          <c:order val="0"/>
          <c:tx>
            <c:strRef>
              <c:f>'LoS framework'!$D$52</c:f>
              <c:strCache>
                <c:ptCount val="1"/>
                <c:pt idx="0">
                  <c:v>Acceptable</c:v>
                </c:pt>
              </c:strCache>
            </c:strRef>
          </c:tx>
          <c:spPr>
            <a:ln w="22225" cap="rnd">
              <a:solidFill>
                <a:schemeClr val="accent1"/>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framework'!$D$53:$D$60</c:f>
              <c:numCache>
                <c:formatCode>General</c:formatCode>
                <c:ptCount val="8"/>
                <c:pt idx="0">
                  <c:v>10</c:v>
                </c:pt>
                <c:pt idx="1">
                  <c:v>5</c:v>
                </c:pt>
                <c:pt idx="2">
                  <c:v>2</c:v>
                </c:pt>
                <c:pt idx="3">
                  <c:v>0.5</c:v>
                </c:pt>
                <c:pt idx="4">
                  <c:v>0.1</c:v>
                </c:pt>
                <c:pt idx="5">
                  <c:v>0.04</c:v>
                </c:pt>
                <c:pt idx="6">
                  <c:v>0.02</c:v>
                </c:pt>
                <c:pt idx="7">
                  <c:v>0.02</c:v>
                </c:pt>
              </c:numCache>
            </c:numRef>
          </c:val>
          <c:smooth val="0"/>
          <c:extLst xmlns:c16r2="http://schemas.microsoft.com/office/drawing/2015/06/chart">
            <c:ext xmlns:c16="http://schemas.microsoft.com/office/drawing/2014/chart" uri="{C3380CC4-5D6E-409C-BE32-E72D297353CC}">
              <c16:uniqueId val="{00000000-EFEC-4246-B320-11DE8AEFB6E5}"/>
            </c:ext>
          </c:extLst>
        </c:ser>
        <c:ser>
          <c:idx val="1"/>
          <c:order val="1"/>
          <c:tx>
            <c:strRef>
              <c:f>'LoS framework'!$E$52</c:f>
              <c:strCache>
                <c:ptCount val="1"/>
                <c:pt idx="0">
                  <c:v>Monitor</c:v>
                </c:pt>
              </c:strCache>
            </c:strRef>
          </c:tx>
          <c:spPr>
            <a:ln w="22225" cap="rnd">
              <a:solidFill>
                <a:schemeClr val="accent2"/>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framework'!$E$53:$E$60</c:f>
              <c:numCache>
                <c:formatCode>General</c:formatCode>
                <c:ptCount val="8"/>
                <c:pt idx="0">
                  <c:v>12.5</c:v>
                </c:pt>
                <c:pt idx="1">
                  <c:v>6.25</c:v>
                </c:pt>
                <c:pt idx="2">
                  <c:v>2.5</c:v>
                </c:pt>
                <c:pt idx="3">
                  <c:v>0.625</c:v>
                </c:pt>
                <c:pt idx="4">
                  <c:v>0.125</c:v>
                </c:pt>
                <c:pt idx="5">
                  <c:v>0.05</c:v>
                </c:pt>
                <c:pt idx="6">
                  <c:v>2.5000000000000001E-2</c:v>
                </c:pt>
                <c:pt idx="7">
                  <c:v>2.5000000000000001E-2</c:v>
                </c:pt>
              </c:numCache>
            </c:numRef>
          </c:val>
          <c:smooth val="0"/>
          <c:extLst xmlns:c16r2="http://schemas.microsoft.com/office/drawing/2015/06/chart">
            <c:ext xmlns:c16="http://schemas.microsoft.com/office/drawing/2014/chart" uri="{C3380CC4-5D6E-409C-BE32-E72D297353CC}">
              <c16:uniqueId val="{00000001-EFEC-4246-B320-11DE8AEFB6E5}"/>
            </c:ext>
          </c:extLst>
        </c:ser>
        <c:ser>
          <c:idx val="2"/>
          <c:order val="2"/>
          <c:tx>
            <c:strRef>
              <c:f>'LoS framework'!$F$52</c:f>
              <c:strCache>
                <c:ptCount val="1"/>
                <c:pt idx="0">
                  <c:v>Urgent</c:v>
                </c:pt>
              </c:strCache>
            </c:strRef>
          </c:tx>
          <c:spPr>
            <a:ln w="22225" cap="rnd">
              <a:solidFill>
                <a:schemeClr val="accent3"/>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framework'!$F$53:$F$60</c:f>
              <c:numCache>
                <c:formatCode>General</c:formatCode>
                <c:ptCount val="8"/>
                <c:pt idx="0">
                  <c:v>20</c:v>
                </c:pt>
                <c:pt idx="1">
                  <c:v>10</c:v>
                </c:pt>
                <c:pt idx="2">
                  <c:v>4</c:v>
                </c:pt>
                <c:pt idx="3">
                  <c:v>1</c:v>
                </c:pt>
                <c:pt idx="4">
                  <c:v>0.2</c:v>
                </c:pt>
                <c:pt idx="5">
                  <c:v>0.08</c:v>
                </c:pt>
                <c:pt idx="6">
                  <c:v>0.04</c:v>
                </c:pt>
                <c:pt idx="7">
                  <c:v>0.04</c:v>
                </c:pt>
              </c:numCache>
            </c:numRef>
          </c:val>
          <c:smooth val="0"/>
          <c:extLst xmlns:c16r2="http://schemas.microsoft.com/office/drawing/2015/06/chart">
            <c:ext xmlns:c16="http://schemas.microsoft.com/office/drawing/2014/chart" uri="{C3380CC4-5D6E-409C-BE32-E72D297353CC}">
              <c16:uniqueId val="{00000002-EFEC-4246-B320-11DE8AEFB6E5}"/>
            </c:ext>
          </c:extLst>
        </c:ser>
        <c:ser>
          <c:idx val="3"/>
          <c:order val="3"/>
          <c:tx>
            <c:strRef>
              <c:f>'LoS framework'!$G$52</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framework'!$G$53:$G$60</c:f>
              <c:numCache>
                <c:formatCode>General</c:formatCode>
                <c:ptCount val="8"/>
                <c:pt idx="0">
                  <c:v>20</c:v>
                </c:pt>
                <c:pt idx="1">
                  <c:v>21</c:v>
                </c:pt>
                <c:pt idx="2">
                  <c:v>8</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EFEC-4246-B320-11DE8AEFB6E5}"/>
            </c:ext>
          </c:extLst>
        </c:ser>
        <c:dLbls>
          <c:showLegendKey val="0"/>
          <c:showVal val="0"/>
          <c:showCatName val="0"/>
          <c:showSerName val="0"/>
          <c:showPercent val="0"/>
          <c:showBubbleSize val="0"/>
        </c:dLbls>
        <c:marker val="1"/>
        <c:smooth val="0"/>
        <c:axId val="48132096"/>
        <c:axId val="48134400"/>
      </c:lineChart>
      <c:catAx>
        <c:axId val="4813209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8134400"/>
        <c:crosses val="autoZero"/>
        <c:auto val="1"/>
        <c:lblAlgn val="ctr"/>
        <c:lblOffset val="100"/>
        <c:noMultiLvlLbl val="0"/>
      </c:catAx>
      <c:valAx>
        <c:axId val="48134400"/>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8132096"/>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NZ"/>
              <a:t>Regional</a:t>
            </a:r>
            <a:r>
              <a:rPr lang="en-NZ" baseline="0"/>
              <a:t>/Arterial</a:t>
            </a:r>
            <a:r>
              <a:rPr lang="en-NZ"/>
              <a:t> - Resilience LoS</a:t>
            </a:r>
          </a:p>
        </c:rich>
      </c:tx>
      <c:overlay val="0"/>
      <c:spPr>
        <a:noFill/>
        <a:ln>
          <a:noFill/>
        </a:ln>
        <a:effectLst/>
      </c:spPr>
    </c:title>
    <c:autoTitleDeleted val="0"/>
    <c:plotArea>
      <c:layout/>
      <c:lineChart>
        <c:grouping val="standard"/>
        <c:varyColors val="0"/>
        <c:ser>
          <c:idx val="0"/>
          <c:order val="0"/>
          <c:tx>
            <c:strRef>
              <c:f>'LoS framework'!$D$52</c:f>
              <c:strCache>
                <c:ptCount val="1"/>
                <c:pt idx="0">
                  <c:v>Acceptable</c:v>
                </c:pt>
              </c:strCache>
            </c:strRef>
          </c:tx>
          <c:spPr>
            <a:ln w="22225" cap="rnd">
              <a:solidFill>
                <a:schemeClr val="accent1"/>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framework'!$D$53:$D$60</c:f>
              <c:numCache>
                <c:formatCode>General</c:formatCode>
                <c:ptCount val="8"/>
                <c:pt idx="0">
                  <c:v>10</c:v>
                </c:pt>
                <c:pt idx="1">
                  <c:v>5</c:v>
                </c:pt>
                <c:pt idx="2">
                  <c:v>2</c:v>
                </c:pt>
                <c:pt idx="3">
                  <c:v>0.5</c:v>
                </c:pt>
                <c:pt idx="4">
                  <c:v>0.1</c:v>
                </c:pt>
                <c:pt idx="5">
                  <c:v>0.04</c:v>
                </c:pt>
                <c:pt idx="6">
                  <c:v>0.02</c:v>
                </c:pt>
                <c:pt idx="7">
                  <c:v>0.02</c:v>
                </c:pt>
              </c:numCache>
            </c:numRef>
          </c:val>
          <c:smooth val="0"/>
          <c:extLst xmlns:c16r2="http://schemas.microsoft.com/office/drawing/2015/06/chart">
            <c:ext xmlns:c16="http://schemas.microsoft.com/office/drawing/2014/chart" uri="{C3380CC4-5D6E-409C-BE32-E72D297353CC}">
              <c16:uniqueId val="{00000000-EFEC-4246-B320-11DE8AEFB6E5}"/>
            </c:ext>
          </c:extLst>
        </c:ser>
        <c:ser>
          <c:idx val="1"/>
          <c:order val="1"/>
          <c:tx>
            <c:strRef>
              <c:f>'LoS framework'!$E$52</c:f>
              <c:strCache>
                <c:ptCount val="1"/>
                <c:pt idx="0">
                  <c:v>Monitor</c:v>
                </c:pt>
              </c:strCache>
            </c:strRef>
          </c:tx>
          <c:spPr>
            <a:ln w="22225" cap="rnd">
              <a:solidFill>
                <a:schemeClr val="accent2"/>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framework'!$E$53:$E$60</c:f>
              <c:numCache>
                <c:formatCode>General</c:formatCode>
                <c:ptCount val="8"/>
                <c:pt idx="0">
                  <c:v>12.5</c:v>
                </c:pt>
                <c:pt idx="1">
                  <c:v>6.25</c:v>
                </c:pt>
                <c:pt idx="2">
                  <c:v>2.5</c:v>
                </c:pt>
                <c:pt idx="3">
                  <c:v>0.625</c:v>
                </c:pt>
                <c:pt idx="4">
                  <c:v>0.125</c:v>
                </c:pt>
                <c:pt idx="5">
                  <c:v>0.05</c:v>
                </c:pt>
                <c:pt idx="6">
                  <c:v>2.5000000000000001E-2</c:v>
                </c:pt>
                <c:pt idx="7">
                  <c:v>2.5000000000000001E-2</c:v>
                </c:pt>
              </c:numCache>
            </c:numRef>
          </c:val>
          <c:smooth val="0"/>
          <c:extLst xmlns:c16r2="http://schemas.microsoft.com/office/drawing/2015/06/chart">
            <c:ext xmlns:c16="http://schemas.microsoft.com/office/drawing/2014/chart" uri="{C3380CC4-5D6E-409C-BE32-E72D297353CC}">
              <c16:uniqueId val="{00000001-EFEC-4246-B320-11DE8AEFB6E5}"/>
            </c:ext>
          </c:extLst>
        </c:ser>
        <c:ser>
          <c:idx val="2"/>
          <c:order val="2"/>
          <c:tx>
            <c:strRef>
              <c:f>'LoS framework'!$F$52</c:f>
              <c:strCache>
                <c:ptCount val="1"/>
                <c:pt idx="0">
                  <c:v>Urgent</c:v>
                </c:pt>
              </c:strCache>
            </c:strRef>
          </c:tx>
          <c:spPr>
            <a:ln w="22225" cap="rnd">
              <a:solidFill>
                <a:schemeClr val="accent3"/>
              </a:solidFill>
              <a:round/>
            </a:ln>
            <a:effectLst/>
          </c:spPr>
          <c:marker>
            <c:symbol val="none"/>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framework'!$F$53:$F$60</c:f>
              <c:numCache>
                <c:formatCode>General</c:formatCode>
                <c:ptCount val="8"/>
                <c:pt idx="0">
                  <c:v>20</c:v>
                </c:pt>
                <c:pt idx="1">
                  <c:v>10</c:v>
                </c:pt>
                <c:pt idx="2">
                  <c:v>4</c:v>
                </c:pt>
                <c:pt idx="3">
                  <c:v>1</c:v>
                </c:pt>
                <c:pt idx="4">
                  <c:v>0.2</c:v>
                </c:pt>
                <c:pt idx="5">
                  <c:v>0.08</c:v>
                </c:pt>
                <c:pt idx="6">
                  <c:v>0.04</c:v>
                </c:pt>
                <c:pt idx="7">
                  <c:v>0.04</c:v>
                </c:pt>
              </c:numCache>
            </c:numRef>
          </c:val>
          <c:smooth val="0"/>
          <c:extLst xmlns:c16r2="http://schemas.microsoft.com/office/drawing/2015/06/chart">
            <c:ext xmlns:c16="http://schemas.microsoft.com/office/drawing/2014/chart" uri="{C3380CC4-5D6E-409C-BE32-E72D297353CC}">
              <c16:uniqueId val="{00000002-EFEC-4246-B320-11DE8AEFB6E5}"/>
            </c:ext>
          </c:extLst>
        </c:ser>
        <c:ser>
          <c:idx val="3"/>
          <c:order val="3"/>
          <c:tx>
            <c:strRef>
              <c:f>'LoS framework'!$G$52</c:f>
              <c:strCache>
                <c:ptCount val="1"/>
                <c:pt idx="0">
                  <c:v>Score</c:v>
                </c:pt>
              </c:strCache>
            </c:strRef>
          </c:tx>
          <c:spPr>
            <a:ln w="22225" cap="rnd">
              <a:noFill/>
              <a:round/>
            </a:ln>
            <a:effectLst/>
          </c:spPr>
          <c:marker>
            <c:symbol val="circle"/>
            <c:size val="6"/>
            <c:spPr>
              <a:solidFill>
                <a:schemeClr val="lt1"/>
              </a:solidFill>
              <a:ln w="15875">
                <a:solidFill>
                  <a:schemeClr val="accent4"/>
                </a:solidFill>
                <a:round/>
              </a:ln>
              <a:effectLst/>
            </c:spPr>
          </c:marker>
          <c:cat>
            <c:strRef>
              <c:f>'LoS framework'!$A$53:$A$60</c:f>
              <c:strCache>
                <c:ptCount val="8"/>
                <c:pt idx="0">
                  <c:v>2 - 4 hrs</c:v>
                </c:pt>
                <c:pt idx="1">
                  <c:v>5 - 12 hrs</c:v>
                </c:pt>
                <c:pt idx="2">
                  <c:v>13 hrs - 2 days</c:v>
                </c:pt>
                <c:pt idx="3">
                  <c:v>3 - 5 days</c:v>
                </c:pt>
                <c:pt idx="4">
                  <c:v>6 - 14 days</c:v>
                </c:pt>
                <c:pt idx="5">
                  <c:v>15 - 49 days</c:v>
                </c:pt>
                <c:pt idx="6">
                  <c:v>50 - 120 days</c:v>
                </c:pt>
                <c:pt idx="7">
                  <c:v>more than 120 days</c:v>
                </c:pt>
              </c:strCache>
            </c:strRef>
          </c:cat>
          <c:val>
            <c:numRef>
              <c:f>'LoS framework'!$G$53:$G$60</c:f>
              <c:numCache>
                <c:formatCode>General</c:formatCode>
                <c:ptCount val="8"/>
                <c:pt idx="0">
                  <c:v>20</c:v>
                </c:pt>
                <c:pt idx="1">
                  <c:v>21</c:v>
                </c:pt>
                <c:pt idx="2">
                  <c:v>8</c:v>
                </c:pt>
                <c:pt idx="3">
                  <c:v>0.25</c:v>
                </c:pt>
                <c:pt idx="4">
                  <c:v>4.0000000000000001E-3</c:v>
                </c:pt>
                <c:pt idx="5">
                  <c:v>4.0000000000000001E-3</c:v>
                </c:pt>
                <c:pt idx="6">
                  <c:v>4.0000000000000001E-3</c:v>
                </c:pt>
                <c:pt idx="7">
                  <c:v>0.5</c:v>
                </c:pt>
              </c:numCache>
            </c:numRef>
          </c:val>
          <c:smooth val="0"/>
          <c:extLst xmlns:c16r2="http://schemas.microsoft.com/office/drawing/2015/06/chart">
            <c:ext xmlns:c16="http://schemas.microsoft.com/office/drawing/2014/chart" uri="{C3380CC4-5D6E-409C-BE32-E72D297353CC}">
              <c16:uniqueId val="{00000003-EFEC-4246-B320-11DE8AEFB6E5}"/>
            </c:ext>
          </c:extLst>
        </c:ser>
        <c:dLbls>
          <c:showLegendKey val="0"/>
          <c:showVal val="0"/>
          <c:showCatName val="0"/>
          <c:showSerName val="0"/>
          <c:showPercent val="0"/>
          <c:showBubbleSize val="0"/>
        </c:dLbls>
        <c:marker val="1"/>
        <c:smooth val="0"/>
        <c:axId val="48167168"/>
        <c:axId val="48243456"/>
      </c:lineChart>
      <c:catAx>
        <c:axId val="4816716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 duration of outage from an event</a:t>
                </a:r>
              </a:p>
            </c:rich>
          </c:tx>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156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8243456"/>
        <c:crosses val="autoZero"/>
        <c:auto val="1"/>
        <c:lblAlgn val="ctr"/>
        <c:lblOffset val="100"/>
        <c:noMultiLvlLbl val="0"/>
      </c:catAx>
      <c:valAx>
        <c:axId val="48243456"/>
        <c:scaling>
          <c:logBase val="10"/>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NZ"/>
                  <a:t>Expected</a:t>
                </a:r>
                <a:r>
                  <a:rPr lang="en-NZ" baseline="0"/>
                  <a:t> frequency of event per year</a:t>
                </a:r>
                <a:endParaRPr lang="en-NZ"/>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816716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76200</xdr:rowOff>
    </xdr:from>
    <xdr:to>
      <xdr:col>0</xdr:col>
      <xdr:colOff>5731510</xdr:colOff>
      <xdr:row>17</xdr:row>
      <xdr:rowOff>2322195</xdr:rowOff>
    </xdr:to>
    <xdr:pic>
      <xdr:nvPicPr>
        <xdr:cNvPr id="5" name="Picture 4"/>
        <xdr:cNvPicPr/>
      </xdr:nvPicPr>
      <xdr:blipFill>
        <a:blip xmlns:r="http://schemas.openxmlformats.org/officeDocument/2006/relationships" r:embed="rId1"/>
        <a:stretch>
          <a:fillRect/>
        </a:stretch>
      </xdr:blipFill>
      <xdr:spPr>
        <a:xfrm>
          <a:off x="0" y="7877175"/>
          <a:ext cx="5731510" cy="2245995"/>
        </a:xfrm>
        <a:prstGeom prst="rect">
          <a:avLst/>
        </a:prstGeom>
      </xdr:spPr>
    </xdr:pic>
    <xdr:clientData/>
  </xdr:twoCellAnchor>
  <xdr:twoCellAnchor editAs="oneCell">
    <xdr:from>
      <xdr:col>0</xdr:col>
      <xdr:colOff>0</xdr:colOff>
      <xdr:row>28</xdr:row>
      <xdr:rowOff>66675</xdr:rowOff>
    </xdr:from>
    <xdr:to>
      <xdr:col>0</xdr:col>
      <xdr:colOff>4784202</xdr:colOff>
      <xdr:row>28</xdr:row>
      <xdr:rowOff>2352675</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14068425"/>
          <a:ext cx="4784202" cy="2286000"/>
        </a:xfrm>
        <a:prstGeom prst="rect">
          <a:avLst/>
        </a:prstGeom>
      </xdr:spPr>
    </xdr:pic>
    <xdr:clientData/>
  </xdr:twoCellAnchor>
  <xdr:twoCellAnchor editAs="oneCell">
    <xdr:from>
      <xdr:col>0</xdr:col>
      <xdr:colOff>0</xdr:colOff>
      <xdr:row>0</xdr:row>
      <xdr:rowOff>0</xdr:rowOff>
    </xdr:from>
    <xdr:to>
      <xdr:col>0</xdr:col>
      <xdr:colOff>1941567</xdr:colOff>
      <xdr:row>0</xdr:row>
      <xdr:rowOff>628650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90575"/>
          <a:ext cx="1941567" cy="628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609599</xdr:colOff>
      <xdr:row>3</xdr:row>
      <xdr:rowOff>9524</xdr:rowOff>
    </xdr:from>
    <xdr:to>
      <xdr:col>20</xdr:col>
      <xdr:colOff>85724</xdr:colOff>
      <xdr:row>24</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600075</xdr:colOff>
      <xdr:row>27</xdr:row>
      <xdr:rowOff>9525</xdr:rowOff>
    </xdr:from>
    <xdr:to>
      <xdr:col>20</xdr:col>
      <xdr:colOff>76200</xdr:colOff>
      <xdr:row>49</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51</xdr:row>
      <xdr:rowOff>0</xdr:rowOff>
    </xdr:from>
    <xdr:to>
      <xdr:col>20</xdr:col>
      <xdr:colOff>85725</xdr:colOff>
      <xdr:row>72</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589017</xdr:colOff>
      <xdr:row>0</xdr:row>
      <xdr:rowOff>625714</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941567" cy="625714"/>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1941567</xdr:colOff>
      <xdr:row>0</xdr:row>
      <xdr:rowOff>625714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1941567" cy="625714"/>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9525</xdr:rowOff>
    </xdr:from>
    <xdr:to>
      <xdr:col>11</xdr:col>
      <xdr:colOff>19050</xdr:colOff>
      <xdr:row>32</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11</xdr:col>
      <xdr:colOff>9524</xdr:colOff>
      <xdr:row>54</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123825</xdr:colOff>
      <xdr:row>36</xdr:row>
      <xdr:rowOff>19050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7</xdr:col>
      <xdr:colOff>123825</xdr:colOff>
      <xdr:row>59</xdr:row>
      <xdr:rowOff>19050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7</xdr:col>
      <xdr:colOff>57150</xdr:colOff>
      <xdr:row>34</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7</xdr:col>
      <xdr:colOff>57150</xdr:colOff>
      <xdr:row>57</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zta.govt.nz/roads-and-rail/highways-information-portal/technical-disciplines/resilience-project/resources-and-information/" TargetMode="External"/><Relationship Id="rId1" Type="http://schemas.openxmlformats.org/officeDocument/2006/relationships/hyperlink" Target="https://nzta.maps.arcgis.com/apps/webappviewer/index.html?id=95fad5204ad243c39d84c37701f614b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tabSelected="1" zoomScaleNormal="100" workbookViewId="0">
      <selection activeCell="A6" sqref="A6"/>
    </sheetView>
  </sheetViews>
  <sheetFormatPr defaultRowHeight="15" x14ac:dyDescent="0.25"/>
  <cols>
    <col min="1" max="1" width="139" style="103" customWidth="1"/>
    <col min="2" max="2" width="29" customWidth="1"/>
  </cols>
  <sheetData>
    <row r="1" spans="1:30" s="109" customFormat="1" ht="57.75" customHeight="1" x14ac:dyDescent="0.25">
      <c r="A1" s="108" t="s">
        <v>139</v>
      </c>
      <c r="C1" s="110"/>
      <c r="H1" s="111"/>
      <c r="I1" s="111"/>
      <c r="J1" s="111"/>
      <c r="K1" s="111"/>
      <c r="L1" s="111"/>
      <c r="M1" s="111"/>
      <c r="N1" s="111"/>
      <c r="O1" s="111"/>
      <c r="P1" s="111"/>
      <c r="Q1" s="111"/>
      <c r="R1" s="111"/>
      <c r="S1" s="111"/>
      <c r="T1" s="111"/>
      <c r="U1" s="111"/>
      <c r="V1" s="111"/>
      <c r="W1" s="111"/>
      <c r="X1" s="111"/>
      <c r="Y1" s="111"/>
      <c r="Z1" s="111"/>
      <c r="AA1" s="111"/>
      <c r="AB1" s="111"/>
      <c r="AC1" s="111"/>
      <c r="AD1" s="111"/>
    </row>
    <row r="3" spans="1:30" ht="26.25" x14ac:dyDescent="0.25">
      <c r="A3" s="106" t="s">
        <v>107</v>
      </c>
    </row>
    <row r="4" spans="1:30" ht="60" x14ac:dyDescent="0.25">
      <c r="A4" s="100" t="s">
        <v>108</v>
      </c>
    </row>
    <row r="5" spans="1:30" ht="90" x14ac:dyDescent="0.25">
      <c r="A5" s="100" t="s">
        <v>109</v>
      </c>
    </row>
    <row r="6" spans="1:30" ht="60" x14ac:dyDescent="0.25">
      <c r="A6" s="100" t="s">
        <v>140</v>
      </c>
    </row>
    <row r="7" spans="1:30" x14ac:dyDescent="0.25">
      <c r="A7" s="100"/>
    </row>
    <row r="8" spans="1:30" ht="26.25" x14ac:dyDescent="0.25">
      <c r="A8" s="106" t="s">
        <v>110</v>
      </c>
    </row>
    <row r="9" spans="1:30" ht="14.25" customHeight="1" x14ac:dyDescent="0.25">
      <c r="A9" s="99"/>
    </row>
    <row r="10" spans="1:30" x14ac:dyDescent="0.25">
      <c r="A10" s="101" t="s">
        <v>111</v>
      </c>
    </row>
    <row r="11" spans="1:30" ht="30" x14ac:dyDescent="0.25">
      <c r="A11" s="100" t="s">
        <v>112</v>
      </c>
    </row>
    <row r="12" spans="1:30" x14ac:dyDescent="0.25">
      <c r="A12" s="102" t="s">
        <v>113</v>
      </c>
    </row>
    <row r="13" spans="1:30" x14ac:dyDescent="0.25">
      <c r="A13" s="102"/>
    </row>
    <row r="14" spans="1:30" x14ac:dyDescent="0.25">
      <c r="A14" s="101" t="s">
        <v>114</v>
      </c>
    </row>
    <row r="15" spans="1:30" ht="30" x14ac:dyDescent="0.25">
      <c r="A15" s="100" t="s">
        <v>115</v>
      </c>
    </row>
    <row r="16" spans="1:30" x14ac:dyDescent="0.25">
      <c r="A16" s="100" t="s">
        <v>116</v>
      </c>
    </row>
    <row r="17" spans="1:1" ht="90" x14ac:dyDescent="0.25">
      <c r="A17" s="100" t="s">
        <v>117</v>
      </c>
    </row>
    <row r="18" spans="1:1" ht="188.25" customHeight="1" x14ac:dyDescent="0.25"/>
    <row r="19" spans="1:1" ht="45" x14ac:dyDescent="0.25">
      <c r="A19" s="100" t="s">
        <v>118</v>
      </c>
    </row>
    <row r="20" spans="1:1" x14ac:dyDescent="0.25">
      <c r="A20" s="102" t="s">
        <v>119</v>
      </c>
    </row>
    <row r="21" spans="1:1" x14ac:dyDescent="0.25">
      <c r="A21" s="102"/>
    </row>
    <row r="22" spans="1:1" x14ac:dyDescent="0.25">
      <c r="A22" s="101" t="s">
        <v>120</v>
      </c>
    </row>
    <row r="23" spans="1:1" ht="30" x14ac:dyDescent="0.25">
      <c r="A23" s="100" t="s">
        <v>121</v>
      </c>
    </row>
    <row r="24" spans="1:1" ht="30" x14ac:dyDescent="0.25">
      <c r="A24" s="104" t="s">
        <v>122</v>
      </c>
    </row>
    <row r="25" spans="1:1" ht="30" x14ac:dyDescent="0.25">
      <c r="A25" s="100" t="s">
        <v>123</v>
      </c>
    </row>
    <row r="26" spans="1:1" ht="45" x14ac:dyDescent="0.25">
      <c r="A26" s="100" t="s">
        <v>124</v>
      </c>
    </row>
    <row r="27" spans="1:1" x14ac:dyDescent="0.25">
      <c r="A27" s="100" t="s">
        <v>125</v>
      </c>
    </row>
    <row r="28" spans="1:1" x14ac:dyDescent="0.25">
      <c r="A28" s="105"/>
    </row>
    <row r="29" spans="1:1" ht="192" customHeight="1" x14ac:dyDescent="0.25">
      <c r="A29" s="100"/>
    </row>
    <row r="30" spans="1:1" ht="45" x14ac:dyDescent="0.25">
      <c r="A30" s="104" t="s">
        <v>126</v>
      </c>
    </row>
    <row r="31" spans="1:1" ht="30" x14ac:dyDescent="0.25">
      <c r="A31" s="102" t="s">
        <v>127</v>
      </c>
    </row>
    <row r="32" spans="1:1" x14ac:dyDescent="0.25">
      <c r="A32" s="102"/>
    </row>
    <row r="33" spans="1:1" x14ac:dyDescent="0.25">
      <c r="A33" s="101" t="s">
        <v>128</v>
      </c>
    </row>
    <row r="34" spans="1:1" x14ac:dyDescent="0.25">
      <c r="A34" s="100" t="s">
        <v>141</v>
      </c>
    </row>
    <row r="35" spans="1:1" ht="32.25" x14ac:dyDescent="0.25">
      <c r="A35" s="100" t="s">
        <v>129</v>
      </c>
    </row>
    <row r="36" spans="1:1" ht="30" x14ac:dyDescent="0.25">
      <c r="A36" s="100" t="s">
        <v>130</v>
      </c>
    </row>
    <row r="37" spans="1:1" x14ac:dyDescent="0.25">
      <c r="A37" s="100"/>
    </row>
    <row r="38" spans="1:1" x14ac:dyDescent="0.25">
      <c r="A38" s="101" t="s">
        <v>131</v>
      </c>
    </row>
    <row r="39" spans="1:1" ht="60" x14ac:dyDescent="0.25">
      <c r="A39" s="100" t="s">
        <v>132</v>
      </c>
    </row>
    <row r="40" spans="1:1" x14ac:dyDescent="0.25">
      <c r="A40" s="105" t="s">
        <v>133</v>
      </c>
    </row>
    <row r="41" spans="1:1" x14ac:dyDescent="0.25">
      <c r="A41" s="105" t="s">
        <v>134</v>
      </c>
    </row>
    <row r="42" spans="1:1" x14ac:dyDescent="0.25">
      <c r="A42" s="105" t="s">
        <v>135</v>
      </c>
    </row>
    <row r="43" spans="1:1" x14ac:dyDescent="0.25">
      <c r="A43" s="105" t="s">
        <v>136</v>
      </c>
    </row>
    <row r="46" spans="1:1" ht="30" x14ac:dyDescent="0.25">
      <c r="A46" s="102" t="s">
        <v>137</v>
      </c>
    </row>
  </sheetData>
  <hyperlinks>
    <hyperlink ref="A12" r:id="rId1"/>
    <hyperlink ref="A20" r:id="rId2"/>
    <hyperlink ref="A31" location="_ftn1" display="_ftn1"/>
    <hyperlink ref="A46" location="_ftnref1" display="_ftnref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0"/>
  <sheetViews>
    <sheetView showGridLines="0" workbookViewId="0">
      <selection activeCell="C37" sqref="C37"/>
    </sheetView>
  </sheetViews>
  <sheetFormatPr defaultRowHeight="15" x14ac:dyDescent="0.25"/>
  <cols>
    <col min="1" max="1" width="20.28515625" bestFit="1" customWidth="1"/>
    <col min="2" max="2" width="18.140625" customWidth="1"/>
    <col min="3" max="3" width="20.7109375" customWidth="1"/>
    <col min="4" max="4" width="10.85546875" bestFit="1" customWidth="1"/>
    <col min="8" max="8" width="9.140625" style="11" customWidth="1"/>
    <col min="9" max="30" width="9.140625" style="11"/>
  </cols>
  <sheetData>
    <row r="1" spans="1:30" s="109" customFormat="1" ht="57.75" customHeight="1" x14ac:dyDescent="0.25">
      <c r="C1" s="110" t="s">
        <v>139</v>
      </c>
      <c r="H1" s="111"/>
      <c r="I1" s="111"/>
      <c r="J1" s="111"/>
      <c r="K1" s="111"/>
      <c r="L1" s="111"/>
      <c r="M1" s="111"/>
      <c r="N1" s="111"/>
      <c r="O1" s="111"/>
      <c r="P1" s="111"/>
      <c r="Q1" s="111"/>
      <c r="R1" s="111"/>
      <c r="S1" s="111"/>
      <c r="T1" s="111"/>
      <c r="U1" s="111"/>
      <c r="V1" s="111"/>
      <c r="W1" s="111"/>
      <c r="X1" s="111"/>
      <c r="Y1" s="111"/>
      <c r="Z1" s="111"/>
      <c r="AA1" s="111"/>
      <c r="AB1" s="111"/>
      <c r="AC1" s="111"/>
      <c r="AD1" s="111"/>
    </row>
    <row r="2" spans="1:30" s="97" customFormat="1" ht="9" customHeight="1" x14ac:dyDescent="0.25">
      <c r="C2" s="98"/>
      <c r="H2" s="37"/>
      <c r="I2" s="37"/>
      <c r="J2" s="37"/>
      <c r="K2" s="37"/>
      <c r="L2" s="37"/>
      <c r="M2" s="37"/>
      <c r="N2" s="37"/>
      <c r="O2" s="37"/>
      <c r="P2" s="37"/>
      <c r="Q2" s="37"/>
      <c r="R2" s="37"/>
      <c r="S2" s="37"/>
      <c r="T2" s="37"/>
      <c r="U2" s="37"/>
      <c r="V2" s="37"/>
      <c r="W2" s="37"/>
      <c r="X2" s="37"/>
      <c r="Y2" s="37"/>
      <c r="Z2" s="37"/>
      <c r="AA2" s="37"/>
      <c r="AB2" s="37"/>
      <c r="AC2" s="37"/>
      <c r="AD2" s="37"/>
    </row>
    <row r="3" spans="1:30" ht="30.75" customHeight="1" x14ac:dyDescent="0.4">
      <c r="A3" s="93" t="s">
        <v>0</v>
      </c>
      <c r="J3" s="93" t="s">
        <v>138</v>
      </c>
    </row>
    <row r="4" spans="1:30" x14ac:dyDescent="0.25">
      <c r="A4" s="92" t="s">
        <v>26</v>
      </c>
      <c r="B4" s="92" t="s">
        <v>25</v>
      </c>
      <c r="C4" s="92" t="s">
        <v>33</v>
      </c>
      <c r="D4" s="92" t="s">
        <v>1</v>
      </c>
      <c r="E4" s="92" t="s">
        <v>2</v>
      </c>
      <c r="F4" s="92" t="s">
        <v>3</v>
      </c>
      <c r="G4" s="92" t="s">
        <v>23</v>
      </c>
    </row>
    <row r="5" spans="1:30" x14ac:dyDescent="0.25">
      <c r="A5" s="94" t="s">
        <v>4</v>
      </c>
      <c r="B5" s="1" t="s">
        <v>19</v>
      </c>
      <c r="C5" s="3" t="str">
        <f>IF(G5&lt;=D5,"No response",IF(AND(G5&lt;=E5,G5&gt;D5),"Monitor",IF(AND(G5&lt;=F5,G5&gt;E5),"Plan response",IF(G5&gt;F5,"Urgent response",FALSE))))</f>
        <v>No response</v>
      </c>
      <c r="D5" s="1">
        <v>1</v>
      </c>
      <c r="E5" s="1">
        <f t="shared" ref="E5:E12" si="0">D5+(D5*0.25)</f>
        <v>1.25</v>
      </c>
      <c r="F5" s="1">
        <f>D5*2</f>
        <v>2</v>
      </c>
      <c r="G5" s="1">
        <f>VLOOKUP(B5,Sheet2!$A$2:$B$16,2,FALSE)</f>
        <v>0.5</v>
      </c>
    </row>
    <row r="6" spans="1:30" x14ac:dyDescent="0.25">
      <c r="A6" s="94" t="s">
        <v>5</v>
      </c>
      <c r="B6" s="1" t="s">
        <v>21</v>
      </c>
      <c r="C6" s="3" t="str">
        <f t="shared" ref="C6:C12" si="1">IF(G6&lt;=D6,"No response",IF(AND(G6&lt;=E6,G6&gt;D6),"Monitor",IF(AND(G6&lt;=F6,G6&gt;E6),"Plan response",IF(G6&gt;F6,"Urgent response",FALSE))))</f>
        <v>No response</v>
      </c>
      <c r="D6" s="1">
        <v>0.5</v>
      </c>
      <c r="E6" s="1">
        <f t="shared" si="0"/>
        <v>0.625</v>
      </c>
      <c r="F6" s="1">
        <f>D6*2</f>
        <v>1</v>
      </c>
      <c r="G6" s="1">
        <f>VLOOKUP(B6,Sheet2!$A$2:$B$16,2,FALSE)</f>
        <v>0.01</v>
      </c>
    </row>
    <row r="7" spans="1:30" x14ac:dyDescent="0.25">
      <c r="A7" s="94" t="s">
        <v>6</v>
      </c>
      <c r="B7" s="1" t="s">
        <v>24</v>
      </c>
      <c r="C7" s="3" t="str">
        <f t="shared" si="1"/>
        <v>Urgent response</v>
      </c>
      <c r="D7" s="1">
        <v>0.2</v>
      </c>
      <c r="E7" s="1">
        <f t="shared" si="0"/>
        <v>0.25</v>
      </c>
      <c r="F7" s="1">
        <f t="shared" ref="F7:F12" si="2">D7*2</f>
        <v>0.4</v>
      </c>
      <c r="G7" s="1">
        <f>VLOOKUP(B7,Sheet2!$A$2:$B$16,2,FALSE)</f>
        <v>2</v>
      </c>
    </row>
    <row r="8" spans="1:30" x14ac:dyDescent="0.25">
      <c r="A8" s="94" t="s">
        <v>7</v>
      </c>
      <c r="B8" s="1" t="s">
        <v>32</v>
      </c>
      <c r="C8" s="3" t="str">
        <f t="shared" si="1"/>
        <v>Urgent response</v>
      </c>
      <c r="D8" s="1">
        <v>0.1</v>
      </c>
      <c r="E8" s="1">
        <f t="shared" si="0"/>
        <v>0.125</v>
      </c>
      <c r="F8" s="1">
        <f t="shared" si="2"/>
        <v>0.2</v>
      </c>
      <c r="G8" s="1">
        <f>VLOOKUP(B8,Sheet2!$A$2:$B$16,2,FALSE)</f>
        <v>0.25</v>
      </c>
    </row>
    <row r="9" spans="1:30" x14ac:dyDescent="0.25">
      <c r="A9" s="94" t="s">
        <v>8</v>
      </c>
      <c r="B9" s="1" t="s">
        <v>30</v>
      </c>
      <c r="C9" s="3" t="str">
        <f t="shared" si="1"/>
        <v>Urgent response</v>
      </c>
      <c r="D9" s="1">
        <f>1/25</f>
        <v>0.04</v>
      </c>
      <c r="E9" s="1">
        <f t="shared" si="0"/>
        <v>0.05</v>
      </c>
      <c r="F9" s="1">
        <f t="shared" si="2"/>
        <v>0.08</v>
      </c>
      <c r="G9" s="1">
        <f>VLOOKUP(B9,Sheet2!$A$2:$B$16,2,FALSE)</f>
        <v>0.16666666666666666</v>
      </c>
    </row>
    <row r="10" spans="1:30" x14ac:dyDescent="0.25">
      <c r="A10" s="94" t="s">
        <v>9</v>
      </c>
      <c r="B10" s="1" t="s">
        <v>22</v>
      </c>
      <c r="C10" s="3" t="str">
        <f t="shared" si="1"/>
        <v>No response</v>
      </c>
      <c r="D10" s="1">
        <f>1/50</f>
        <v>0.02</v>
      </c>
      <c r="E10" s="1">
        <f t="shared" si="0"/>
        <v>2.5000000000000001E-2</v>
      </c>
      <c r="F10" s="1">
        <f t="shared" si="2"/>
        <v>0.04</v>
      </c>
      <c r="G10" s="1">
        <f>VLOOKUP(B10,Sheet2!$A$2:$B$16,2,FALSE)</f>
        <v>4.0000000000000001E-3</v>
      </c>
    </row>
    <row r="11" spans="1:30" x14ac:dyDescent="0.25">
      <c r="A11" s="94" t="s">
        <v>10</v>
      </c>
      <c r="B11" s="1" t="s">
        <v>22</v>
      </c>
      <c r="C11" s="3" t="str">
        <f t="shared" si="1"/>
        <v>No response</v>
      </c>
      <c r="D11" s="1">
        <f>1/100</f>
        <v>0.01</v>
      </c>
      <c r="E11" s="1">
        <f t="shared" si="0"/>
        <v>1.2500000000000001E-2</v>
      </c>
      <c r="F11" s="1">
        <f t="shared" si="2"/>
        <v>0.02</v>
      </c>
      <c r="G11" s="1">
        <f>VLOOKUP(B11,Sheet2!$A$2:$B$16,2,FALSE)</f>
        <v>4.0000000000000001E-3</v>
      </c>
    </row>
    <row r="12" spans="1:30" x14ac:dyDescent="0.25">
      <c r="A12" s="94" t="s">
        <v>11</v>
      </c>
      <c r="B12" s="1" t="s">
        <v>19</v>
      </c>
      <c r="C12" s="3" t="str">
        <f t="shared" si="1"/>
        <v>Urgent response</v>
      </c>
      <c r="D12" s="1">
        <f>1/250</f>
        <v>4.0000000000000001E-3</v>
      </c>
      <c r="E12" s="1">
        <f t="shared" si="0"/>
        <v>5.0000000000000001E-3</v>
      </c>
      <c r="F12" s="1">
        <f t="shared" si="2"/>
        <v>8.0000000000000002E-3</v>
      </c>
      <c r="G12" s="1">
        <f>VLOOKUP(B12,Sheet2!$A$2:$B$16,2,FALSE)</f>
        <v>0.5</v>
      </c>
    </row>
    <row r="15" spans="1:30" x14ac:dyDescent="0.25">
      <c r="A15" s="6" t="s">
        <v>99</v>
      </c>
    </row>
    <row r="16" spans="1:30" x14ac:dyDescent="0.25">
      <c r="A16" s="6" t="s">
        <v>100</v>
      </c>
    </row>
    <row r="27" spans="1:10" ht="26.25" x14ac:dyDescent="0.4">
      <c r="A27" s="96" t="s">
        <v>12</v>
      </c>
      <c r="J27" s="93" t="s">
        <v>138</v>
      </c>
    </row>
    <row r="28" spans="1:10" x14ac:dyDescent="0.25">
      <c r="A28" s="95" t="s">
        <v>26</v>
      </c>
      <c r="B28" s="92" t="s">
        <v>25</v>
      </c>
      <c r="C28" s="92" t="s">
        <v>33</v>
      </c>
      <c r="D28" s="92" t="s">
        <v>1</v>
      </c>
      <c r="E28" s="92" t="s">
        <v>2</v>
      </c>
      <c r="F28" s="92" t="s">
        <v>3</v>
      </c>
      <c r="G28" s="92" t="s">
        <v>23</v>
      </c>
    </row>
    <row r="29" spans="1:10" x14ac:dyDescent="0.25">
      <c r="A29" s="94" t="s">
        <v>4</v>
      </c>
      <c r="B29" s="1" t="s">
        <v>34</v>
      </c>
      <c r="C29" s="3" t="str">
        <f>IF(G29&lt;=D29,"No response",IF(AND(G29&lt;=E29,G29&gt;D29),"Monitor",IF(AND(G29&lt;=F29,G29&gt;E29),"Plan response",IF(G29&gt;F29,"Urgent response",FALSE))))</f>
        <v>Urgent response</v>
      </c>
      <c r="D29" s="1">
        <v>4</v>
      </c>
      <c r="E29" s="1">
        <f t="shared" ref="E29:E36" si="3">D29+(D29*0.25)</f>
        <v>5</v>
      </c>
      <c r="F29" s="1">
        <f>D29*2</f>
        <v>8</v>
      </c>
      <c r="G29" s="1">
        <f>VLOOKUP(B29,Sheet2!$F$2:$G$23,2,FALSE)</f>
        <v>9</v>
      </c>
    </row>
    <row r="30" spans="1:10" x14ac:dyDescent="0.25">
      <c r="A30" s="94" t="s">
        <v>5</v>
      </c>
      <c r="B30" s="1" t="s">
        <v>53</v>
      </c>
      <c r="C30" s="3" t="str">
        <f t="shared" ref="C30:C36" si="4">IF(G30&lt;=D30,"No response",IF(AND(G30&lt;=E30,G30&gt;D30),"Monitor",IF(AND(G30&lt;=F30,G30&gt;E30),"Plan response",IF(G30&gt;F30,"Urgent response",FALSE))))</f>
        <v>Plan response</v>
      </c>
      <c r="D30" s="1">
        <v>2</v>
      </c>
      <c r="E30" s="1">
        <f t="shared" si="3"/>
        <v>2.5</v>
      </c>
      <c r="F30" s="1">
        <f>D30*2</f>
        <v>4</v>
      </c>
      <c r="G30" s="1">
        <f>VLOOKUP(B30,Sheet2!$F$2:$G$23,2,FALSE)</f>
        <v>3</v>
      </c>
    </row>
    <row r="31" spans="1:10" x14ac:dyDescent="0.25">
      <c r="A31" s="94" t="s">
        <v>6</v>
      </c>
      <c r="B31" s="1" t="s">
        <v>16</v>
      </c>
      <c r="C31" s="3" t="str">
        <f t="shared" si="4"/>
        <v>No response</v>
      </c>
      <c r="D31" s="1">
        <v>1</v>
      </c>
      <c r="E31" s="1">
        <f t="shared" si="3"/>
        <v>1.25</v>
      </c>
      <c r="F31" s="1">
        <f t="shared" ref="F31:F36" si="5">D31*2</f>
        <v>2</v>
      </c>
      <c r="G31" s="1">
        <f>VLOOKUP(B31,Sheet2!$F$2:$G$23,2,FALSE)</f>
        <v>0.2</v>
      </c>
    </row>
    <row r="32" spans="1:10" x14ac:dyDescent="0.25">
      <c r="A32" s="94" t="s">
        <v>7</v>
      </c>
      <c r="B32" s="1" t="s">
        <v>32</v>
      </c>
      <c r="C32" s="3" t="str">
        <f t="shared" si="4"/>
        <v>Urgent response</v>
      </c>
      <c r="D32" s="1">
        <v>0.1</v>
      </c>
      <c r="E32" s="1">
        <f t="shared" si="3"/>
        <v>0.125</v>
      </c>
      <c r="F32" s="1">
        <f t="shared" si="5"/>
        <v>0.2</v>
      </c>
      <c r="G32" s="1">
        <f>VLOOKUP(B32,Sheet2!$F$2:$G$23,2,FALSE)</f>
        <v>0.25</v>
      </c>
    </row>
    <row r="33" spans="1:7" x14ac:dyDescent="0.25">
      <c r="A33" s="94" t="s">
        <v>8</v>
      </c>
      <c r="B33" s="1" t="s">
        <v>22</v>
      </c>
      <c r="C33" s="3" t="str">
        <f t="shared" si="4"/>
        <v>No response</v>
      </c>
      <c r="D33" s="1">
        <f>1/25</f>
        <v>0.04</v>
      </c>
      <c r="E33" s="1">
        <f t="shared" si="3"/>
        <v>0.05</v>
      </c>
      <c r="F33" s="1">
        <f t="shared" si="5"/>
        <v>0.08</v>
      </c>
      <c r="G33" s="1">
        <f>VLOOKUP(B33,Sheet2!$F$2:$G$23,2,FALSE)</f>
        <v>4.0000000000000001E-3</v>
      </c>
    </row>
    <row r="34" spans="1:7" x14ac:dyDescent="0.25">
      <c r="A34" s="94" t="s">
        <v>9</v>
      </c>
      <c r="B34" s="1" t="s">
        <v>22</v>
      </c>
      <c r="C34" s="3" t="str">
        <f t="shared" si="4"/>
        <v>No response</v>
      </c>
      <c r="D34" s="1">
        <f>1/50</f>
        <v>0.02</v>
      </c>
      <c r="E34" s="1">
        <f t="shared" si="3"/>
        <v>2.5000000000000001E-2</v>
      </c>
      <c r="F34" s="1">
        <f t="shared" si="5"/>
        <v>0.04</v>
      </c>
      <c r="G34" s="1">
        <f>VLOOKUP(B34,Sheet2!$F$2:$G$23,2,FALSE)</f>
        <v>4.0000000000000001E-3</v>
      </c>
    </row>
    <row r="35" spans="1:7" x14ac:dyDescent="0.25">
      <c r="A35" s="94" t="s">
        <v>10</v>
      </c>
      <c r="B35" s="1" t="s">
        <v>22</v>
      </c>
      <c r="C35" s="3" t="str">
        <f t="shared" si="4"/>
        <v>No response</v>
      </c>
      <c r="D35" s="1">
        <f>1/50</f>
        <v>0.02</v>
      </c>
      <c r="E35" s="1">
        <f t="shared" si="3"/>
        <v>2.5000000000000001E-2</v>
      </c>
      <c r="F35" s="1">
        <f t="shared" si="5"/>
        <v>0.04</v>
      </c>
      <c r="G35" s="1">
        <f>VLOOKUP(B35,Sheet2!$F$2:$G$23,2,FALSE)</f>
        <v>4.0000000000000001E-3</v>
      </c>
    </row>
    <row r="36" spans="1:7" x14ac:dyDescent="0.25">
      <c r="A36" s="94" t="s">
        <v>11</v>
      </c>
      <c r="B36" s="1" t="s">
        <v>19</v>
      </c>
      <c r="C36" s="3" t="str">
        <f t="shared" si="4"/>
        <v>Urgent response</v>
      </c>
      <c r="D36" s="1">
        <f>1/100</f>
        <v>0.01</v>
      </c>
      <c r="E36" s="1">
        <f t="shared" si="3"/>
        <v>1.2500000000000001E-2</v>
      </c>
      <c r="F36" s="1">
        <f t="shared" si="5"/>
        <v>0.02</v>
      </c>
      <c r="G36" s="1">
        <f>VLOOKUP(B36,Sheet2!$F$2:$G$23,2,FALSE)</f>
        <v>0.5</v>
      </c>
    </row>
    <row r="51" spans="1:10" ht="26.25" x14ac:dyDescent="0.4">
      <c r="A51" s="93" t="s">
        <v>13</v>
      </c>
      <c r="J51" s="93" t="s">
        <v>138</v>
      </c>
    </row>
    <row r="52" spans="1:10" ht="30" x14ac:dyDescent="0.25">
      <c r="A52" s="92" t="s">
        <v>26</v>
      </c>
      <c r="B52" s="92" t="s">
        <v>25</v>
      </c>
      <c r="C52" s="92" t="s">
        <v>33</v>
      </c>
      <c r="D52" s="92" t="s">
        <v>1</v>
      </c>
      <c r="E52" s="92" t="s">
        <v>2</v>
      </c>
      <c r="F52" s="92" t="s">
        <v>3</v>
      </c>
      <c r="G52" s="92" t="s">
        <v>23</v>
      </c>
    </row>
    <row r="53" spans="1:10" x14ac:dyDescent="0.25">
      <c r="A53" s="94" t="s">
        <v>4</v>
      </c>
      <c r="B53" s="1" t="s">
        <v>46</v>
      </c>
      <c r="C53" s="3" t="str">
        <f>IF(G53&lt;=D53,"No response",IF(AND(G53&lt;=E53,G53&gt;D53),"Monitor",IF(AND(G53&lt;=F53,G53&gt;E53),"Plan response",IF(G53&gt;F53,"Urgent response",FALSE))))</f>
        <v>Plan response</v>
      </c>
      <c r="D53" s="1">
        <v>10</v>
      </c>
      <c r="E53" s="1">
        <f t="shared" ref="E53:E60" si="6">D53+(D53*0.25)</f>
        <v>12.5</v>
      </c>
      <c r="F53" s="1">
        <f>D53*2</f>
        <v>20</v>
      </c>
      <c r="G53" s="1">
        <f>VLOOKUP(B53,Sheet2!$J$2:$K$35,2,FALSE)</f>
        <v>20</v>
      </c>
    </row>
    <row r="54" spans="1:10" x14ac:dyDescent="0.25">
      <c r="A54" s="94" t="s">
        <v>5</v>
      </c>
      <c r="B54" s="1" t="s">
        <v>47</v>
      </c>
      <c r="C54" s="3" t="str">
        <f t="shared" ref="C54:C60" si="7">IF(G54&lt;=D54,"No response",IF(AND(G54&lt;=E54,G54&gt;D54),"Monitor",IF(AND(G54&lt;=F54,G54&gt;E54),"Plan response",IF(G54&gt;F54,"Urgent response",FALSE))))</f>
        <v>Urgent response</v>
      </c>
      <c r="D54" s="1">
        <v>5</v>
      </c>
      <c r="E54" s="1">
        <f t="shared" si="6"/>
        <v>6.25</v>
      </c>
      <c r="F54" s="1">
        <f>D54*2</f>
        <v>10</v>
      </c>
      <c r="G54" s="1">
        <f>VLOOKUP(B54,Sheet2!$J$2:$K$35,2,FALSE)</f>
        <v>21</v>
      </c>
    </row>
    <row r="55" spans="1:10" x14ac:dyDescent="0.25">
      <c r="A55" s="94" t="s">
        <v>6</v>
      </c>
      <c r="B55" s="1" t="s">
        <v>48</v>
      </c>
      <c r="C55" s="3" t="str">
        <f t="shared" si="7"/>
        <v>Urgent response</v>
      </c>
      <c r="D55" s="1">
        <v>2</v>
      </c>
      <c r="E55" s="1">
        <f t="shared" si="6"/>
        <v>2.5</v>
      </c>
      <c r="F55" s="1">
        <f t="shared" ref="F55:F60" si="8">D55*2</f>
        <v>4</v>
      </c>
      <c r="G55" s="1">
        <f>VLOOKUP(B55,Sheet2!$J$2:$K$35,2,FALSE)</f>
        <v>8</v>
      </c>
    </row>
    <row r="56" spans="1:10" x14ac:dyDescent="0.25">
      <c r="A56" s="94" t="s">
        <v>7</v>
      </c>
      <c r="B56" s="1" t="s">
        <v>32</v>
      </c>
      <c r="C56" s="3" t="str">
        <f t="shared" si="7"/>
        <v>No response</v>
      </c>
      <c r="D56" s="1">
        <v>0.5</v>
      </c>
      <c r="E56" s="1">
        <f t="shared" si="6"/>
        <v>0.625</v>
      </c>
      <c r="F56" s="1">
        <f t="shared" si="8"/>
        <v>1</v>
      </c>
      <c r="G56" s="1">
        <f>VLOOKUP(B56,Sheet2!$J$2:$K$35,2,FALSE)</f>
        <v>0.25</v>
      </c>
    </row>
    <row r="57" spans="1:10" x14ac:dyDescent="0.25">
      <c r="A57" s="94" t="s">
        <v>8</v>
      </c>
      <c r="B57" s="1" t="s">
        <v>22</v>
      </c>
      <c r="C57" s="3" t="str">
        <f t="shared" si="7"/>
        <v>No response</v>
      </c>
      <c r="D57" s="1">
        <v>0.1</v>
      </c>
      <c r="E57" s="1">
        <f t="shared" si="6"/>
        <v>0.125</v>
      </c>
      <c r="F57" s="1">
        <f t="shared" si="8"/>
        <v>0.2</v>
      </c>
      <c r="G57" s="1">
        <f>VLOOKUP(B57,Sheet2!$J$2:$K$35,2,FALSE)</f>
        <v>4.0000000000000001E-3</v>
      </c>
    </row>
    <row r="58" spans="1:10" x14ac:dyDescent="0.25">
      <c r="A58" s="94" t="s">
        <v>9</v>
      </c>
      <c r="B58" s="1" t="s">
        <v>22</v>
      </c>
      <c r="C58" s="3" t="str">
        <f t="shared" si="7"/>
        <v>No response</v>
      </c>
      <c r="D58" s="1">
        <f>1/25</f>
        <v>0.04</v>
      </c>
      <c r="E58" s="1">
        <f t="shared" si="6"/>
        <v>0.05</v>
      </c>
      <c r="F58" s="1">
        <f t="shared" si="8"/>
        <v>0.08</v>
      </c>
      <c r="G58" s="1">
        <f>VLOOKUP(B58,Sheet2!$J$2:$K$35,2,FALSE)</f>
        <v>4.0000000000000001E-3</v>
      </c>
    </row>
    <row r="59" spans="1:10" x14ac:dyDescent="0.25">
      <c r="A59" s="94" t="s">
        <v>10</v>
      </c>
      <c r="B59" s="1" t="s">
        <v>22</v>
      </c>
      <c r="C59" s="3" t="str">
        <f t="shared" si="7"/>
        <v>No response</v>
      </c>
      <c r="D59" s="1">
        <f>1/50</f>
        <v>0.02</v>
      </c>
      <c r="E59" s="1">
        <f t="shared" si="6"/>
        <v>2.5000000000000001E-2</v>
      </c>
      <c r="F59" s="1">
        <f t="shared" si="8"/>
        <v>0.04</v>
      </c>
      <c r="G59" s="1">
        <f>VLOOKUP(B59,Sheet2!$J$2:$K$35,2,FALSE)</f>
        <v>4.0000000000000001E-3</v>
      </c>
    </row>
    <row r="60" spans="1:10" x14ac:dyDescent="0.25">
      <c r="A60" s="94" t="s">
        <v>11</v>
      </c>
      <c r="B60" s="1" t="s">
        <v>19</v>
      </c>
      <c r="C60" s="3" t="str">
        <f t="shared" si="7"/>
        <v>Urgent response</v>
      </c>
      <c r="D60" s="1">
        <f>1/50</f>
        <v>0.02</v>
      </c>
      <c r="E60" s="1">
        <f t="shared" si="6"/>
        <v>2.5000000000000001E-2</v>
      </c>
      <c r="F60" s="1">
        <f t="shared" si="8"/>
        <v>0.04</v>
      </c>
      <c r="G60" s="1">
        <f>VLOOKUP(B60,Sheet2!$J$2:$K$35,2,FALSE)</f>
        <v>0.5</v>
      </c>
    </row>
  </sheetData>
  <conditionalFormatting sqref="C5:C12">
    <cfRule type="cellIs" dxfId="18" priority="13" operator="equal">
      <formula>$C$7</formula>
    </cfRule>
    <cfRule type="cellIs" dxfId="17" priority="14" operator="equal">
      <formula>$C$6</formula>
    </cfRule>
    <cfRule type="cellIs" dxfId="16" priority="15" operator="equal">
      <formula>$C$5</formula>
    </cfRule>
  </conditionalFormatting>
  <conditionalFormatting sqref="C29:C36">
    <cfRule type="cellIs" dxfId="15" priority="4" operator="equal">
      <formula>$C$7</formula>
    </cfRule>
    <cfRule type="cellIs" dxfId="14" priority="5" operator="equal">
      <formula>$C$6</formula>
    </cfRule>
    <cfRule type="cellIs" dxfId="13" priority="6" operator="equal">
      <formula>$C$5</formula>
    </cfRule>
  </conditionalFormatting>
  <conditionalFormatting sqref="C53:C60">
    <cfRule type="cellIs" dxfId="12" priority="1" operator="equal">
      <formula>$C$7</formula>
    </cfRule>
    <cfRule type="cellIs" dxfId="11" priority="2" operator="equal">
      <formula>$C$6</formula>
    </cfRule>
    <cfRule type="cellIs" dxfId="10" priority="3" operator="equal">
      <formula>$C$5</formula>
    </cfRule>
  </conditionalFormatting>
  <dataValidations count="3">
    <dataValidation type="list" allowBlank="1" showInputMessage="1" showErrorMessage="1" sqref="B5:B12">
      <formula1>NationalHV</formula1>
    </dataValidation>
    <dataValidation type="list" allowBlank="1" showInputMessage="1" showErrorMessage="1" sqref="B29:B36">
      <formula1>National</formula1>
    </dataValidation>
    <dataValidation type="list" allowBlank="1" showInputMessage="1" showErrorMessage="1" sqref="B53:B60">
      <formula1>Regional</formula1>
    </dataValidation>
  </dataValidations>
  <pageMargins left="0.7" right="0.7" top="0.75" bottom="0.75" header="0.3" footer="0.3"/>
  <pageSetup paperSize="8"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zoomScaleNormal="100" workbookViewId="0">
      <selection activeCell="B2" sqref="B2"/>
    </sheetView>
  </sheetViews>
  <sheetFormatPr defaultRowHeight="15" x14ac:dyDescent="0.25"/>
  <cols>
    <col min="1" max="1" width="3.7109375" bestFit="1" customWidth="1"/>
    <col min="2" max="2" width="34.85546875" customWidth="1"/>
    <col min="3" max="3" width="14.7109375" customWidth="1"/>
    <col min="4" max="4" width="16" customWidth="1"/>
    <col min="5" max="5" width="9.85546875" customWidth="1"/>
    <col min="6" max="6" width="14.28515625" customWidth="1"/>
    <col min="7" max="7" width="15.5703125" customWidth="1"/>
    <col min="8" max="8" width="11" customWidth="1"/>
    <col min="9" max="9" width="15.140625" customWidth="1"/>
    <col min="10" max="10" width="15.5703125" customWidth="1"/>
    <col min="11" max="11" width="9.140625" customWidth="1"/>
    <col min="12" max="12" width="13.140625" bestFit="1" customWidth="1"/>
    <col min="13" max="13" width="16.42578125" bestFit="1" customWidth="1"/>
    <col min="14" max="14" width="12.7109375" bestFit="1" customWidth="1"/>
    <col min="15" max="15" width="12" bestFit="1" customWidth="1"/>
    <col min="16" max="16" width="13.28515625" bestFit="1" customWidth="1"/>
    <col min="17" max="17" width="13.7109375" bestFit="1" customWidth="1"/>
    <col min="18" max="18" width="16.42578125" bestFit="1" customWidth="1"/>
    <col min="19" max="19" width="12.7109375" bestFit="1" customWidth="1"/>
    <col min="20" max="20" width="12" bestFit="1" customWidth="1"/>
    <col min="21" max="21" width="13.28515625" bestFit="1" customWidth="1"/>
    <col min="23" max="24" width="12.28515625" bestFit="1" customWidth="1"/>
  </cols>
  <sheetData>
    <row r="1" spans="2:30" s="109" customFormat="1" ht="57.75" customHeight="1" x14ac:dyDescent="0.25">
      <c r="C1" s="110" t="s">
        <v>139</v>
      </c>
      <c r="H1" s="111"/>
      <c r="I1" s="111"/>
      <c r="J1" s="111"/>
      <c r="K1" s="111"/>
      <c r="L1" s="111"/>
      <c r="M1" s="111"/>
      <c r="N1" s="111"/>
      <c r="O1" s="111"/>
      <c r="P1" s="111"/>
      <c r="Q1" s="111"/>
      <c r="R1" s="111"/>
      <c r="S1" s="111"/>
      <c r="T1" s="111"/>
      <c r="U1" s="111"/>
      <c r="V1" s="111"/>
      <c r="W1" s="111"/>
      <c r="X1" s="111"/>
      <c r="Y1" s="111"/>
      <c r="Z1" s="111"/>
      <c r="AA1" s="111"/>
      <c r="AB1" s="111"/>
      <c r="AC1" s="111"/>
      <c r="AD1" s="111"/>
    </row>
    <row r="2" spans="2:30" s="97" customFormat="1" ht="22.5" customHeight="1" x14ac:dyDescent="0.25">
      <c r="C2" s="98"/>
      <c r="H2" s="37"/>
      <c r="I2" s="37"/>
      <c r="J2" s="37"/>
      <c r="K2" s="37"/>
      <c r="L2" s="37"/>
      <c r="M2" s="37"/>
      <c r="N2" s="37"/>
      <c r="O2" s="37"/>
      <c r="P2" s="37"/>
      <c r="Q2" s="37"/>
      <c r="R2" s="37"/>
      <c r="S2" s="37"/>
      <c r="T2" s="37"/>
      <c r="U2" s="37"/>
      <c r="V2" s="37"/>
      <c r="W2" s="37"/>
      <c r="X2" s="37"/>
      <c r="Y2" s="37"/>
      <c r="Z2" s="37"/>
      <c r="AA2" s="37"/>
      <c r="AB2" s="37"/>
      <c r="AC2" s="37"/>
      <c r="AD2" s="37"/>
    </row>
    <row r="3" spans="2:30" x14ac:dyDescent="0.25">
      <c r="B3" s="73" t="s">
        <v>55</v>
      </c>
      <c r="C3" s="74" t="s">
        <v>56</v>
      </c>
      <c r="D3" s="75" t="s">
        <v>57</v>
      </c>
      <c r="E3" s="76" t="s">
        <v>58</v>
      </c>
      <c r="F3" s="74" t="s">
        <v>59</v>
      </c>
      <c r="G3" s="75" t="s">
        <v>60</v>
      </c>
      <c r="H3" s="76" t="s">
        <v>61</v>
      </c>
      <c r="I3" s="74" t="s">
        <v>62</v>
      </c>
      <c r="J3" s="75" t="s">
        <v>63</v>
      </c>
      <c r="K3" s="76" t="s">
        <v>64</v>
      </c>
      <c r="L3" s="77" t="s">
        <v>65</v>
      </c>
      <c r="M3" s="78" t="s">
        <v>66</v>
      </c>
      <c r="N3" s="79" t="s">
        <v>67</v>
      </c>
      <c r="O3" s="78" t="s">
        <v>68</v>
      </c>
      <c r="P3" s="79" t="s">
        <v>69</v>
      </c>
      <c r="Q3" s="78" t="s">
        <v>70</v>
      </c>
      <c r="T3" s="5" t="s">
        <v>71</v>
      </c>
      <c r="U3" s="9">
        <f>5.5</f>
        <v>5.5</v>
      </c>
    </row>
    <row r="4" spans="2:30" x14ac:dyDescent="0.25">
      <c r="B4" s="80" t="s">
        <v>72</v>
      </c>
      <c r="C4" s="10">
        <v>26</v>
      </c>
      <c r="D4" s="11">
        <f>SUM(C$4:C$10)</f>
        <v>89</v>
      </c>
      <c r="E4" s="12">
        <v>10154</v>
      </c>
      <c r="F4" s="10">
        <v>4</v>
      </c>
      <c r="G4" s="11">
        <f>SUM(F$4:F$10)</f>
        <v>49</v>
      </c>
      <c r="H4" s="12">
        <v>4733</v>
      </c>
      <c r="I4" s="10">
        <v>15</v>
      </c>
      <c r="J4" s="11">
        <f>SUM(I$4:I$10)</f>
        <v>121</v>
      </c>
      <c r="K4" s="12">
        <v>4444</v>
      </c>
      <c r="L4" s="13">
        <f>C4/D4</f>
        <v>0.29213483146067415</v>
      </c>
      <c r="M4" s="14">
        <f>C4/E4</f>
        <v>2.5605672641323615E-3</v>
      </c>
      <c r="N4" s="13">
        <f>F4/G4</f>
        <v>8.1632653061224483E-2</v>
      </c>
      <c r="O4" s="14">
        <f>F4/H4</f>
        <v>8.4512993872807945E-4</v>
      </c>
      <c r="P4" s="13">
        <f>I4/J4</f>
        <v>0.12396694214876033</v>
      </c>
      <c r="Q4" s="14">
        <f>I4/K4</f>
        <v>3.3753375337533752E-3</v>
      </c>
    </row>
    <row r="5" spans="2:30" x14ac:dyDescent="0.25">
      <c r="B5" s="80" t="s">
        <v>73</v>
      </c>
      <c r="C5" s="10">
        <v>14</v>
      </c>
      <c r="D5" s="11">
        <f t="shared" ref="D5:D10" si="0">SUM(C$4:C$10)</f>
        <v>89</v>
      </c>
      <c r="E5" s="12">
        <v>10154</v>
      </c>
      <c r="F5" s="10">
        <v>5</v>
      </c>
      <c r="G5" s="11">
        <f t="shared" ref="G5:G10" si="1">SUM(F$4:F$10)</f>
        <v>49</v>
      </c>
      <c r="H5" s="12">
        <v>4733</v>
      </c>
      <c r="I5" s="10">
        <v>7</v>
      </c>
      <c r="J5" s="11">
        <f t="shared" ref="J5:J10" si="2">SUM(I$4:I$10)</f>
        <v>121</v>
      </c>
      <c r="K5" s="12">
        <v>4444</v>
      </c>
      <c r="L5" s="15">
        <f t="shared" ref="L5:L10" si="3">C5/D5</f>
        <v>0.15730337078651685</v>
      </c>
      <c r="M5" s="16">
        <f t="shared" ref="M5:M10" si="4">C5/E5</f>
        <v>1.378766988378964E-3</v>
      </c>
      <c r="N5" s="15">
        <f t="shared" ref="N5:N10" si="5">F5/G5</f>
        <v>0.10204081632653061</v>
      </c>
      <c r="O5" s="16">
        <f t="shared" ref="O5:O10" si="6">F5/H5</f>
        <v>1.0564124234100994E-3</v>
      </c>
      <c r="P5" s="15">
        <f t="shared" ref="P5:P10" si="7">I5/J5</f>
        <v>5.7851239669421489E-2</v>
      </c>
      <c r="Q5" s="16">
        <f t="shared" ref="Q5:Q10" si="8">I5/K5</f>
        <v>1.5751575157515751E-3</v>
      </c>
      <c r="W5" s="11"/>
      <c r="X5" s="11"/>
    </row>
    <row r="6" spans="2:30" x14ac:dyDescent="0.25">
      <c r="B6" s="80" t="s">
        <v>74</v>
      </c>
      <c r="C6" s="10">
        <v>20</v>
      </c>
      <c r="D6" s="11">
        <f t="shared" si="0"/>
        <v>89</v>
      </c>
      <c r="E6" s="12">
        <v>10154</v>
      </c>
      <c r="F6" s="10">
        <v>5</v>
      </c>
      <c r="G6" s="11">
        <f t="shared" si="1"/>
        <v>49</v>
      </c>
      <c r="H6" s="12">
        <v>4733</v>
      </c>
      <c r="I6" s="10">
        <v>14</v>
      </c>
      <c r="J6" s="11">
        <f t="shared" si="2"/>
        <v>121</v>
      </c>
      <c r="K6" s="12">
        <v>4444</v>
      </c>
      <c r="L6" s="15">
        <f t="shared" si="3"/>
        <v>0.2247191011235955</v>
      </c>
      <c r="M6" s="16">
        <f t="shared" si="4"/>
        <v>1.9696671262556626E-3</v>
      </c>
      <c r="N6" s="15">
        <f t="shared" si="5"/>
        <v>0.10204081632653061</v>
      </c>
      <c r="O6" s="16">
        <f t="shared" si="6"/>
        <v>1.0564124234100994E-3</v>
      </c>
      <c r="P6" s="15">
        <f t="shared" si="7"/>
        <v>0.11570247933884298</v>
      </c>
      <c r="Q6" s="16">
        <f t="shared" si="8"/>
        <v>3.1503150315031502E-3</v>
      </c>
    </row>
    <row r="7" spans="2:30" x14ac:dyDescent="0.25">
      <c r="B7" s="80" t="s">
        <v>75</v>
      </c>
      <c r="C7" s="10">
        <v>14</v>
      </c>
      <c r="D7" s="11">
        <f t="shared" si="0"/>
        <v>89</v>
      </c>
      <c r="E7" s="12">
        <v>10154</v>
      </c>
      <c r="F7" s="10">
        <v>18</v>
      </c>
      <c r="G7" s="11">
        <f t="shared" si="1"/>
        <v>49</v>
      </c>
      <c r="H7" s="12">
        <v>4733</v>
      </c>
      <c r="I7" s="10">
        <v>30</v>
      </c>
      <c r="J7" s="11">
        <f t="shared" si="2"/>
        <v>121</v>
      </c>
      <c r="K7" s="12">
        <v>4444</v>
      </c>
      <c r="L7" s="15">
        <f t="shared" si="3"/>
        <v>0.15730337078651685</v>
      </c>
      <c r="M7" s="16">
        <f t="shared" si="4"/>
        <v>1.378766988378964E-3</v>
      </c>
      <c r="N7" s="15">
        <f t="shared" si="5"/>
        <v>0.36734693877551022</v>
      </c>
      <c r="O7" s="16">
        <f t="shared" si="6"/>
        <v>3.8030847242763576E-3</v>
      </c>
      <c r="P7" s="15">
        <f t="shared" si="7"/>
        <v>0.24793388429752067</v>
      </c>
      <c r="Q7" s="16">
        <f t="shared" si="8"/>
        <v>6.7506750675067504E-3</v>
      </c>
    </row>
    <row r="8" spans="2:30" x14ac:dyDescent="0.25">
      <c r="B8" s="80" t="s">
        <v>76</v>
      </c>
      <c r="C8" s="10">
        <v>12</v>
      </c>
      <c r="D8" s="11">
        <f t="shared" si="0"/>
        <v>89</v>
      </c>
      <c r="E8" s="12">
        <v>10154</v>
      </c>
      <c r="F8" s="10">
        <v>9</v>
      </c>
      <c r="G8" s="11">
        <f t="shared" si="1"/>
        <v>49</v>
      </c>
      <c r="H8" s="12">
        <v>4733</v>
      </c>
      <c r="I8" s="10">
        <v>38</v>
      </c>
      <c r="J8" s="11">
        <f t="shared" si="2"/>
        <v>121</v>
      </c>
      <c r="K8" s="12">
        <v>4444</v>
      </c>
      <c r="L8" s="15">
        <f t="shared" si="3"/>
        <v>0.1348314606741573</v>
      </c>
      <c r="M8" s="16">
        <f t="shared" si="4"/>
        <v>1.1818002757533978E-3</v>
      </c>
      <c r="N8" s="15">
        <f t="shared" si="5"/>
        <v>0.18367346938775511</v>
      </c>
      <c r="O8" s="16">
        <f t="shared" si="6"/>
        <v>1.9015423621381788E-3</v>
      </c>
      <c r="P8" s="15">
        <f t="shared" si="7"/>
        <v>0.31404958677685951</v>
      </c>
      <c r="Q8" s="16">
        <f t="shared" si="8"/>
        <v>8.5508550855085512E-3</v>
      </c>
    </row>
    <row r="9" spans="2:30" x14ac:dyDescent="0.25">
      <c r="B9" s="80" t="s">
        <v>77</v>
      </c>
      <c r="C9" s="10">
        <v>2</v>
      </c>
      <c r="D9" s="11">
        <f t="shared" si="0"/>
        <v>89</v>
      </c>
      <c r="E9" s="12">
        <v>10154</v>
      </c>
      <c r="F9" s="10">
        <v>5</v>
      </c>
      <c r="G9" s="11">
        <f t="shared" si="1"/>
        <v>49</v>
      </c>
      <c r="H9" s="12">
        <v>4733</v>
      </c>
      <c r="I9" s="10">
        <v>15</v>
      </c>
      <c r="J9" s="11">
        <f t="shared" si="2"/>
        <v>121</v>
      </c>
      <c r="K9" s="12">
        <v>4444</v>
      </c>
      <c r="L9" s="15">
        <f t="shared" si="3"/>
        <v>2.247191011235955E-2</v>
      </c>
      <c r="M9" s="16">
        <f t="shared" si="4"/>
        <v>1.9696671262556627E-4</v>
      </c>
      <c r="N9" s="15">
        <f t="shared" si="5"/>
        <v>0.10204081632653061</v>
      </c>
      <c r="O9" s="16">
        <f t="shared" si="6"/>
        <v>1.0564124234100994E-3</v>
      </c>
      <c r="P9" s="15">
        <f t="shared" si="7"/>
        <v>0.12396694214876033</v>
      </c>
      <c r="Q9" s="16">
        <f t="shared" si="8"/>
        <v>3.3753375337533752E-3</v>
      </c>
    </row>
    <row r="10" spans="2:30" x14ac:dyDescent="0.25">
      <c r="B10" s="81" t="s">
        <v>78</v>
      </c>
      <c r="C10" s="17">
        <v>1</v>
      </c>
      <c r="D10" s="18">
        <f t="shared" si="0"/>
        <v>89</v>
      </c>
      <c r="E10" s="19">
        <v>10154</v>
      </c>
      <c r="F10" s="17">
        <v>3</v>
      </c>
      <c r="G10" s="18">
        <f t="shared" si="1"/>
        <v>49</v>
      </c>
      <c r="H10" s="19">
        <v>4733</v>
      </c>
      <c r="I10" s="17">
        <v>2</v>
      </c>
      <c r="J10" s="18">
        <f t="shared" si="2"/>
        <v>121</v>
      </c>
      <c r="K10" s="19">
        <v>4444</v>
      </c>
      <c r="L10" s="20">
        <f t="shared" si="3"/>
        <v>1.1235955056179775E-2</v>
      </c>
      <c r="M10" s="21">
        <f t="shared" si="4"/>
        <v>9.8483356312783137E-5</v>
      </c>
      <c r="N10" s="20">
        <f t="shared" si="5"/>
        <v>6.1224489795918366E-2</v>
      </c>
      <c r="O10" s="21">
        <f t="shared" si="6"/>
        <v>6.3384745404605953E-4</v>
      </c>
      <c r="P10" s="20">
        <f t="shared" si="7"/>
        <v>1.6528925619834711E-2</v>
      </c>
      <c r="Q10" s="21">
        <f t="shared" si="8"/>
        <v>4.5004500450045003E-4</v>
      </c>
    </row>
    <row r="11" spans="2:30" x14ac:dyDescent="0.25">
      <c r="B11" s="56" t="s">
        <v>79</v>
      </c>
      <c r="C11" s="8"/>
      <c r="D11" s="8"/>
      <c r="E11" s="8"/>
      <c r="F11" s="8"/>
      <c r="G11" s="8"/>
      <c r="H11" s="8"/>
      <c r="I11" s="8"/>
      <c r="J11" s="8"/>
      <c r="K11" s="8"/>
      <c r="L11" s="22"/>
      <c r="M11" s="22">
        <f>SUM(M4:M10)</f>
        <v>8.7650187118376976E-3</v>
      </c>
      <c r="N11" s="22"/>
      <c r="O11" s="22">
        <f t="shared" ref="O11:Q11" si="9">SUM(O4:O10)</f>
        <v>1.0352841749418973E-2</v>
      </c>
      <c r="P11" s="22"/>
      <c r="Q11" s="23">
        <f t="shared" si="9"/>
        <v>2.7227722772277228E-2</v>
      </c>
    </row>
    <row r="13" spans="2:30" x14ac:dyDescent="0.25">
      <c r="B13" s="84" t="s">
        <v>80</v>
      </c>
      <c r="C13" s="57" t="s">
        <v>81</v>
      </c>
      <c r="D13" s="57" t="s">
        <v>82</v>
      </c>
      <c r="E13" s="57" t="s">
        <v>83</v>
      </c>
      <c r="F13" s="57" t="s">
        <v>84</v>
      </c>
      <c r="G13" s="57" t="s">
        <v>85</v>
      </c>
      <c r="H13" s="57" t="s">
        <v>79</v>
      </c>
      <c r="I13" s="58" t="s">
        <v>86</v>
      </c>
      <c r="J13" s="59"/>
      <c r="K13" s="59"/>
      <c r="L13" s="60" t="s">
        <v>87</v>
      </c>
      <c r="M13" s="57" t="s">
        <v>88</v>
      </c>
      <c r="N13" s="57" t="s">
        <v>89</v>
      </c>
      <c r="O13" s="57" t="s">
        <v>90</v>
      </c>
      <c r="P13" s="58" t="s">
        <v>91</v>
      </c>
      <c r="Q13" s="60" t="s">
        <v>87</v>
      </c>
      <c r="R13" s="57" t="s">
        <v>88</v>
      </c>
      <c r="S13" s="57" t="s">
        <v>89</v>
      </c>
      <c r="T13" s="57" t="s">
        <v>90</v>
      </c>
      <c r="U13" s="58" t="s">
        <v>91</v>
      </c>
    </row>
    <row r="14" spans="2:30" x14ac:dyDescent="0.25">
      <c r="B14" s="54" t="s">
        <v>92</v>
      </c>
      <c r="C14" s="24">
        <v>13</v>
      </c>
      <c r="D14" s="24">
        <v>0</v>
      </c>
      <c r="E14" s="24">
        <v>0</v>
      </c>
      <c r="F14" s="24">
        <v>4</v>
      </c>
      <c r="G14" s="24">
        <f>12+1</f>
        <v>13</v>
      </c>
      <c r="H14" s="24">
        <f>SUM(C14:G14)</f>
        <v>30</v>
      </c>
      <c r="I14" s="25">
        <v>5699</v>
      </c>
      <c r="L14" s="13">
        <f>C14/$H14</f>
        <v>0.43333333333333335</v>
      </c>
      <c r="M14" s="26">
        <f t="shared" ref="M14:P18" si="10">D14/$H14</f>
        <v>0</v>
      </c>
      <c r="N14" s="26">
        <f t="shared" si="10"/>
        <v>0</v>
      </c>
      <c r="O14" s="26">
        <f t="shared" si="10"/>
        <v>0.13333333333333333</v>
      </c>
      <c r="P14" s="26">
        <f>G14/$H14</f>
        <v>0.43333333333333335</v>
      </c>
      <c r="Q14" s="13">
        <f>C14/$I14</f>
        <v>2.2811019477101246E-3</v>
      </c>
      <c r="R14" s="26">
        <f t="shared" ref="R14:U18" si="11">D14/$I14</f>
        <v>0</v>
      </c>
      <c r="S14" s="26">
        <f t="shared" si="11"/>
        <v>0</v>
      </c>
      <c r="T14" s="26">
        <f t="shared" si="11"/>
        <v>7.0187752237234606E-4</v>
      </c>
      <c r="U14" s="14">
        <f t="shared" si="11"/>
        <v>2.2811019477101246E-3</v>
      </c>
    </row>
    <row r="15" spans="2:30" x14ac:dyDescent="0.25">
      <c r="B15" s="55">
        <v>2</v>
      </c>
      <c r="C15" s="11">
        <v>8</v>
      </c>
      <c r="D15" s="11">
        <f>4+15+1</f>
        <v>20</v>
      </c>
      <c r="E15" s="11">
        <v>1</v>
      </c>
      <c r="F15" s="11">
        <v>5</v>
      </c>
      <c r="G15" s="11">
        <f>2+2</f>
        <v>4</v>
      </c>
      <c r="H15" s="11">
        <f t="shared" ref="H15:H17" si="12">SUM(C15:G15)</f>
        <v>38</v>
      </c>
      <c r="I15" s="12">
        <v>3802</v>
      </c>
      <c r="L15" s="15">
        <f t="shared" ref="L15:L18" si="13">C15/$H15</f>
        <v>0.21052631578947367</v>
      </c>
      <c r="M15" s="27">
        <f t="shared" si="10"/>
        <v>0.52631578947368418</v>
      </c>
      <c r="N15" s="27">
        <f t="shared" si="10"/>
        <v>2.6315789473684209E-2</v>
      </c>
      <c r="O15" s="27">
        <f t="shared" si="10"/>
        <v>0.13157894736842105</v>
      </c>
      <c r="P15" s="27">
        <f t="shared" si="10"/>
        <v>0.10526315789473684</v>
      </c>
      <c r="Q15" s="15">
        <f t="shared" ref="Q15:Q18" si="14">C15/$I15</f>
        <v>2.1041557075223566E-3</v>
      </c>
      <c r="R15" s="27">
        <f t="shared" si="11"/>
        <v>5.2603892688058915E-3</v>
      </c>
      <c r="S15" s="27">
        <f t="shared" si="11"/>
        <v>2.6301946344029457E-4</v>
      </c>
      <c r="T15" s="27">
        <f t="shared" si="11"/>
        <v>1.3150973172014729E-3</v>
      </c>
      <c r="U15" s="16">
        <f t="shared" si="11"/>
        <v>1.0520778537611783E-3</v>
      </c>
    </row>
    <row r="16" spans="2:30" x14ac:dyDescent="0.25">
      <c r="B16" s="55">
        <v>53</v>
      </c>
      <c r="C16" s="11">
        <v>10</v>
      </c>
      <c r="D16" s="11">
        <v>0</v>
      </c>
      <c r="E16" s="11">
        <v>0</v>
      </c>
      <c r="F16" s="11">
        <v>0</v>
      </c>
      <c r="G16" s="11">
        <v>0</v>
      </c>
      <c r="H16" s="11">
        <f t="shared" si="12"/>
        <v>10</v>
      </c>
      <c r="I16" s="12">
        <v>77</v>
      </c>
      <c r="L16" s="15">
        <f t="shared" si="13"/>
        <v>1</v>
      </c>
      <c r="M16" s="27">
        <f t="shared" si="10"/>
        <v>0</v>
      </c>
      <c r="N16" s="27">
        <f t="shared" si="10"/>
        <v>0</v>
      </c>
      <c r="O16" s="27">
        <f>F16/$H16</f>
        <v>0</v>
      </c>
      <c r="P16" s="27">
        <f t="shared" si="10"/>
        <v>0</v>
      </c>
      <c r="Q16" s="15">
        <f t="shared" si="14"/>
        <v>0.12987012987012986</v>
      </c>
      <c r="R16" s="27">
        <f t="shared" si="11"/>
        <v>0</v>
      </c>
      <c r="S16" s="27">
        <f t="shared" si="11"/>
        <v>0</v>
      </c>
      <c r="T16" s="27">
        <f t="shared" si="11"/>
        <v>0</v>
      </c>
      <c r="U16" s="16">
        <f t="shared" si="11"/>
        <v>0</v>
      </c>
    </row>
    <row r="17" spans="1:21" x14ac:dyDescent="0.25">
      <c r="B17" s="55">
        <v>58</v>
      </c>
      <c r="C17" s="11">
        <v>3</v>
      </c>
      <c r="D17" s="11">
        <v>2</v>
      </c>
      <c r="E17" s="11">
        <v>0</v>
      </c>
      <c r="F17" s="11">
        <v>0</v>
      </c>
      <c r="G17" s="11">
        <v>3</v>
      </c>
      <c r="H17" s="11">
        <f t="shared" si="12"/>
        <v>8</v>
      </c>
      <c r="I17" s="12">
        <v>576</v>
      </c>
      <c r="L17" s="15">
        <f t="shared" si="13"/>
        <v>0.375</v>
      </c>
      <c r="M17" s="27">
        <f t="shared" si="10"/>
        <v>0.25</v>
      </c>
      <c r="N17" s="27">
        <f t="shared" si="10"/>
        <v>0</v>
      </c>
      <c r="O17" s="27">
        <f t="shared" si="10"/>
        <v>0</v>
      </c>
      <c r="P17" s="27">
        <f t="shared" si="10"/>
        <v>0.375</v>
      </c>
      <c r="Q17" s="15">
        <f t="shared" si="14"/>
        <v>5.208333333333333E-3</v>
      </c>
      <c r="R17" s="27">
        <f t="shared" si="11"/>
        <v>3.472222222222222E-3</v>
      </c>
      <c r="S17" s="27">
        <f t="shared" si="11"/>
        <v>0</v>
      </c>
      <c r="T17" s="27">
        <f t="shared" si="11"/>
        <v>0</v>
      </c>
      <c r="U17" s="16">
        <f t="shared" si="11"/>
        <v>5.208333333333333E-3</v>
      </c>
    </row>
    <row r="18" spans="1:21" x14ac:dyDescent="0.25">
      <c r="B18" s="56" t="s">
        <v>79</v>
      </c>
      <c r="C18" s="8">
        <f>SUM(C14:C17)</f>
        <v>34</v>
      </c>
      <c r="D18" s="8">
        <f t="shared" ref="D18:I18" si="15">SUM(D14:D17)</f>
        <v>22</v>
      </c>
      <c r="E18" s="8">
        <f t="shared" si="15"/>
        <v>1</v>
      </c>
      <c r="F18" s="8">
        <f t="shared" si="15"/>
        <v>9</v>
      </c>
      <c r="G18" s="8">
        <f t="shared" si="15"/>
        <v>20</v>
      </c>
      <c r="H18" s="8">
        <f t="shared" si="15"/>
        <v>86</v>
      </c>
      <c r="I18" s="9">
        <f t="shared" si="15"/>
        <v>10154</v>
      </c>
      <c r="L18" s="28">
        <f t="shared" si="13"/>
        <v>0.39534883720930231</v>
      </c>
      <c r="M18" s="29">
        <f t="shared" si="10"/>
        <v>0.2558139534883721</v>
      </c>
      <c r="N18" s="29">
        <f t="shared" si="10"/>
        <v>1.1627906976744186E-2</v>
      </c>
      <c r="O18" s="29">
        <f t="shared" si="10"/>
        <v>0.10465116279069768</v>
      </c>
      <c r="P18" s="29">
        <f t="shared" si="10"/>
        <v>0.23255813953488372</v>
      </c>
      <c r="Q18" s="28">
        <f t="shared" si="14"/>
        <v>3.3484341146346268E-3</v>
      </c>
      <c r="R18" s="29">
        <f t="shared" si="11"/>
        <v>2.1666338388812291E-3</v>
      </c>
      <c r="S18" s="29">
        <f t="shared" si="11"/>
        <v>9.8483356312783137E-5</v>
      </c>
      <c r="T18" s="29">
        <f t="shared" si="11"/>
        <v>8.8635020681504821E-4</v>
      </c>
      <c r="U18" s="30">
        <f t="shared" si="11"/>
        <v>1.9696671262556626E-3</v>
      </c>
    </row>
    <row r="19" spans="1:21" x14ac:dyDescent="0.25">
      <c r="B19" s="31"/>
      <c r="C19" s="11"/>
      <c r="D19" s="11"/>
      <c r="E19" s="11"/>
      <c r="F19" s="11"/>
      <c r="G19" s="11"/>
      <c r="H19" s="11"/>
      <c r="I19" s="11"/>
      <c r="L19" s="27"/>
      <c r="M19" s="27"/>
      <c r="N19" s="27"/>
      <c r="O19" s="27"/>
      <c r="P19" s="27"/>
      <c r="Q19" s="53" t="s">
        <v>106</v>
      </c>
      <c r="R19" s="53" t="s">
        <v>105</v>
      </c>
      <c r="S19" s="27"/>
      <c r="T19" s="27"/>
      <c r="U19" s="27"/>
    </row>
    <row r="20" spans="1:21" x14ac:dyDescent="0.25">
      <c r="A20" s="107" t="s">
        <v>93</v>
      </c>
      <c r="B20" s="32" t="s">
        <v>101</v>
      </c>
      <c r="C20" s="24">
        <v>0.8</v>
      </c>
      <c r="D20" s="24">
        <v>0.133333333</v>
      </c>
      <c r="E20" s="24">
        <v>6.5666666665999998</v>
      </c>
      <c r="F20" s="24">
        <v>0.15</v>
      </c>
      <c r="G20" s="24">
        <v>0.05</v>
      </c>
      <c r="H20" s="24"/>
      <c r="I20" s="25"/>
      <c r="L20" s="33">
        <f>C20</f>
        <v>0.8</v>
      </c>
      <c r="M20" s="34">
        <f t="shared" ref="M20:P23" si="16">D20</f>
        <v>0.133333333</v>
      </c>
      <c r="N20" s="34">
        <f t="shared" si="16"/>
        <v>6.5666666665999998</v>
      </c>
      <c r="O20" s="34">
        <f t="shared" si="16"/>
        <v>0.15</v>
      </c>
      <c r="P20" s="35">
        <f t="shared" si="16"/>
        <v>0.05</v>
      </c>
      <c r="R20" s="25"/>
      <c r="S20" s="27"/>
      <c r="T20" s="27"/>
      <c r="U20" s="27"/>
    </row>
    <row r="21" spans="1:21" x14ac:dyDescent="0.25">
      <c r="A21" s="107"/>
      <c r="B21" s="36" t="s">
        <v>102</v>
      </c>
      <c r="C21" s="37">
        <v>83.866666660000007</v>
      </c>
      <c r="D21" s="37">
        <v>210.11666666599999</v>
      </c>
      <c r="E21" s="37">
        <v>6.5666666600000001</v>
      </c>
      <c r="F21" s="37">
        <v>22.3666666666666</v>
      </c>
      <c r="G21" s="37">
        <v>17.600000000000001</v>
      </c>
      <c r="H21" s="11"/>
      <c r="I21" s="12"/>
      <c r="L21" s="38">
        <f t="shared" ref="L21:L22" si="17">C21</f>
        <v>83.866666660000007</v>
      </c>
      <c r="M21" s="39">
        <f t="shared" si="16"/>
        <v>210.11666666599999</v>
      </c>
      <c r="N21" s="39">
        <f t="shared" si="16"/>
        <v>6.5666666600000001</v>
      </c>
      <c r="O21" s="39">
        <f t="shared" si="16"/>
        <v>22.3666666666666</v>
      </c>
      <c r="P21" s="40">
        <f t="shared" si="16"/>
        <v>17.600000000000001</v>
      </c>
      <c r="R21" s="19"/>
      <c r="S21" s="27"/>
      <c r="T21" s="27"/>
      <c r="U21" s="27"/>
    </row>
    <row r="22" spans="1:21" x14ac:dyDescent="0.25">
      <c r="A22" s="107"/>
      <c r="B22" s="41" t="s">
        <v>103</v>
      </c>
      <c r="C22" s="18">
        <v>12.7485294117</v>
      </c>
      <c r="D22" s="18">
        <v>30.235606060599999</v>
      </c>
      <c r="E22" s="18">
        <v>6.5666666665999998</v>
      </c>
      <c r="F22" s="18">
        <v>8.6296296290000001</v>
      </c>
      <c r="G22" s="18">
        <v>3.2283333333000002</v>
      </c>
      <c r="H22" s="18"/>
      <c r="I22" s="19"/>
      <c r="L22" s="42">
        <f t="shared" si="17"/>
        <v>12.7485294117</v>
      </c>
      <c r="M22" s="43">
        <f t="shared" si="16"/>
        <v>30.235606060599999</v>
      </c>
      <c r="N22" s="43">
        <f t="shared" si="16"/>
        <v>6.5666666665999998</v>
      </c>
      <c r="O22" s="43">
        <f t="shared" si="16"/>
        <v>8.6296296290000001</v>
      </c>
      <c r="P22" s="44">
        <f t="shared" si="16"/>
        <v>3.2283333333000002</v>
      </c>
      <c r="Q22" s="85">
        <f>SUM(L22:P22)</f>
        <v>61.408765101199997</v>
      </c>
      <c r="R22" s="86">
        <f>AVERAGE(L22:P22)</f>
        <v>12.28175302024</v>
      </c>
      <c r="S22" s="27"/>
      <c r="T22" s="27"/>
      <c r="U22" s="27"/>
    </row>
    <row r="23" spans="1:21" x14ac:dyDescent="0.25">
      <c r="B23" s="5" t="s">
        <v>104</v>
      </c>
      <c r="C23" s="45">
        <f t="shared" ref="C23:I23" si="18">C18/$U$3</f>
        <v>6.1818181818181817</v>
      </c>
      <c r="D23" s="45">
        <f t="shared" si="18"/>
        <v>4</v>
      </c>
      <c r="E23" s="45">
        <f t="shared" si="18"/>
        <v>0.18181818181818182</v>
      </c>
      <c r="F23" s="45">
        <f t="shared" si="18"/>
        <v>1.6363636363636365</v>
      </c>
      <c r="G23" s="45">
        <f t="shared" si="18"/>
        <v>3.6363636363636362</v>
      </c>
      <c r="H23" s="45">
        <f t="shared" si="18"/>
        <v>15.636363636363637</v>
      </c>
      <c r="I23" s="46">
        <f t="shared" si="18"/>
        <v>1846.1818181818182</v>
      </c>
      <c r="L23" s="47">
        <f>C23</f>
        <v>6.1818181818181817</v>
      </c>
      <c r="M23" s="48">
        <f t="shared" si="16"/>
        <v>4</v>
      </c>
      <c r="N23" s="48">
        <f t="shared" si="16"/>
        <v>0.18181818181818182</v>
      </c>
      <c r="O23" s="48">
        <f t="shared" si="16"/>
        <v>1.6363636363636365</v>
      </c>
      <c r="P23" s="49">
        <f t="shared" si="16"/>
        <v>3.6363636363636362</v>
      </c>
      <c r="Q23" s="85">
        <f>SUM(L23:P23)</f>
        <v>15.636363636363637</v>
      </c>
      <c r="R23" s="85">
        <f>AVERAGE(L23:P23)</f>
        <v>3.1272727272727274</v>
      </c>
      <c r="S23" s="27"/>
      <c r="T23" s="27"/>
      <c r="U23" s="27"/>
    </row>
    <row r="24" spans="1:21" x14ac:dyDescent="0.25">
      <c r="B24" s="31"/>
      <c r="C24" s="11"/>
      <c r="D24" s="11"/>
      <c r="E24" s="11"/>
      <c r="F24" s="11"/>
      <c r="G24" s="11"/>
      <c r="H24" s="11"/>
      <c r="I24" s="11"/>
      <c r="L24" s="27"/>
      <c r="M24" s="27"/>
      <c r="N24" s="27"/>
      <c r="O24" s="27"/>
      <c r="P24" s="27"/>
      <c r="Q24" s="27"/>
      <c r="R24" s="27"/>
      <c r="S24" s="27"/>
      <c r="T24" s="27"/>
      <c r="U24" s="27"/>
    </row>
    <row r="26" spans="1:21" x14ac:dyDescent="0.25">
      <c r="B26" s="83" t="s">
        <v>94</v>
      </c>
      <c r="C26" s="67" t="s">
        <v>81</v>
      </c>
      <c r="D26" s="67" t="s">
        <v>95</v>
      </c>
      <c r="E26" s="67" t="s">
        <v>96</v>
      </c>
      <c r="F26" s="67" t="s">
        <v>84</v>
      </c>
      <c r="G26" s="67" t="s">
        <v>85</v>
      </c>
      <c r="H26" s="67" t="s">
        <v>79</v>
      </c>
      <c r="I26" s="68" t="s">
        <v>86</v>
      </c>
      <c r="J26" s="69"/>
      <c r="K26" s="69"/>
      <c r="L26" s="70" t="s">
        <v>87</v>
      </c>
      <c r="M26" s="71" t="s">
        <v>88</v>
      </c>
      <c r="N26" s="71" t="s">
        <v>89</v>
      </c>
      <c r="O26" s="71" t="s">
        <v>90</v>
      </c>
      <c r="P26" s="72" t="s">
        <v>91</v>
      </c>
      <c r="Q26" s="70" t="s">
        <v>87</v>
      </c>
      <c r="R26" s="71" t="s">
        <v>88</v>
      </c>
      <c r="S26" s="71" t="s">
        <v>89</v>
      </c>
      <c r="T26" s="71" t="s">
        <v>90</v>
      </c>
      <c r="U26" s="72" t="s">
        <v>91</v>
      </c>
    </row>
    <row r="27" spans="1:21" x14ac:dyDescent="0.25">
      <c r="B27" s="54" t="s">
        <v>92</v>
      </c>
      <c r="C27" s="24">
        <v>18</v>
      </c>
      <c r="D27" s="24">
        <v>2</v>
      </c>
      <c r="E27" s="24">
        <v>0</v>
      </c>
      <c r="F27" s="24">
        <v>4</v>
      </c>
      <c r="G27" s="24">
        <v>0</v>
      </c>
      <c r="H27" s="24">
        <f>SUM(C27:G27)</f>
        <v>24</v>
      </c>
      <c r="I27" s="25">
        <v>2959</v>
      </c>
      <c r="L27" s="13">
        <f>C27/$H27</f>
        <v>0.75</v>
      </c>
      <c r="M27" s="26">
        <f t="shared" ref="M27:P32" si="19">D27/$H27</f>
        <v>8.3333333333333329E-2</v>
      </c>
      <c r="N27" s="26">
        <f t="shared" si="19"/>
        <v>0</v>
      </c>
      <c r="O27" s="26">
        <f t="shared" si="19"/>
        <v>0.16666666666666666</v>
      </c>
      <c r="P27" s="14">
        <f>G27/$H27</f>
        <v>0</v>
      </c>
      <c r="Q27" s="26">
        <f>C27/$I27</f>
        <v>6.0831361946603584E-3</v>
      </c>
      <c r="R27" s="26">
        <f t="shared" ref="R27:U32" si="20">D27/$I27</f>
        <v>6.7590402162892864E-4</v>
      </c>
      <c r="S27" s="26">
        <f t="shared" si="20"/>
        <v>0</v>
      </c>
      <c r="T27" s="26">
        <f t="shared" si="20"/>
        <v>1.3518080432578573E-3</v>
      </c>
      <c r="U27" s="14">
        <f t="shared" si="20"/>
        <v>0</v>
      </c>
    </row>
    <row r="28" spans="1:21" x14ac:dyDescent="0.25">
      <c r="B28" s="55">
        <v>10</v>
      </c>
      <c r="C28" s="11">
        <v>4</v>
      </c>
      <c r="D28" s="11">
        <v>0</v>
      </c>
      <c r="E28" s="37">
        <v>0</v>
      </c>
      <c r="F28" s="37">
        <v>1</v>
      </c>
      <c r="G28" s="37">
        <v>2</v>
      </c>
      <c r="H28" s="11">
        <f>SUM(C28:G28)</f>
        <v>7</v>
      </c>
      <c r="I28" s="12">
        <v>566</v>
      </c>
      <c r="L28" s="15">
        <f>C28/$H28</f>
        <v>0.5714285714285714</v>
      </c>
      <c r="M28" s="27">
        <f t="shared" si="19"/>
        <v>0</v>
      </c>
      <c r="N28" s="27">
        <f t="shared" si="19"/>
        <v>0</v>
      </c>
      <c r="O28" s="27">
        <f t="shared" si="19"/>
        <v>0.14285714285714285</v>
      </c>
      <c r="P28" s="16">
        <f>G28/$H28</f>
        <v>0.2857142857142857</v>
      </c>
      <c r="Q28" s="27">
        <f>C28/$I28</f>
        <v>7.0671378091872791E-3</v>
      </c>
      <c r="R28" s="27">
        <f t="shared" si="20"/>
        <v>0</v>
      </c>
      <c r="S28" s="27">
        <f t="shared" si="20"/>
        <v>0</v>
      </c>
      <c r="T28" s="27">
        <f t="shared" si="20"/>
        <v>1.7667844522968198E-3</v>
      </c>
      <c r="U28" s="16">
        <f t="shared" si="20"/>
        <v>3.5335689045936395E-3</v>
      </c>
    </row>
    <row r="29" spans="1:21" x14ac:dyDescent="0.25">
      <c r="B29" s="55">
        <v>11</v>
      </c>
      <c r="C29" s="11">
        <v>4</v>
      </c>
      <c r="D29" s="11">
        <v>0</v>
      </c>
      <c r="E29" s="11">
        <v>0</v>
      </c>
      <c r="F29" s="11">
        <v>1</v>
      </c>
      <c r="G29" s="11">
        <v>0</v>
      </c>
      <c r="H29" s="11">
        <f t="shared" ref="H29:H31" si="21">SUM(C29:G29)</f>
        <v>5</v>
      </c>
      <c r="I29" s="12">
        <v>261</v>
      </c>
      <c r="L29" s="15">
        <f t="shared" ref="L29:L32" si="22">C29/$H29</f>
        <v>0.8</v>
      </c>
      <c r="M29" s="27">
        <f t="shared" si="19"/>
        <v>0</v>
      </c>
      <c r="N29" s="27">
        <f t="shared" si="19"/>
        <v>0</v>
      </c>
      <c r="O29" s="27">
        <f t="shared" si="19"/>
        <v>0.2</v>
      </c>
      <c r="P29" s="16">
        <f t="shared" si="19"/>
        <v>0</v>
      </c>
      <c r="Q29" s="27">
        <f t="shared" ref="Q29:Q32" si="23">C29/$I29</f>
        <v>1.532567049808429E-2</v>
      </c>
      <c r="R29" s="27">
        <f t="shared" si="20"/>
        <v>0</v>
      </c>
      <c r="S29" s="27">
        <f t="shared" si="20"/>
        <v>0</v>
      </c>
      <c r="T29" s="27">
        <f t="shared" si="20"/>
        <v>3.8314176245210726E-3</v>
      </c>
      <c r="U29" s="16">
        <f t="shared" si="20"/>
        <v>0</v>
      </c>
    </row>
    <row r="30" spans="1:21" x14ac:dyDescent="0.25">
      <c r="B30" s="55">
        <v>12</v>
      </c>
      <c r="C30" s="11">
        <v>5</v>
      </c>
      <c r="D30" s="11">
        <v>0</v>
      </c>
      <c r="E30" s="11">
        <v>4</v>
      </c>
      <c r="F30" s="11">
        <v>0</v>
      </c>
      <c r="G30" s="11">
        <v>1</v>
      </c>
      <c r="H30" s="11">
        <f t="shared" si="21"/>
        <v>10</v>
      </c>
      <c r="I30" s="12">
        <v>565</v>
      </c>
      <c r="L30" s="15">
        <f t="shared" si="22"/>
        <v>0.5</v>
      </c>
      <c r="M30" s="27">
        <f t="shared" si="19"/>
        <v>0</v>
      </c>
      <c r="N30" s="27">
        <f t="shared" si="19"/>
        <v>0.4</v>
      </c>
      <c r="O30" s="27">
        <f t="shared" si="19"/>
        <v>0</v>
      </c>
      <c r="P30" s="16">
        <f t="shared" si="19"/>
        <v>0.1</v>
      </c>
      <c r="Q30" s="27">
        <f t="shared" si="23"/>
        <v>8.8495575221238937E-3</v>
      </c>
      <c r="R30" s="27">
        <f t="shared" si="20"/>
        <v>0</v>
      </c>
      <c r="S30" s="27">
        <f t="shared" si="20"/>
        <v>7.0796460176991149E-3</v>
      </c>
      <c r="T30" s="27">
        <f t="shared" si="20"/>
        <v>0</v>
      </c>
      <c r="U30" s="16">
        <f t="shared" si="20"/>
        <v>1.7699115044247787E-3</v>
      </c>
    </row>
    <row r="31" spans="1:21" x14ac:dyDescent="0.25">
      <c r="B31" s="55">
        <v>14</v>
      </c>
      <c r="C31" s="11">
        <v>1</v>
      </c>
      <c r="D31" s="11">
        <v>0</v>
      </c>
      <c r="E31" s="11">
        <v>0</v>
      </c>
      <c r="F31" s="11">
        <v>0</v>
      </c>
      <c r="G31" s="11">
        <v>2</v>
      </c>
      <c r="H31" s="11">
        <f t="shared" si="21"/>
        <v>3</v>
      </c>
      <c r="I31" s="12">
        <v>336</v>
      </c>
      <c r="L31" s="15">
        <f t="shared" si="22"/>
        <v>0.33333333333333331</v>
      </c>
      <c r="M31" s="27">
        <f t="shared" si="19"/>
        <v>0</v>
      </c>
      <c r="N31" s="27">
        <f t="shared" si="19"/>
        <v>0</v>
      </c>
      <c r="O31" s="27">
        <f t="shared" si="19"/>
        <v>0</v>
      </c>
      <c r="P31" s="16">
        <f t="shared" si="19"/>
        <v>0.66666666666666663</v>
      </c>
      <c r="Q31" s="27">
        <f t="shared" si="23"/>
        <v>2.976190476190476E-3</v>
      </c>
      <c r="R31" s="27">
        <f t="shared" si="20"/>
        <v>0</v>
      </c>
      <c r="S31" s="27">
        <f t="shared" si="20"/>
        <v>0</v>
      </c>
      <c r="T31" s="27">
        <f t="shared" si="20"/>
        <v>0</v>
      </c>
      <c r="U31" s="16">
        <f t="shared" si="20"/>
        <v>5.9523809523809521E-3</v>
      </c>
    </row>
    <row r="32" spans="1:21" x14ac:dyDescent="0.25">
      <c r="B32" s="56" t="s">
        <v>79</v>
      </c>
      <c r="C32" s="8">
        <f t="shared" ref="C32:I32" si="24">SUM(C27:C31)</f>
        <v>32</v>
      </c>
      <c r="D32" s="8">
        <f t="shared" si="24"/>
        <v>2</v>
      </c>
      <c r="E32" s="8">
        <f t="shared" si="24"/>
        <v>4</v>
      </c>
      <c r="F32" s="8">
        <f t="shared" si="24"/>
        <v>6</v>
      </c>
      <c r="G32" s="8">
        <f t="shared" si="24"/>
        <v>5</v>
      </c>
      <c r="H32" s="8">
        <f t="shared" si="24"/>
        <v>49</v>
      </c>
      <c r="I32" s="9">
        <f t="shared" si="24"/>
        <v>4687</v>
      </c>
      <c r="L32" s="28">
        <f t="shared" si="22"/>
        <v>0.65306122448979587</v>
      </c>
      <c r="M32" s="29">
        <f t="shared" si="19"/>
        <v>4.0816326530612242E-2</v>
      </c>
      <c r="N32" s="29">
        <f t="shared" si="19"/>
        <v>8.1632653061224483E-2</v>
      </c>
      <c r="O32" s="29">
        <f t="shared" si="19"/>
        <v>0.12244897959183673</v>
      </c>
      <c r="P32" s="30">
        <f t="shared" si="19"/>
        <v>0.10204081632653061</v>
      </c>
      <c r="Q32" s="29">
        <f t="shared" si="23"/>
        <v>6.827394922125027E-3</v>
      </c>
      <c r="R32" s="29">
        <f t="shared" si="20"/>
        <v>4.2671218263281419E-4</v>
      </c>
      <c r="S32" s="29">
        <f t="shared" si="20"/>
        <v>8.5342436526562838E-4</v>
      </c>
      <c r="T32" s="29">
        <f t="shared" si="20"/>
        <v>1.2801365478984424E-3</v>
      </c>
      <c r="U32" s="30">
        <f t="shared" si="20"/>
        <v>1.0667804565820354E-3</v>
      </c>
    </row>
    <row r="33" spans="1:21" x14ac:dyDescent="0.25">
      <c r="B33" s="31"/>
      <c r="C33" s="11"/>
      <c r="D33" s="11"/>
      <c r="E33" s="11"/>
      <c r="F33" s="11"/>
      <c r="G33" s="11"/>
      <c r="H33" s="11"/>
      <c r="I33" s="11"/>
      <c r="L33" s="27"/>
      <c r="M33" s="27"/>
      <c r="N33" s="27"/>
      <c r="O33" s="27"/>
      <c r="P33" s="27"/>
      <c r="Q33" s="53" t="s">
        <v>106</v>
      </c>
      <c r="R33" s="53" t="s">
        <v>105</v>
      </c>
      <c r="S33" s="27"/>
      <c r="T33" s="27"/>
      <c r="U33" s="27"/>
    </row>
    <row r="34" spans="1:21" x14ac:dyDescent="0.25">
      <c r="A34" s="107" t="s">
        <v>93</v>
      </c>
      <c r="B34" s="32" t="s">
        <v>101</v>
      </c>
      <c r="C34" s="24">
        <v>3.7</v>
      </c>
      <c r="D34" s="24">
        <v>32.616666600000002</v>
      </c>
      <c r="E34" s="24">
        <v>0.9</v>
      </c>
      <c r="F34" s="24">
        <v>4.0833333300000003</v>
      </c>
      <c r="G34" s="24">
        <v>2.0166666000000002</v>
      </c>
      <c r="H34" s="24"/>
      <c r="I34" s="25"/>
      <c r="L34" s="33">
        <f>C34</f>
        <v>3.7</v>
      </c>
      <c r="M34" s="34">
        <f t="shared" ref="M34:P37" si="25">D34</f>
        <v>32.616666600000002</v>
      </c>
      <c r="N34" s="34">
        <f t="shared" si="25"/>
        <v>0.9</v>
      </c>
      <c r="O34" s="34">
        <f t="shared" si="25"/>
        <v>4.0833333300000003</v>
      </c>
      <c r="P34" s="35">
        <f t="shared" si="25"/>
        <v>2.0166666000000002</v>
      </c>
      <c r="R34" s="25"/>
      <c r="S34" s="27"/>
      <c r="T34" s="27"/>
      <c r="U34" s="27"/>
    </row>
    <row r="35" spans="1:21" x14ac:dyDescent="0.25">
      <c r="A35" s="107"/>
      <c r="B35" s="36" t="s">
        <v>102</v>
      </c>
      <c r="C35" s="37">
        <v>101.91666600000001</v>
      </c>
      <c r="D35" s="37">
        <v>155.28333000000001</v>
      </c>
      <c r="E35" s="37">
        <v>19.433330000000002</v>
      </c>
      <c r="F35" s="37">
        <v>5189.5165999999999</v>
      </c>
      <c r="G35" s="37">
        <v>101.68333</v>
      </c>
      <c r="H35" s="11"/>
      <c r="I35" s="12"/>
      <c r="L35" s="38">
        <f t="shared" ref="L35:L36" si="26">C35</f>
        <v>101.91666600000001</v>
      </c>
      <c r="M35" s="39">
        <f t="shared" si="25"/>
        <v>155.28333000000001</v>
      </c>
      <c r="N35" s="39">
        <f t="shared" si="25"/>
        <v>19.433330000000002</v>
      </c>
      <c r="O35" s="39">
        <f>F35</f>
        <v>5189.5165999999999</v>
      </c>
      <c r="P35" s="40">
        <f t="shared" si="25"/>
        <v>101.68333</v>
      </c>
      <c r="R35" s="19"/>
      <c r="S35" s="27"/>
      <c r="T35" s="27"/>
      <c r="U35" s="27"/>
    </row>
    <row r="36" spans="1:21" x14ac:dyDescent="0.25">
      <c r="A36" s="107"/>
      <c r="B36" s="41" t="s">
        <v>103</v>
      </c>
      <c r="C36" s="18">
        <v>27.827083330000001</v>
      </c>
      <c r="D36" s="18">
        <v>93.95</v>
      </c>
      <c r="E36" s="18">
        <v>9.7833330000000007</v>
      </c>
      <c r="F36" s="18">
        <v>924.82500000000005</v>
      </c>
      <c r="G36" s="18">
        <v>24.056666660000001</v>
      </c>
      <c r="H36" s="18"/>
      <c r="I36" s="19"/>
      <c r="L36" s="42">
        <f t="shared" si="26"/>
        <v>27.827083330000001</v>
      </c>
      <c r="M36" s="43">
        <f t="shared" si="25"/>
        <v>93.95</v>
      </c>
      <c r="N36" s="43">
        <f t="shared" si="25"/>
        <v>9.7833330000000007</v>
      </c>
      <c r="O36" s="43">
        <f t="shared" si="25"/>
        <v>924.82500000000005</v>
      </c>
      <c r="P36" s="44">
        <f t="shared" si="25"/>
        <v>24.056666660000001</v>
      </c>
      <c r="Q36" s="85">
        <f>SUM(L36:P36)</f>
        <v>1080.44208299</v>
      </c>
      <c r="R36" s="86">
        <f>AVERAGE(L36:P36)</f>
        <v>216.08841659800001</v>
      </c>
      <c r="S36" s="27"/>
      <c r="T36" s="27"/>
      <c r="U36" s="27"/>
    </row>
    <row r="37" spans="1:21" x14ac:dyDescent="0.25">
      <c r="B37" s="5" t="s">
        <v>104</v>
      </c>
      <c r="C37" s="50">
        <f t="shared" ref="C37:I37" si="27">C32/$U$3</f>
        <v>5.8181818181818183</v>
      </c>
      <c r="D37" s="45">
        <f t="shared" si="27"/>
        <v>0.36363636363636365</v>
      </c>
      <c r="E37" s="45">
        <f t="shared" si="27"/>
        <v>0.72727272727272729</v>
      </c>
      <c r="F37" s="45">
        <f t="shared" si="27"/>
        <v>1.0909090909090908</v>
      </c>
      <c r="G37" s="45">
        <f t="shared" si="27"/>
        <v>0.90909090909090906</v>
      </c>
      <c r="H37" s="45">
        <f t="shared" si="27"/>
        <v>8.9090909090909083</v>
      </c>
      <c r="I37" s="46">
        <f t="shared" si="27"/>
        <v>852.18181818181813</v>
      </c>
      <c r="L37" s="47">
        <f>C37</f>
        <v>5.8181818181818183</v>
      </c>
      <c r="M37" s="48">
        <f t="shared" si="25"/>
        <v>0.36363636363636365</v>
      </c>
      <c r="N37" s="48">
        <f t="shared" si="25"/>
        <v>0.72727272727272729</v>
      </c>
      <c r="O37" s="48">
        <f t="shared" si="25"/>
        <v>1.0909090909090908</v>
      </c>
      <c r="P37" s="49">
        <f t="shared" si="25"/>
        <v>0.90909090909090906</v>
      </c>
      <c r="Q37" s="85">
        <f>SUM(L37:P37)</f>
        <v>8.9090909090909083</v>
      </c>
      <c r="R37" s="85">
        <f>AVERAGE(L37:P37)</f>
        <v>1.7818181818181817</v>
      </c>
      <c r="S37" s="27"/>
      <c r="T37" s="27"/>
      <c r="U37" s="27"/>
    </row>
    <row r="38" spans="1:21" x14ac:dyDescent="0.25">
      <c r="B38" s="31"/>
      <c r="C38" s="11"/>
      <c r="D38" s="11"/>
      <c r="E38" s="11"/>
      <c r="F38" s="11"/>
      <c r="G38" s="11"/>
      <c r="H38" s="11"/>
      <c r="I38" s="11"/>
      <c r="L38" s="27"/>
      <c r="M38" s="27"/>
      <c r="N38" s="27"/>
      <c r="O38" s="27"/>
      <c r="P38" s="27"/>
      <c r="Q38" s="27"/>
      <c r="R38" s="27"/>
      <c r="S38" s="27"/>
      <c r="T38" s="27"/>
      <c r="U38" s="27"/>
    </row>
    <row r="40" spans="1:21" x14ac:dyDescent="0.25">
      <c r="B40" s="82" t="s">
        <v>97</v>
      </c>
      <c r="C40" s="61" t="s">
        <v>81</v>
      </c>
      <c r="D40" s="61" t="s">
        <v>82</v>
      </c>
      <c r="E40" s="61" t="s">
        <v>83</v>
      </c>
      <c r="F40" s="61" t="s">
        <v>84</v>
      </c>
      <c r="G40" s="61" t="s">
        <v>85</v>
      </c>
      <c r="H40" s="61" t="s">
        <v>79</v>
      </c>
      <c r="I40" s="62" t="s">
        <v>86</v>
      </c>
      <c r="J40" s="63"/>
      <c r="K40" s="63"/>
      <c r="L40" s="64" t="s">
        <v>87</v>
      </c>
      <c r="M40" s="65" t="s">
        <v>88</v>
      </c>
      <c r="N40" s="65" t="s">
        <v>89</v>
      </c>
      <c r="O40" s="65" t="s">
        <v>90</v>
      </c>
      <c r="P40" s="66" t="s">
        <v>91</v>
      </c>
      <c r="Q40" s="64" t="s">
        <v>87</v>
      </c>
      <c r="R40" s="65" t="s">
        <v>88</v>
      </c>
      <c r="S40" s="65" t="s">
        <v>89</v>
      </c>
      <c r="T40" s="65" t="s">
        <v>90</v>
      </c>
      <c r="U40" s="66" t="s">
        <v>91</v>
      </c>
    </row>
    <row r="41" spans="1:21" x14ac:dyDescent="0.25">
      <c r="B41" s="54" t="s">
        <v>98</v>
      </c>
      <c r="C41" s="24">
        <v>24</v>
      </c>
      <c r="D41" s="24">
        <v>17</v>
      </c>
      <c r="E41" s="24">
        <v>1</v>
      </c>
      <c r="F41" s="24">
        <v>2</v>
      </c>
      <c r="G41" s="24">
        <v>5</v>
      </c>
      <c r="H41" s="24">
        <f>SUM(C41:G41)</f>
        <v>49</v>
      </c>
      <c r="I41" s="25">
        <v>2901</v>
      </c>
      <c r="L41" s="13">
        <f>C41/$H41</f>
        <v>0.48979591836734693</v>
      </c>
      <c r="M41" s="26">
        <f t="shared" ref="M41:P48" si="28">D41/$H41</f>
        <v>0.34693877551020408</v>
      </c>
      <c r="N41" s="26">
        <f t="shared" si="28"/>
        <v>2.0408163265306121E-2</v>
      </c>
      <c r="O41" s="26">
        <f t="shared" si="28"/>
        <v>4.0816326530612242E-2</v>
      </c>
      <c r="P41" s="14">
        <f>G41/$H41</f>
        <v>0.10204081632653061</v>
      </c>
      <c r="Q41" s="26">
        <f>C41/$I41</f>
        <v>8.2730093071354711E-3</v>
      </c>
      <c r="R41" s="26">
        <f t="shared" ref="R41:U48" si="29">D41/$I41</f>
        <v>5.8600482592209586E-3</v>
      </c>
      <c r="S41" s="26">
        <f t="shared" si="29"/>
        <v>3.4470872113064461E-4</v>
      </c>
      <c r="T41" s="26">
        <f t="shared" si="29"/>
        <v>6.8941744226128923E-4</v>
      </c>
      <c r="U41" s="14">
        <f t="shared" si="29"/>
        <v>1.723543605653223E-3</v>
      </c>
    </row>
    <row r="42" spans="1:21" x14ac:dyDescent="0.25">
      <c r="B42" s="55">
        <v>8</v>
      </c>
      <c r="C42" s="11">
        <v>1</v>
      </c>
      <c r="D42" s="11">
        <v>13</v>
      </c>
      <c r="E42" s="37">
        <v>0</v>
      </c>
      <c r="F42" s="37">
        <v>0</v>
      </c>
      <c r="G42" s="37">
        <v>1</v>
      </c>
      <c r="H42" s="11">
        <f t="shared" ref="H42:H47" si="30">SUM(C42:G42)</f>
        <v>15</v>
      </c>
      <c r="I42" s="12">
        <v>505</v>
      </c>
      <c r="L42" s="15">
        <f>C42/$H42</f>
        <v>6.6666666666666666E-2</v>
      </c>
      <c r="M42" s="27">
        <f t="shared" si="28"/>
        <v>0.8666666666666667</v>
      </c>
      <c r="N42" s="27">
        <f t="shared" si="28"/>
        <v>0</v>
      </c>
      <c r="O42" s="27">
        <f t="shared" si="28"/>
        <v>0</v>
      </c>
      <c r="P42" s="16">
        <f>G42/$H42</f>
        <v>6.6666666666666666E-2</v>
      </c>
      <c r="Q42" s="27">
        <f>C42/$I42</f>
        <v>1.9801980198019802E-3</v>
      </c>
      <c r="R42" s="27">
        <f t="shared" si="29"/>
        <v>2.5742574257425741E-2</v>
      </c>
      <c r="S42" s="27">
        <f t="shared" si="29"/>
        <v>0</v>
      </c>
      <c r="T42" s="27">
        <f t="shared" si="29"/>
        <v>0</v>
      </c>
      <c r="U42" s="16">
        <f t="shared" si="29"/>
        <v>1.9801980198019802E-3</v>
      </c>
    </row>
    <row r="43" spans="1:21" x14ac:dyDescent="0.25">
      <c r="B43" s="55">
        <v>83</v>
      </c>
      <c r="C43" s="11">
        <v>4</v>
      </c>
      <c r="D43" s="11">
        <v>1</v>
      </c>
      <c r="E43" s="37">
        <v>0</v>
      </c>
      <c r="F43" s="37">
        <v>0</v>
      </c>
      <c r="G43" s="37">
        <v>0</v>
      </c>
      <c r="H43" s="11">
        <f t="shared" si="30"/>
        <v>5</v>
      </c>
      <c r="I43" s="12">
        <v>214</v>
      </c>
      <c r="L43" s="15">
        <f t="shared" ref="L43:L48" si="31">C43/$H43</f>
        <v>0.8</v>
      </c>
      <c r="M43" s="27">
        <f t="shared" si="28"/>
        <v>0.2</v>
      </c>
      <c r="N43" s="27">
        <f t="shared" si="28"/>
        <v>0</v>
      </c>
      <c r="O43" s="27">
        <f t="shared" si="28"/>
        <v>0</v>
      </c>
      <c r="P43" s="16">
        <f t="shared" si="28"/>
        <v>0</v>
      </c>
      <c r="Q43" s="27">
        <f t="shared" ref="Q43:Q48" si="32">C43/$I43</f>
        <v>1.8691588785046728E-2</v>
      </c>
      <c r="R43" s="27">
        <f t="shared" si="29"/>
        <v>4.6728971962616819E-3</v>
      </c>
      <c r="S43" s="27">
        <f t="shared" si="29"/>
        <v>0</v>
      </c>
      <c r="T43" s="27">
        <f t="shared" si="29"/>
        <v>0</v>
      </c>
      <c r="U43" s="16">
        <f t="shared" si="29"/>
        <v>0</v>
      </c>
    </row>
    <row r="44" spans="1:21" x14ac:dyDescent="0.25">
      <c r="B44" s="55">
        <v>85</v>
      </c>
      <c r="C44" s="37">
        <v>0</v>
      </c>
      <c r="D44" s="37">
        <v>12</v>
      </c>
      <c r="E44" s="37">
        <v>1</v>
      </c>
      <c r="F44" s="37">
        <v>0</v>
      </c>
      <c r="G44" s="37">
        <v>3</v>
      </c>
      <c r="H44" s="11">
        <f t="shared" si="30"/>
        <v>16</v>
      </c>
      <c r="I44" s="12">
        <v>165</v>
      </c>
      <c r="L44" s="15">
        <f t="shared" si="31"/>
        <v>0</v>
      </c>
      <c r="M44" s="27">
        <f t="shared" si="28"/>
        <v>0.75</v>
      </c>
      <c r="N44" s="27">
        <f t="shared" si="28"/>
        <v>6.25E-2</v>
      </c>
      <c r="O44" s="27">
        <f t="shared" si="28"/>
        <v>0</v>
      </c>
      <c r="P44" s="16">
        <f t="shared" si="28"/>
        <v>0.1875</v>
      </c>
      <c r="Q44" s="27">
        <f t="shared" si="32"/>
        <v>0</v>
      </c>
      <c r="R44" s="27">
        <f t="shared" si="29"/>
        <v>7.2727272727272724E-2</v>
      </c>
      <c r="S44" s="27">
        <f t="shared" si="29"/>
        <v>6.0606060606060606E-3</v>
      </c>
      <c r="T44" s="27">
        <f t="shared" si="29"/>
        <v>0</v>
      </c>
      <c r="U44" s="16">
        <f t="shared" si="29"/>
        <v>1.8181818181818181E-2</v>
      </c>
    </row>
    <row r="45" spans="1:21" x14ac:dyDescent="0.25">
      <c r="B45" s="55">
        <v>87</v>
      </c>
      <c r="C45" s="11">
        <v>3</v>
      </c>
      <c r="D45" s="11">
        <v>19</v>
      </c>
      <c r="E45" s="11">
        <v>2</v>
      </c>
      <c r="F45" s="11">
        <v>0</v>
      </c>
      <c r="G45" s="11">
        <v>0</v>
      </c>
      <c r="H45" s="11">
        <f t="shared" si="30"/>
        <v>24</v>
      </c>
      <c r="I45" s="12">
        <v>308</v>
      </c>
      <c r="L45" s="15">
        <f t="shared" si="31"/>
        <v>0.125</v>
      </c>
      <c r="M45" s="27">
        <f t="shared" si="28"/>
        <v>0.79166666666666663</v>
      </c>
      <c r="N45" s="27">
        <f t="shared" si="28"/>
        <v>8.3333333333333329E-2</v>
      </c>
      <c r="O45" s="27">
        <f t="shared" si="28"/>
        <v>0</v>
      </c>
      <c r="P45" s="16">
        <f t="shared" si="28"/>
        <v>0</v>
      </c>
      <c r="Q45" s="27">
        <f t="shared" si="32"/>
        <v>9.74025974025974E-3</v>
      </c>
      <c r="R45" s="27">
        <f t="shared" si="29"/>
        <v>6.1688311688311688E-2</v>
      </c>
      <c r="S45" s="27">
        <f t="shared" si="29"/>
        <v>6.4935064935064939E-3</v>
      </c>
      <c r="T45" s="27">
        <f t="shared" si="29"/>
        <v>0</v>
      </c>
      <c r="U45" s="16">
        <f t="shared" si="29"/>
        <v>0</v>
      </c>
    </row>
    <row r="46" spans="1:21" x14ac:dyDescent="0.25">
      <c r="B46" s="55">
        <v>88</v>
      </c>
      <c r="C46" s="11">
        <v>1</v>
      </c>
      <c r="D46" s="11">
        <v>0</v>
      </c>
      <c r="E46" s="11">
        <v>0</v>
      </c>
      <c r="F46" s="11">
        <v>0</v>
      </c>
      <c r="G46" s="11">
        <v>1</v>
      </c>
      <c r="H46" s="11">
        <f t="shared" si="30"/>
        <v>2</v>
      </c>
      <c r="I46" s="12">
        <v>160</v>
      </c>
      <c r="L46" s="15">
        <f t="shared" si="31"/>
        <v>0.5</v>
      </c>
      <c r="M46" s="27">
        <f t="shared" si="28"/>
        <v>0</v>
      </c>
      <c r="N46" s="27">
        <f t="shared" si="28"/>
        <v>0</v>
      </c>
      <c r="O46" s="27">
        <f t="shared" si="28"/>
        <v>0</v>
      </c>
      <c r="P46" s="16">
        <f t="shared" si="28"/>
        <v>0.5</v>
      </c>
      <c r="Q46" s="27">
        <f t="shared" si="32"/>
        <v>6.2500000000000003E-3</v>
      </c>
      <c r="R46" s="27">
        <f t="shared" si="29"/>
        <v>0</v>
      </c>
      <c r="S46" s="27">
        <f t="shared" si="29"/>
        <v>0</v>
      </c>
      <c r="T46" s="27">
        <f t="shared" si="29"/>
        <v>0</v>
      </c>
      <c r="U46" s="16">
        <f t="shared" si="29"/>
        <v>6.2500000000000003E-3</v>
      </c>
    </row>
    <row r="47" spans="1:21" x14ac:dyDescent="0.25">
      <c r="B47" s="55">
        <v>90</v>
      </c>
      <c r="C47" s="11">
        <v>9</v>
      </c>
      <c r="D47" s="11">
        <v>1</v>
      </c>
      <c r="E47" s="11">
        <v>0</v>
      </c>
      <c r="F47" s="11">
        <v>0</v>
      </c>
      <c r="G47" s="11">
        <v>0</v>
      </c>
      <c r="H47" s="11">
        <f t="shared" si="30"/>
        <v>10</v>
      </c>
      <c r="I47" s="12">
        <v>169</v>
      </c>
      <c r="L47" s="15">
        <f t="shared" si="31"/>
        <v>0.9</v>
      </c>
      <c r="M47" s="27">
        <f t="shared" si="28"/>
        <v>0.1</v>
      </c>
      <c r="N47" s="27">
        <f t="shared" si="28"/>
        <v>0</v>
      </c>
      <c r="O47" s="27">
        <f t="shared" si="28"/>
        <v>0</v>
      </c>
      <c r="P47" s="16">
        <f t="shared" si="28"/>
        <v>0</v>
      </c>
      <c r="Q47" s="27">
        <f t="shared" si="32"/>
        <v>5.3254437869822487E-2</v>
      </c>
      <c r="R47" s="27">
        <f t="shared" si="29"/>
        <v>5.9171597633136093E-3</v>
      </c>
      <c r="S47" s="27">
        <f t="shared" si="29"/>
        <v>0</v>
      </c>
      <c r="T47" s="27">
        <f t="shared" si="29"/>
        <v>0</v>
      </c>
      <c r="U47" s="16">
        <f t="shared" si="29"/>
        <v>0</v>
      </c>
    </row>
    <row r="48" spans="1:21" x14ac:dyDescent="0.25">
      <c r="B48" s="56" t="s">
        <v>79</v>
      </c>
      <c r="C48" s="7">
        <f t="shared" ref="C48:I48" si="33">SUM(C41:C47)</f>
        <v>42</v>
      </c>
      <c r="D48" s="8">
        <f t="shared" si="33"/>
        <v>63</v>
      </c>
      <c r="E48" s="8">
        <f t="shared" si="33"/>
        <v>4</v>
      </c>
      <c r="F48" s="8">
        <f t="shared" si="33"/>
        <v>2</v>
      </c>
      <c r="G48" s="8">
        <f t="shared" si="33"/>
        <v>10</v>
      </c>
      <c r="H48" s="8">
        <f t="shared" si="33"/>
        <v>121</v>
      </c>
      <c r="I48" s="9">
        <f t="shared" si="33"/>
        <v>4422</v>
      </c>
      <c r="L48" s="28">
        <f t="shared" si="31"/>
        <v>0.34710743801652894</v>
      </c>
      <c r="M48" s="29">
        <f>D48/$H48</f>
        <v>0.52066115702479343</v>
      </c>
      <c r="N48" s="29">
        <f t="shared" si="28"/>
        <v>3.3057851239669422E-2</v>
      </c>
      <c r="O48" s="29">
        <f t="shared" si="28"/>
        <v>1.6528925619834711E-2</v>
      </c>
      <c r="P48" s="30">
        <f t="shared" si="28"/>
        <v>8.2644628099173556E-2</v>
      </c>
      <c r="Q48" s="29">
        <f t="shared" si="32"/>
        <v>9.497964721845319E-3</v>
      </c>
      <c r="R48" s="29">
        <f t="shared" si="29"/>
        <v>1.4246947082767978E-2</v>
      </c>
      <c r="S48" s="29">
        <f t="shared" si="29"/>
        <v>9.0456806874717323E-4</v>
      </c>
      <c r="T48" s="29">
        <f t="shared" si="29"/>
        <v>4.5228403437358661E-4</v>
      </c>
      <c r="U48" s="30">
        <f t="shared" si="29"/>
        <v>2.2614201718679332E-3</v>
      </c>
    </row>
    <row r="49" spans="1:18" x14ac:dyDescent="0.25">
      <c r="D49" s="37"/>
      <c r="G49" s="37"/>
      <c r="Q49" s="53" t="s">
        <v>106</v>
      </c>
      <c r="R49" s="53" t="s">
        <v>105</v>
      </c>
    </row>
    <row r="50" spans="1:18" x14ac:dyDescent="0.25">
      <c r="A50" s="107" t="s">
        <v>93</v>
      </c>
      <c r="B50" s="32" t="s">
        <v>101</v>
      </c>
      <c r="C50" s="24">
        <v>0.48333333333329997</v>
      </c>
      <c r="D50" s="51">
        <v>1</v>
      </c>
      <c r="E50" s="24">
        <v>23.016666600000001</v>
      </c>
      <c r="F50" s="24">
        <v>1.666666E-2</v>
      </c>
      <c r="G50" s="51">
        <v>13.1166666666</v>
      </c>
      <c r="H50" s="24"/>
      <c r="I50" s="25"/>
      <c r="L50" s="33">
        <f>C50</f>
        <v>0.48333333333329997</v>
      </c>
      <c r="M50" s="34">
        <f t="shared" ref="M50:P53" si="34">D50</f>
        <v>1</v>
      </c>
      <c r="N50" s="34">
        <f t="shared" si="34"/>
        <v>23.016666600000001</v>
      </c>
      <c r="O50" s="34">
        <f t="shared" si="34"/>
        <v>1.666666E-2</v>
      </c>
      <c r="P50" s="35">
        <f t="shared" si="34"/>
        <v>13.1166666666</v>
      </c>
      <c r="R50" s="25"/>
    </row>
    <row r="51" spans="1:18" x14ac:dyDescent="0.25">
      <c r="A51" s="107"/>
      <c r="B51" s="36" t="s">
        <v>102</v>
      </c>
      <c r="C51" s="37">
        <v>117.56666666</v>
      </c>
      <c r="D51" s="37">
        <v>235.63333333</v>
      </c>
      <c r="E51" s="37">
        <v>100.58333333</v>
      </c>
      <c r="F51" s="37">
        <v>112.18333333</v>
      </c>
      <c r="G51" s="37">
        <v>57.033333329999998</v>
      </c>
      <c r="H51" s="11"/>
      <c r="I51" s="12"/>
      <c r="L51" s="38">
        <f t="shared" ref="L51:L52" si="35">C51</f>
        <v>117.56666666</v>
      </c>
      <c r="M51" s="39">
        <f t="shared" si="34"/>
        <v>235.63333333</v>
      </c>
      <c r="N51" s="39">
        <f t="shared" si="34"/>
        <v>100.58333333</v>
      </c>
      <c r="O51" s="39">
        <f t="shared" si="34"/>
        <v>112.18333333</v>
      </c>
      <c r="P51" s="40">
        <f t="shared" si="34"/>
        <v>57.033333329999998</v>
      </c>
      <c r="R51" s="19"/>
    </row>
    <row r="52" spans="1:18" x14ac:dyDescent="0.25">
      <c r="A52" s="107"/>
      <c r="B52" s="41" t="s">
        <v>103</v>
      </c>
      <c r="C52" s="18">
        <v>22.374206349205998</v>
      </c>
      <c r="D52" s="52">
        <v>39.722222000000002</v>
      </c>
      <c r="E52" s="18">
        <v>47.125</v>
      </c>
      <c r="F52" s="18">
        <v>56.1</v>
      </c>
      <c r="G52" s="52">
        <v>0.2</v>
      </c>
      <c r="H52" s="18"/>
      <c r="I52" s="19"/>
      <c r="L52" s="42">
        <f t="shared" si="35"/>
        <v>22.374206349205998</v>
      </c>
      <c r="M52" s="43">
        <f t="shared" si="34"/>
        <v>39.722222000000002</v>
      </c>
      <c r="N52" s="43">
        <f t="shared" si="34"/>
        <v>47.125</v>
      </c>
      <c r="O52" s="43">
        <f t="shared" si="34"/>
        <v>56.1</v>
      </c>
      <c r="P52" s="44">
        <f t="shared" si="34"/>
        <v>0.2</v>
      </c>
      <c r="Q52" s="85">
        <f>SUM(L52:P52)</f>
        <v>165.52142834920599</v>
      </c>
      <c r="R52" s="86">
        <f>AVERAGE(L52:P52)</f>
        <v>33.104285669841197</v>
      </c>
    </row>
    <row r="53" spans="1:18" x14ac:dyDescent="0.25">
      <c r="B53" s="5" t="s">
        <v>104</v>
      </c>
      <c r="C53" s="8">
        <f t="shared" ref="C53:I53" si="36">C48/$U$3</f>
        <v>7.6363636363636367</v>
      </c>
      <c r="D53" s="8">
        <f t="shared" si="36"/>
        <v>11.454545454545455</v>
      </c>
      <c r="E53" s="8">
        <f t="shared" si="36"/>
        <v>0.72727272727272729</v>
      </c>
      <c r="F53" s="8">
        <f t="shared" si="36"/>
        <v>0.36363636363636365</v>
      </c>
      <c r="G53" s="8">
        <f t="shared" si="36"/>
        <v>1.8181818181818181</v>
      </c>
      <c r="H53" s="8">
        <f t="shared" si="36"/>
        <v>22</v>
      </c>
      <c r="I53" s="9">
        <f t="shared" si="36"/>
        <v>804</v>
      </c>
      <c r="L53" s="47">
        <f>C53</f>
        <v>7.6363636363636367</v>
      </c>
      <c r="M53" s="48">
        <f t="shared" si="34"/>
        <v>11.454545454545455</v>
      </c>
      <c r="N53" s="48">
        <f t="shared" si="34"/>
        <v>0.72727272727272729</v>
      </c>
      <c r="O53" s="48">
        <f t="shared" si="34"/>
        <v>0.36363636363636365</v>
      </c>
      <c r="P53" s="49">
        <f t="shared" si="34"/>
        <v>1.8181818181818181</v>
      </c>
      <c r="Q53" s="85">
        <f>SUM(L53:P53)</f>
        <v>22</v>
      </c>
      <c r="R53" s="85">
        <f>AVERAGE(L53:P53)</f>
        <v>4.4000000000000004</v>
      </c>
    </row>
  </sheetData>
  <mergeCells count="3">
    <mergeCell ref="A20:A22"/>
    <mergeCell ref="A34:A36"/>
    <mergeCell ref="A50:A5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zoomScaleNormal="100" workbookViewId="0">
      <selection activeCell="I66" sqref="I66"/>
    </sheetView>
  </sheetViews>
  <sheetFormatPr defaultRowHeight="15" x14ac:dyDescent="0.25"/>
  <cols>
    <col min="1" max="1" width="16.7109375" customWidth="1"/>
    <col min="2" max="2" width="18.85546875" bestFit="1" customWidth="1"/>
    <col min="3" max="3" width="13.85546875" bestFit="1" customWidth="1"/>
    <col min="4" max="4" width="9.5703125" hidden="1" customWidth="1"/>
    <col min="5" max="5" width="7.42578125" hidden="1" customWidth="1"/>
    <col min="6" max="6" width="6.42578125" hidden="1" customWidth="1"/>
    <col min="7" max="7" width="12" hidden="1" customWidth="1"/>
  </cols>
  <sheetData>
    <row r="2" spans="1:7" ht="23.25" x14ac:dyDescent="0.35">
      <c r="A2" s="4" t="s">
        <v>0</v>
      </c>
    </row>
    <row r="3" spans="1:7" x14ac:dyDescent="0.25">
      <c r="A3" s="88" t="s">
        <v>26</v>
      </c>
      <c r="B3" s="88" t="s">
        <v>25</v>
      </c>
      <c r="C3" s="88" t="s">
        <v>33</v>
      </c>
      <c r="D3" s="88" t="s">
        <v>1</v>
      </c>
      <c r="E3" s="88" t="s">
        <v>2</v>
      </c>
      <c r="F3" s="88" t="s">
        <v>3</v>
      </c>
      <c r="G3" s="88" t="s">
        <v>23</v>
      </c>
    </row>
    <row r="4" spans="1:7" x14ac:dyDescent="0.25">
      <c r="A4" s="89" t="s">
        <v>4</v>
      </c>
      <c r="B4" s="90" t="s">
        <v>24</v>
      </c>
      <c r="C4" s="91" t="str">
        <f t="shared" ref="C4:C11" si="0">IF(G4&lt;=D4,"No response",IF(AND(G4&lt;=E4,G4&gt;D4),"Monitor",IF(AND(G4&lt;=F4,G4&gt;E4),"Plan response",IF(G4&gt;F4,"Urgent response",FALSE))))</f>
        <v>Plan response</v>
      </c>
      <c r="D4" s="90">
        <v>1</v>
      </c>
      <c r="E4" s="90">
        <f t="shared" ref="E4:E11" si="1">D4+(D4*0.25)</f>
        <v>1.25</v>
      </c>
      <c r="F4" s="90">
        <f t="shared" ref="F4:F11" si="2">D4*2</f>
        <v>2</v>
      </c>
      <c r="G4" s="90">
        <f>VLOOKUP(B4,Sheet2!$A$2:$B$16,2,FALSE)</f>
        <v>2</v>
      </c>
    </row>
    <row r="5" spans="1:7" x14ac:dyDescent="0.25">
      <c r="A5" s="89" t="s">
        <v>5</v>
      </c>
      <c r="B5" s="90" t="s">
        <v>19</v>
      </c>
      <c r="C5" s="91" t="str">
        <f t="shared" si="0"/>
        <v>No response</v>
      </c>
      <c r="D5" s="90">
        <v>0.5</v>
      </c>
      <c r="E5" s="90">
        <f t="shared" si="1"/>
        <v>0.625</v>
      </c>
      <c r="F5" s="90">
        <f t="shared" si="2"/>
        <v>1</v>
      </c>
      <c r="G5" s="90">
        <f>VLOOKUP(B5,Sheet2!$A$2:$B$16,2,FALSE)</f>
        <v>0.5</v>
      </c>
    </row>
    <row r="6" spans="1:7" x14ac:dyDescent="0.25">
      <c r="A6" s="89" t="s">
        <v>6</v>
      </c>
      <c r="B6" s="90" t="s">
        <v>32</v>
      </c>
      <c r="C6" s="91" t="str">
        <f t="shared" si="0"/>
        <v>Monitor</v>
      </c>
      <c r="D6" s="90">
        <v>0.2</v>
      </c>
      <c r="E6" s="90">
        <f t="shared" si="1"/>
        <v>0.25</v>
      </c>
      <c r="F6" s="90">
        <f t="shared" si="2"/>
        <v>0.4</v>
      </c>
      <c r="G6" s="90">
        <f>VLOOKUP(B6,Sheet2!$A$2:$B$16,2,FALSE)</f>
        <v>0.25</v>
      </c>
    </row>
    <row r="7" spans="1:7" x14ac:dyDescent="0.25">
      <c r="A7" s="89" t="s">
        <v>7</v>
      </c>
      <c r="B7" s="90" t="s">
        <v>32</v>
      </c>
      <c r="C7" s="91" t="str">
        <f t="shared" si="0"/>
        <v>Urgent response</v>
      </c>
      <c r="D7" s="90">
        <v>0.1</v>
      </c>
      <c r="E7" s="90">
        <f t="shared" si="1"/>
        <v>0.125</v>
      </c>
      <c r="F7" s="90">
        <f t="shared" si="2"/>
        <v>0.2</v>
      </c>
      <c r="G7" s="90">
        <f>VLOOKUP(B7,Sheet2!$A$2:$B$16,2,FALSE)</f>
        <v>0.25</v>
      </c>
    </row>
    <row r="8" spans="1:7" x14ac:dyDescent="0.25">
      <c r="A8" s="89" t="s">
        <v>8</v>
      </c>
      <c r="B8" s="90" t="s">
        <v>30</v>
      </c>
      <c r="C8" s="91" t="str">
        <f t="shared" si="0"/>
        <v>Urgent response</v>
      </c>
      <c r="D8" s="90">
        <f>1/25</f>
        <v>0.04</v>
      </c>
      <c r="E8" s="90">
        <f t="shared" si="1"/>
        <v>0.05</v>
      </c>
      <c r="F8" s="90">
        <f t="shared" si="2"/>
        <v>0.08</v>
      </c>
      <c r="G8" s="90">
        <f>VLOOKUP(B8,Sheet2!$A$2:$B$16,2,FALSE)</f>
        <v>0.16666666666666666</v>
      </c>
    </row>
    <row r="9" spans="1:7" x14ac:dyDescent="0.25">
      <c r="A9" s="89" t="s">
        <v>9</v>
      </c>
      <c r="B9" s="90" t="s">
        <v>22</v>
      </c>
      <c r="C9" s="91" t="str">
        <f t="shared" si="0"/>
        <v>No response</v>
      </c>
      <c r="D9" s="90">
        <f>1/50</f>
        <v>0.02</v>
      </c>
      <c r="E9" s="90">
        <f t="shared" si="1"/>
        <v>2.5000000000000001E-2</v>
      </c>
      <c r="F9" s="90">
        <f t="shared" si="2"/>
        <v>0.04</v>
      </c>
      <c r="G9" s="90">
        <f>VLOOKUP(B9,Sheet2!$A$2:$B$16,2,FALSE)</f>
        <v>4.0000000000000001E-3</v>
      </c>
    </row>
    <row r="10" spans="1:7" x14ac:dyDescent="0.25">
      <c r="A10" s="89" t="s">
        <v>10</v>
      </c>
      <c r="B10" s="90" t="s">
        <v>22</v>
      </c>
      <c r="C10" s="91" t="str">
        <f t="shared" si="0"/>
        <v>No response</v>
      </c>
      <c r="D10" s="90">
        <f>1/100</f>
        <v>0.01</v>
      </c>
      <c r="E10" s="90">
        <f t="shared" si="1"/>
        <v>1.2500000000000001E-2</v>
      </c>
      <c r="F10" s="90">
        <f t="shared" si="2"/>
        <v>0.02</v>
      </c>
      <c r="G10" s="90">
        <f>VLOOKUP(B10,Sheet2!$A$2:$B$16,2,FALSE)</f>
        <v>4.0000000000000001E-3</v>
      </c>
    </row>
    <row r="11" spans="1:7" x14ac:dyDescent="0.25">
      <c r="A11" s="89" t="s">
        <v>11</v>
      </c>
      <c r="B11" s="90" t="s">
        <v>19</v>
      </c>
      <c r="C11" s="91" t="str">
        <f t="shared" si="0"/>
        <v>Urgent response</v>
      </c>
      <c r="D11" s="90">
        <f>1/250</f>
        <v>4.0000000000000001E-3</v>
      </c>
      <c r="E11" s="90">
        <f t="shared" si="1"/>
        <v>5.0000000000000001E-3</v>
      </c>
      <c r="F11" s="90">
        <f t="shared" si="2"/>
        <v>8.0000000000000002E-3</v>
      </c>
      <c r="G11" s="90">
        <f>VLOOKUP(B11,Sheet2!$A$2:$B$16,2,FALSE)</f>
        <v>0.5</v>
      </c>
    </row>
  </sheetData>
  <sheetProtection algorithmName="SHA-512" hashValue="CjVMbjXFujGInWC9KuxbI25AFYS7lEnSISVPA1wEIfuCLw+ljcVtauvd6QWtEGTw2zodB/S9Jfb6WjOIR9fDDg==" saltValue="2jOey2DAu7jrTnfMD0kc8g==" spinCount="100000" sheet="1" objects="1" scenarios="1"/>
  <conditionalFormatting sqref="C4:C11">
    <cfRule type="cellIs" dxfId="9" priority="1" operator="equal">
      <formula>"Monitor"</formula>
    </cfRule>
    <cfRule type="cellIs" dxfId="8" priority="2" operator="equal">
      <formula>"Plan response"</formula>
    </cfRule>
    <cfRule type="cellIs" dxfId="7" priority="3" operator="equal">
      <formula>"Urgent response"</formula>
    </cfRule>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B4:B11">
      <formula1>NationalHV</formula1>
    </dataValidation>
  </dataValidations>
  <pageMargins left="0.7" right="0.7" top="0.75" bottom="0.75" header="0.3" footer="0.3"/>
  <pageSetup paperSize="9" scale="75" fitToWidth="0" orientation="portrait" r:id="rId1"/>
  <headerFooter>
    <oddHeader>&amp;L&amp;16&amp;F&amp;R&amp;G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2"/>
  <sheetViews>
    <sheetView zoomScaleNormal="100" workbookViewId="0">
      <selection activeCell="L20" sqref="L20"/>
    </sheetView>
  </sheetViews>
  <sheetFormatPr defaultRowHeight="15" x14ac:dyDescent="0.25"/>
  <cols>
    <col min="1" max="1" width="20.28515625" bestFit="1" customWidth="1"/>
    <col min="2" max="2" width="20.7109375" bestFit="1" customWidth="1"/>
    <col min="3" max="3" width="20.7109375" customWidth="1"/>
    <col min="4" max="4" width="10.85546875" bestFit="1" customWidth="1"/>
  </cols>
  <sheetData>
    <row r="3" spans="1:7" ht="23.25" x14ac:dyDescent="0.35">
      <c r="A3" s="4" t="s">
        <v>12</v>
      </c>
    </row>
    <row r="4" spans="1:7" x14ac:dyDescent="0.25">
      <c r="A4" s="5" t="s">
        <v>26</v>
      </c>
      <c r="B4" s="5" t="s">
        <v>25</v>
      </c>
      <c r="C4" s="5" t="s">
        <v>33</v>
      </c>
      <c r="D4" s="5" t="s">
        <v>1</v>
      </c>
      <c r="E4" s="5" t="s">
        <v>2</v>
      </c>
      <c r="F4" s="5" t="s">
        <v>3</v>
      </c>
      <c r="G4" s="5" t="s">
        <v>23</v>
      </c>
    </row>
    <row r="5" spans="1:7" x14ac:dyDescent="0.25">
      <c r="A5" s="2" t="s">
        <v>4</v>
      </c>
      <c r="B5" s="1" t="s">
        <v>34</v>
      </c>
      <c r="C5" s="3" t="str">
        <f>IF(G5&lt;=D5,"No response",IF(AND(G5&lt;=E5,G5&gt;D5),"Monitor",IF(AND(G5&lt;=F5,G5&gt;E5),"Plan response",IF(G5&gt;F5,"Urgent response",FALSE))))</f>
        <v>Urgent response</v>
      </c>
      <c r="D5" s="1">
        <v>4</v>
      </c>
      <c r="E5" s="1">
        <f t="shared" ref="E5:E12" si="0">D5+(D5*0.25)</f>
        <v>5</v>
      </c>
      <c r="F5" s="1">
        <f>D5*2</f>
        <v>8</v>
      </c>
      <c r="G5" s="1">
        <f>VLOOKUP(B5,Sheet2!$F$2:$G$23,2,FALSE)</f>
        <v>9</v>
      </c>
    </row>
    <row r="6" spans="1:7" x14ac:dyDescent="0.25">
      <c r="A6" s="2" t="s">
        <v>5</v>
      </c>
      <c r="B6" s="1" t="s">
        <v>53</v>
      </c>
      <c r="C6" s="3" t="str">
        <f t="shared" ref="C6:C12" si="1">IF(G6&lt;=D6,"No response",IF(AND(G6&lt;=E6,G6&gt;D6),"Monitor",IF(AND(G6&lt;=F6,G6&gt;E6),"Plan response",IF(G6&gt;F6,"Urgent response",FALSE))))</f>
        <v>Plan response</v>
      </c>
      <c r="D6" s="1">
        <v>2</v>
      </c>
      <c r="E6" s="1">
        <f t="shared" si="0"/>
        <v>2.5</v>
      </c>
      <c r="F6" s="1">
        <f>D6*2</f>
        <v>4</v>
      </c>
      <c r="G6" s="1">
        <f>VLOOKUP(B6,Sheet2!$F$2:$G$23,2,FALSE)</f>
        <v>3</v>
      </c>
    </row>
    <row r="7" spans="1:7" x14ac:dyDescent="0.25">
      <c r="A7" s="2" t="s">
        <v>6</v>
      </c>
      <c r="B7" s="1" t="s">
        <v>16</v>
      </c>
      <c r="C7" s="3" t="str">
        <f t="shared" si="1"/>
        <v>No response</v>
      </c>
      <c r="D7" s="1">
        <v>1</v>
      </c>
      <c r="E7" s="1">
        <f t="shared" si="0"/>
        <v>1.25</v>
      </c>
      <c r="F7" s="1">
        <f t="shared" ref="F7:F12" si="2">D7*2</f>
        <v>2</v>
      </c>
      <c r="G7" s="1">
        <f>VLOOKUP(B7,Sheet2!$F$2:$G$23,2,FALSE)</f>
        <v>0.2</v>
      </c>
    </row>
    <row r="8" spans="1:7" x14ac:dyDescent="0.25">
      <c r="A8" s="2" t="s">
        <v>7</v>
      </c>
      <c r="B8" s="1" t="s">
        <v>32</v>
      </c>
      <c r="C8" s="3" t="str">
        <f t="shared" si="1"/>
        <v>Urgent response</v>
      </c>
      <c r="D8" s="1">
        <v>0.1</v>
      </c>
      <c r="E8" s="1">
        <f t="shared" si="0"/>
        <v>0.125</v>
      </c>
      <c r="F8" s="1">
        <f t="shared" si="2"/>
        <v>0.2</v>
      </c>
      <c r="G8" s="1">
        <f>VLOOKUP(B8,Sheet2!$F$2:$G$23,2,FALSE)</f>
        <v>0.25</v>
      </c>
    </row>
    <row r="9" spans="1:7" x14ac:dyDescent="0.25">
      <c r="A9" s="2" t="s">
        <v>8</v>
      </c>
      <c r="B9" s="1" t="s">
        <v>22</v>
      </c>
      <c r="C9" s="3" t="str">
        <f t="shared" si="1"/>
        <v>No response</v>
      </c>
      <c r="D9" s="1">
        <f>1/25</f>
        <v>0.04</v>
      </c>
      <c r="E9" s="1">
        <f t="shared" si="0"/>
        <v>0.05</v>
      </c>
      <c r="F9" s="1">
        <f t="shared" si="2"/>
        <v>0.08</v>
      </c>
      <c r="G9" s="1">
        <f>VLOOKUP(B9,Sheet2!$F$2:$G$23,2,FALSE)</f>
        <v>4.0000000000000001E-3</v>
      </c>
    </row>
    <row r="10" spans="1:7" x14ac:dyDescent="0.25">
      <c r="A10" s="2" t="s">
        <v>9</v>
      </c>
      <c r="B10" s="1" t="s">
        <v>22</v>
      </c>
      <c r="C10" s="3" t="str">
        <f t="shared" si="1"/>
        <v>No response</v>
      </c>
      <c r="D10" s="1">
        <f>1/50</f>
        <v>0.02</v>
      </c>
      <c r="E10" s="1">
        <f t="shared" si="0"/>
        <v>2.5000000000000001E-2</v>
      </c>
      <c r="F10" s="1">
        <f t="shared" si="2"/>
        <v>0.04</v>
      </c>
      <c r="G10" s="1">
        <f>VLOOKUP(B10,Sheet2!$F$2:$G$23,2,FALSE)</f>
        <v>4.0000000000000001E-3</v>
      </c>
    </row>
    <row r="11" spans="1:7" x14ac:dyDescent="0.25">
      <c r="A11" s="2" t="s">
        <v>10</v>
      </c>
      <c r="B11" s="1" t="s">
        <v>22</v>
      </c>
      <c r="C11" s="3" t="str">
        <f t="shared" si="1"/>
        <v>No response</v>
      </c>
      <c r="D11" s="1">
        <f>1/50</f>
        <v>0.02</v>
      </c>
      <c r="E11" s="1">
        <f t="shared" si="0"/>
        <v>2.5000000000000001E-2</v>
      </c>
      <c r="F11" s="1">
        <f t="shared" si="2"/>
        <v>0.04</v>
      </c>
      <c r="G11" s="1">
        <f>VLOOKUP(B11,Sheet2!$F$2:$G$23,2,FALSE)</f>
        <v>4.0000000000000001E-3</v>
      </c>
    </row>
    <row r="12" spans="1:7" x14ac:dyDescent="0.25">
      <c r="A12" s="2" t="s">
        <v>11</v>
      </c>
      <c r="B12" s="1" t="s">
        <v>19</v>
      </c>
      <c r="C12" s="3" t="str">
        <f t="shared" si="1"/>
        <v>Urgent response</v>
      </c>
      <c r="D12" s="1">
        <f>1/100</f>
        <v>0.01</v>
      </c>
      <c r="E12" s="1">
        <f t="shared" si="0"/>
        <v>1.2500000000000001E-2</v>
      </c>
      <c r="F12" s="1">
        <f t="shared" si="2"/>
        <v>0.02</v>
      </c>
      <c r="G12" s="1">
        <f>VLOOKUP(B12,Sheet2!$F$2:$G$23,2,FALSE)</f>
        <v>0.5</v>
      </c>
    </row>
  </sheetData>
  <sheetProtection algorithmName="SHA-512" hashValue="0lbtqtuAt8XkAV0CjsjGROk5ENTWhhiURTy6LYpHk3sWeI4ceRxiVHmWuYUUtbDgb+vCw0jez5YgD8fVUfuvpg==" saltValue="xqq/NcM5to5Ub+5acAH2TA==" spinCount="100000" sheet="1" objects="1" scenarios="1"/>
  <conditionalFormatting sqref="C5:C12">
    <cfRule type="cellIs" dxfId="6" priority="1" operator="equal">
      <formula>"Monitor"</formula>
    </cfRule>
    <cfRule type="cellIs" dxfId="5" priority="2" operator="equal">
      <formula>"plan response"</formula>
    </cfRule>
    <cfRule type="cellIs" dxfId="4" priority="3" operator="equal">
      <formula>"Urgent response"</formula>
    </cfRule>
    <cfRule type="cellIs" dxfId="3" priority="4" operator="equal">
      <formula>"Urgent"</formula>
    </cfRule>
  </conditionalFormatting>
  <dataValidations count="1">
    <dataValidation type="list" allowBlank="1" showInputMessage="1" showErrorMessage="1" sqref="B5:B12">
      <formula1>National</formula1>
    </dataValidation>
  </dataValidations>
  <pageMargins left="0.7" right="0.7" top="0.75" bottom="0.75" header="0.3" footer="0.3"/>
  <pageSetup scale="77" fitToWidth="0" orientation="portrait" r:id="rId1"/>
  <headerFooter>
    <oddHeader>&amp;L&amp;16&amp;F&amp;R&amp;G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L14" sqref="L14"/>
    </sheetView>
  </sheetViews>
  <sheetFormatPr defaultRowHeight="15" x14ac:dyDescent="0.2"/>
  <cols>
    <col min="1" max="1" width="26.7109375" style="87" bestFit="1" customWidth="1"/>
    <col min="2" max="2" width="22" style="87" bestFit="1" customWidth="1"/>
    <col min="3" max="3" width="15.7109375" style="87" bestFit="1" customWidth="1"/>
    <col min="4" max="16384" width="9.140625" style="87"/>
  </cols>
  <sheetData>
    <row r="1" spans="1:7" customFormat="1" x14ac:dyDescent="0.25"/>
    <row r="2" spans="1:7" customFormat="1" ht="23.25" x14ac:dyDescent="0.35">
      <c r="A2" s="4" t="s">
        <v>13</v>
      </c>
    </row>
    <row r="3" spans="1:7" customFormat="1" x14ac:dyDescent="0.25">
      <c r="A3" s="5" t="s">
        <v>26</v>
      </c>
      <c r="B3" s="5" t="s">
        <v>25</v>
      </c>
      <c r="C3" s="5" t="s">
        <v>33</v>
      </c>
      <c r="D3" s="5" t="s">
        <v>1</v>
      </c>
      <c r="E3" s="5" t="s">
        <v>2</v>
      </c>
      <c r="F3" s="5" t="s">
        <v>3</v>
      </c>
      <c r="G3" s="5" t="s">
        <v>23</v>
      </c>
    </row>
    <row r="4" spans="1:7" customFormat="1" x14ac:dyDescent="0.25">
      <c r="A4" s="2" t="s">
        <v>4</v>
      </c>
      <c r="B4" s="1" t="s">
        <v>46</v>
      </c>
      <c r="C4" s="3" t="str">
        <f>IF(G4&lt;=D4,"No response",IF(AND(G4&lt;=E4,G4&gt;D4),"Monitor",IF(AND(G4&lt;=F4,G4&gt;E4),"Plan response",IF(G4&gt;F4,"Urgent response",FALSE))))</f>
        <v>Plan response</v>
      </c>
      <c r="D4" s="1">
        <v>10</v>
      </c>
      <c r="E4" s="1">
        <f t="shared" ref="E4:E11" si="0">D4+(D4*0.25)</f>
        <v>12.5</v>
      </c>
      <c r="F4" s="1">
        <f>D4*2</f>
        <v>20</v>
      </c>
      <c r="G4" s="1">
        <f>VLOOKUP(B4,Sheet2!$J$2:$K$35,2,FALSE)</f>
        <v>20</v>
      </c>
    </row>
    <row r="5" spans="1:7" customFormat="1" x14ac:dyDescent="0.25">
      <c r="A5" s="2" t="s">
        <v>5</v>
      </c>
      <c r="B5" s="1" t="s">
        <v>47</v>
      </c>
      <c r="C5" s="3" t="str">
        <f t="shared" ref="C5:C11" si="1">IF(G5&lt;=D5,"No response",IF(AND(G5&lt;=E5,G5&gt;D5),"Monitor",IF(AND(G5&lt;=F5,G5&gt;E5),"Plan response",IF(G5&gt;F5,"Urgent response",FALSE))))</f>
        <v>Urgent response</v>
      </c>
      <c r="D5" s="1">
        <v>5</v>
      </c>
      <c r="E5" s="1">
        <f t="shared" si="0"/>
        <v>6.25</v>
      </c>
      <c r="F5" s="1">
        <f>D5*2</f>
        <v>10</v>
      </c>
      <c r="G5" s="1">
        <f>VLOOKUP(B5,Sheet2!$J$2:$K$35,2,FALSE)</f>
        <v>21</v>
      </c>
    </row>
    <row r="6" spans="1:7" customFormat="1" x14ac:dyDescent="0.25">
      <c r="A6" s="2" t="s">
        <v>6</v>
      </c>
      <c r="B6" s="1" t="s">
        <v>48</v>
      </c>
      <c r="C6" s="3" t="str">
        <f t="shared" si="1"/>
        <v>Urgent response</v>
      </c>
      <c r="D6" s="1">
        <v>2</v>
      </c>
      <c r="E6" s="1">
        <f t="shared" si="0"/>
        <v>2.5</v>
      </c>
      <c r="F6" s="1">
        <f t="shared" ref="F6:F11" si="2">D6*2</f>
        <v>4</v>
      </c>
      <c r="G6" s="1">
        <f>VLOOKUP(B6,Sheet2!$J$2:$K$35,2,FALSE)</f>
        <v>8</v>
      </c>
    </row>
    <row r="7" spans="1:7" customFormat="1" x14ac:dyDescent="0.25">
      <c r="A7" s="2" t="s">
        <v>7</v>
      </c>
      <c r="B7" s="1" t="s">
        <v>32</v>
      </c>
      <c r="C7" s="3" t="str">
        <f t="shared" si="1"/>
        <v>No response</v>
      </c>
      <c r="D7" s="1">
        <v>0.5</v>
      </c>
      <c r="E7" s="1">
        <f t="shared" si="0"/>
        <v>0.625</v>
      </c>
      <c r="F7" s="1">
        <f t="shared" si="2"/>
        <v>1</v>
      </c>
      <c r="G7" s="1">
        <f>VLOOKUP(B7,Sheet2!$J$2:$K$35,2,FALSE)</f>
        <v>0.25</v>
      </c>
    </row>
    <row r="8" spans="1:7" customFormat="1" x14ac:dyDescent="0.25">
      <c r="A8" s="2" t="s">
        <v>8</v>
      </c>
      <c r="B8" s="1" t="s">
        <v>22</v>
      </c>
      <c r="C8" s="3" t="str">
        <f t="shared" si="1"/>
        <v>No response</v>
      </c>
      <c r="D8" s="1">
        <v>0.1</v>
      </c>
      <c r="E8" s="1">
        <f t="shared" si="0"/>
        <v>0.125</v>
      </c>
      <c r="F8" s="1">
        <f t="shared" si="2"/>
        <v>0.2</v>
      </c>
      <c r="G8" s="1">
        <f>VLOOKUP(B8,Sheet2!$J$2:$K$35,2,FALSE)</f>
        <v>4.0000000000000001E-3</v>
      </c>
    </row>
    <row r="9" spans="1:7" customFormat="1" x14ac:dyDescent="0.25">
      <c r="A9" s="2" t="s">
        <v>9</v>
      </c>
      <c r="B9" s="1" t="s">
        <v>22</v>
      </c>
      <c r="C9" s="3" t="str">
        <f t="shared" si="1"/>
        <v>No response</v>
      </c>
      <c r="D9" s="1">
        <f>1/25</f>
        <v>0.04</v>
      </c>
      <c r="E9" s="1">
        <f t="shared" si="0"/>
        <v>0.05</v>
      </c>
      <c r="F9" s="1">
        <f t="shared" si="2"/>
        <v>0.08</v>
      </c>
      <c r="G9" s="1">
        <f>VLOOKUP(B9,Sheet2!$J$2:$K$35,2,FALSE)</f>
        <v>4.0000000000000001E-3</v>
      </c>
    </row>
    <row r="10" spans="1:7" customFormat="1" x14ac:dyDescent="0.25">
      <c r="A10" s="2" t="s">
        <v>10</v>
      </c>
      <c r="B10" s="1" t="s">
        <v>22</v>
      </c>
      <c r="C10" s="3" t="str">
        <f t="shared" si="1"/>
        <v>No response</v>
      </c>
      <c r="D10" s="1">
        <f>1/50</f>
        <v>0.02</v>
      </c>
      <c r="E10" s="1">
        <f t="shared" si="0"/>
        <v>2.5000000000000001E-2</v>
      </c>
      <c r="F10" s="1">
        <f t="shared" si="2"/>
        <v>0.04</v>
      </c>
      <c r="G10" s="1">
        <f>VLOOKUP(B10,Sheet2!$J$2:$K$35,2,FALSE)</f>
        <v>4.0000000000000001E-3</v>
      </c>
    </row>
    <row r="11" spans="1:7" customFormat="1" x14ac:dyDescent="0.25">
      <c r="A11" s="2" t="s">
        <v>11</v>
      </c>
      <c r="B11" s="1" t="s">
        <v>19</v>
      </c>
      <c r="C11" s="3" t="str">
        <f t="shared" si="1"/>
        <v>Urgent response</v>
      </c>
      <c r="D11" s="1">
        <f>1/50</f>
        <v>0.02</v>
      </c>
      <c r="E11" s="1">
        <f t="shared" si="0"/>
        <v>2.5000000000000001E-2</v>
      </c>
      <c r="F11" s="1">
        <f t="shared" si="2"/>
        <v>0.04</v>
      </c>
      <c r="G11" s="1">
        <f>VLOOKUP(B11,Sheet2!$J$2:$K$35,2,FALSE)</f>
        <v>0.5</v>
      </c>
    </row>
    <row r="12" spans="1:7" customFormat="1" x14ac:dyDescent="0.25"/>
    <row r="13" spans="1:7" customFormat="1" x14ac:dyDescent="0.25"/>
    <row r="14" spans="1:7" customFormat="1" x14ac:dyDescent="0.25"/>
    <row r="15" spans="1:7" customFormat="1" x14ac:dyDescent="0.25"/>
    <row r="16" spans="1:7"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sheetData>
  <sheetProtection algorithmName="SHA-512" hashValue="SokdfRf+LYOSZUnpMyxj0wBnqCo1QBSnYzSat3UIqUfSp2XoyRMWiLn26kef4Z8VvuHJWTII9XdvEXpAzbos5w==" saltValue="JgUi/z+kS68WB+pj0XLBtw==" spinCount="100000" sheet="1" objects="1" scenarios="1"/>
  <conditionalFormatting sqref="J34 C4:C11">
    <cfRule type="cellIs" dxfId="2" priority="1" operator="equal">
      <formula>"Monitor"</formula>
    </cfRule>
    <cfRule type="cellIs" dxfId="1" priority="2" operator="equal">
      <formula>"Plan response"</formula>
    </cfRule>
    <cfRule type="cellIs" dxfId="0" priority="3" operator="equal">
      <formula>"Urgent response"</formula>
    </cfRule>
  </conditionalFormatting>
  <dataValidations count="1">
    <dataValidation type="list" allowBlank="1" showInputMessage="1" showErrorMessage="1" sqref="B4:B11">
      <formula1>Regional</formula1>
    </dataValidation>
  </dataValidations>
  <pageMargins left="0.7" right="0.7" top="0.75" bottom="0.75" header="0.3" footer="0.3"/>
  <pageSetup scale="80" fitToWidth="0" orientation="portrait" r:id="rId1"/>
  <headerFooter>
    <oddHeader>&amp;L&amp;16&amp;F&amp;R&amp;G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F33" sqref="F33"/>
    </sheetView>
  </sheetViews>
  <sheetFormatPr defaultRowHeight="15" x14ac:dyDescent="0.25"/>
  <cols>
    <col min="1" max="1" width="20.85546875" bestFit="1" customWidth="1"/>
    <col min="6" max="6" width="20.85546875" bestFit="1" customWidth="1"/>
    <col min="10" max="10" width="20.85546875" bestFit="1" customWidth="1"/>
  </cols>
  <sheetData>
    <row r="1" spans="1:11" x14ac:dyDescent="0.25">
      <c r="A1" t="s">
        <v>14</v>
      </c>
    </row>
    <row r="2" spans="1:11" x14ac:dyDescent="0.25">
      <c r="A2" t="s">
        <v>24</v>
      </c>
      <c r="B2">
        <v>2</v>
      </c>
      <c r="F2" t="s">
        <v>34</v>
      </c>
      <c r="G2">
        <v>9</v>
      </c>
      <c r="J2" t="s">
        <v>47</v>
      </c>
      <c r="K2">
        <v>21</v>
      </c>
    </row>
    <row r="3" spans="1:11" x14ac:dyDescent="0.25">
      <c r="A3" t="s">
        <v>15</v>
      </c>
      <c r="B3">
        <v>1</v>
      </c>
      <c r="F3" t="s">
        <v>48</v>
      </c>
      <c r="G3">
        <v>8</v>
      </c>
      <c r="J3" t="s">
        <v>46</v>
      </c>
      <c r="K3">
        <v>20</v>
      </c>
    </row>
    <row r="4" spans="1:11" x14ac:dyDescent="0.25">
      <c r="A4" t="s">
        <v>19</v>
      </c>
      <c r="B4">
        <v>0.5</v>
      </c>
      <c r="F4" t="s">
        <v>49</v>
      </c>
      <c r="G4">
        <v>7</v>
      </c>
      <c r="J4" t="s">
        <v>45</v>
      </c>
      <c r="K4">
        <v>19</v>
      </c>
    </row>
    <row r="5" spans="1:11" x14ac:dyDescent="0.25">
      <c r="A5" t="s">
        <v>31</v>
      </c>
      <c r="B5">
        <f>1/3</f>
        <v>0.33333333333333331</v>
      </c>
      <c r="F5" t="s">
        <v>50</v>
      </c>
      <c r="G5">
        <v>6</v>
      </c>
      <c r="J5" t="s">
        <v>44</v>
      </c>
      <c r="K5">
        <v>18</v>
      </c>
    </row>
    <row r="6" spans="1:11" x14ac:dyDescent="0.25">
      <c r="A6" t="s">
        <v>32</v>
      </c>
      <c r="B6">
        <f>1/4</f>
        <v>0.25</v>
      </c>
      <c r="F6" t="s">
        <v>51</v>
      </c>
      <c r="G6">
        <v>5</v>
      </c>
      <c r="J6" t="s">
        <v>43</v>
      </c>
      <c r="K6">
        <v>17</v>
      </c>
    </row>
    <row r="7" spans="1:11" x14ac:dyDescent="0.25">
      <c r="A7" t="s">
        <v>16</v>
      </c>
      <c r="B7">
        <v>0.2</v>
      </c>
      <c r="F7" t="s">
        <v>52</v>
      </c>
      <c r="G7">
        <v>4</v>
      </c>
      <c r="J7" t="s">
        <v>42</v>
      </c>
      <c r="K7">
        <v>16</v>
      </c>
    </row>
    <row r="8" spans="1:11" x14ac:dyDescent="0.25">
      <c r="A8" t="s">
        <v>27</v>
      </c>
      <c r="B8">
        <f>1/6</f>
        <v>0.16666666666666666</v>
      </c>
      <c r="F8" t="s">
        <v>53</v>
      </c>
      <c r="G8">
        <v>3</v>
      </c>
      <c r="J8" t="s">
        <v>41</v>
      </c>
      <c r="K8">
        <v>15</v>
      </c>
    </row>
    <row r="9" spans="1:11" x14ac:dyDescent="0.25">
      <c r="A9" t="s">
        <v>28</v>
      </c>
      <c r="B9">
        <f>1/3</f>
        <v>0.33333333333333331</v>
      </c>
      <c r="F9" t="s">
        <v>54</v>
      </c>
      <c r="G9">
        <v>2</v>
      </c>
      <c r="J9" t="s">
        <v>40</v>
      </c>
      <c r="K9">
        <v>14</v>
      </c>
    </row>
    <row r="10" spans="1:11" x14ac:dyDescent="0.25">
      <c r="A10" t="s">
        <v>29</v>
      </c>
      <c r="B10">
        <f>1/4</f>
        <v>0.25</v>
      </c>
      <c r="F10" t="s">
        <v>15</v>
      </c>
      <c r="G10">
        <v>1</v>
      </c>
      <c r="J10" t="s">
        <v>39</v>
      </c>
      <c r="K10">
        <v>13</v>
      </c>
    </row>
    <row r="11" spans="1:11" x14ac:dyDescent="0.25">
      <c r="A11" t="s">
        <v>30</v>
      </c>
      <c r="B11">
        <f>1/6</f>
        <v>0.16666666666666666</v>
      </c>
      <c r="F11" t="s">
        <v>19</v>
      </c>
      <c r="G11">
        <v>0.5</v>
      </c>
      <c r="J11" t="s">
        <v>38</v>
      </c>
      <c r="K11">
        <v>12</v>
      </c>
    </row>
    <row r="12" spans="1:11" x14ac:dyDescent="0.25">
      <c r="A12" t="s">
        <v>17</v>
      </c>
      <c r="B12">
        <v>0.1</v>
      </c>
      <c r="F12" t="s">
        <v>31</v>
      </c>
      <c r="G12">
        <f>1/3</f>
        <v>0.33333333333333331</v>
      </c>
      <c r="J12" t="s">
        <v>37</v>
      </c>
      <c r="K12">
        <v>11</v>
      </c>
    </row>
    <row r="13" spans="1:11" x14ac:dyDescent="0.25">
      <c r="A13" t="s">
        <v>18</v>
      </c>
      <c r="B13">
        <f>1/25</f>
        <v>0.04</v>
      </c>
      <c r="F13" t="s">
        <v>32</v>
      </c>
      <c r="G13">
        <f>1/4</f>
        <v>0.25</v>
      </c>
      <c r="J13" t="s">
        <v>36</v>
      </c>
      <c r="K13">
        <v>10</v>
      </c>
    </row>
    <row r="14" spans="1:11" x14ac:dyDescent="0.25">
      <c r="A14" t="s">
        <v>20</v>
      </c>
      <c r="B14">
        <f>1/50</f>
        <v>0.02</v>
      </c>
      <c r="F14" t="s">
        <v>16</v>
      </c>
      <c r="G14">
        <v>0.2</v>
      </c>
      <c r="J14" t="s">
        <v>35</v>
      </c>
      <c r="K14">
        <v>9</v>
      </c>
    </row>
    <row r="15" spans="1:11" x14ac:dyDescent="0.25">
      <c r="A15" t="s">
        <v>21</v>
      </c>
      <c r="B15">
        <f>1/100</f>
        <v>0.01</v>
      </c>
      <c r="F15" t="s">
        <v>27</v>
      </c>
      <c r="G15">
        <f>1/6</f>
        <v>0.16666666666666666</v>
      </c>
      <c r="J15" t="s">
        <v>48</v>
      </c>
      <c r="K15">
        <v>8</v>
      </c>
    </row>
    <row r="16" spans="1:11" x14ac:dyDescent="0.25">
      <c r="A16" t="s">
        <v>22</v>
      </c>
      <c r="B16">
        <f>1/250</f>
        <v>4.0000000000000001E-3</v>
      </c>
      <c r="F16" t="s">
        <v>28</v>
      </c>
      <c r="G16">
        <f>1/3</f>
        <v>0.33333333333333331</v>
      </c>
      <c r="J16" t="s">
        <v>49</v>
      </c>
      <c r="K16">
        <v>7</v>
      </c>
    </row>
    <row r="17" spans="6:11" x14ac:dyDescent="0.25">
      <c r="F17" t="s">
        <v>29</v>
      </c>
      <c r="G17">
        <f>1/4</f>
        <v>0.25</v>
      </c>
      <c r="J17" t="s">
        <v>50</v>
      </c>
      <c r="K17">
        <v>6</v>
      </c>
    </row>
    <row r="18" spans="6:11" x14ac:dyDescent="0.25">
      <c r="F18" t="s">
        <v>30</v>
      </c>
      <c r="G18">
        <f>1/6</f>
        <v>0.16666666666666666</v>
      </c>
      <c r="J18" t="s">
        <v>51</v>
      </c>
      <c r="K18">
        <v>5</v>
      </c>
    </row>
    <row r="19" spans="6:11" x14ac:dyDescent="0.25">
      <c r="F19" t="s">
        <v>17</v>
      </c>
      <c r="G19">
        <v>0.1</v>
      </c>
      <c r="J19" t="s">
        <v>52</v>
      </c>
      <c r="K19">
        <v>4</v>
      </c>
    </row>
    <row r="20" spans="6:11" x14ac:dyDescent="0.25">
      <c r="F20" t="s">
        <v>18</v>
      </c>
      <c r="G20">
        <f>1/25</f>
        <v>0.04</v>
      </c>
      <c r="J20" t="s">
        <v>53</v>
      </c>
      <c r="K20">
        <v>3</v>
      </c>
    </row>
    <row r="21" spans="6:11" x14ac:dyDescent="0.25">
      <c r="F21" t="s">
        <v>20</v>
      </c>
      <c r="G21">
        <f>1/50</f>
        <v>0.02</v>
      </c>
      <c r="J21" t="s">
        <v>54</v>
      </c>
      <c r="K21">
        <v>2</v>
      </c>
    </row>
    <row r="22" spans="6:11" x14ac:dyDescent="0.25">
      <c r="F22" t="s">
        <v>21</v>
      </c>
      <c r="G22">
        <f>1/100</f>
        <v>0.01</v>
      </c>
      <c r="J22" t="s">
        <v>15</v>
      </c>
      <c r="K22">
        <v>1</v>
      </c>
    </row>
    <row r="23" spans="6:11" x14ac:dyDescent="0.25">
      <c r="F23" t="s">
        <v>22</v>
      </c>
      <c r="G23">
        <f>1/250</f>
        <v>4.0000000000000001E-3</v>
      </c>
      <c r="J23" t="s">
        <v>19</v>
      </c>
      <c r="K23">
        <v>0.5</v>
      </c>
    </row>
    <row r="24" spans="6:11" x14ac:dyDescent="0.25">
      <c r="J24" t="s">
        <v>31</v>
      </c>
      <c r="K24">
        <f>1/3</f>
        <v>0.33333333333333331</v>
      </c>
    </row>
    <row r="25" spans="6:11" x14ac:dyDescent="0.25">
      <c r="J25" t="s">
        <v>32</v>
      </c>
      <c r="K25">
        <f>1/4</f>
        <v>0.25</v>
      </c>
    </row>
    <row r="26" spans="6:11" x14ac:dyDescent="0.25">
      <c r="J26" t="s">
        <v>16</v>
      </c>
      <c r="K26">
        <v>0.2</v>
      </c>
    </row>
    <row r="27" spans="6:11" x14ac:dyDescent="0.25">
      <c r="J27" t="s">
        <v>27</v>
      </c>
      <c r="K27">
        <f>1/6</f>
        <v>0.16666666666666666</v>
      </c>
    </row>
    <row r="28" spans="6:11" x14ac:dyDescent="0.25">
      <c r="J28" t="s">
        <v>28</v>
      </c>
      <c r="K28">
        <f>1/3</f>
        <v>0.33333333333333331</v>
      </c>
    </row>
    <row r="29" spans="6:11" x14ac:dyDescent="0.25">
      <c r="J29" t="s">
        <v>29</v>
      </c>
      <c r="K29">
        <f>1/4</f>
        <v>0.25</v>
      </c>
    </row>
    <row r="30" spans="6:11" x14ac:dyDescent="0.25">
      <c r="J30" t="s">
        <v>30</v>
      </c>
      <c r="K30">
        <f>1/6</f>
        <v>0.16666666666666666</v>
      </c>
    </row>
    <row r="31" spans="6:11" x14ac:dyDescent="0.25">
      <c r="J31" t="s">
        <v>17</v>
      </c>
      <c r="K31">
        <v>0.1</v>
      </c>
    </row>
    <row r="32" spans="6:11" x14ac:dyDescent="0.25">
      <c r="J32" t="s">
        <v>18</v>
      </c>
      <c r="K32">
        <f>1/25</f>
        <v>0.04</v>
      </c>
    </row>
    <row r="33" spans="10:11" x14ac:dyDescent="0.25">
      <c r="J33" t="s">
        <v>20</v>
      </c>
      <c r="K33">
        <f>1/50</f>
        <v>0.02</v>
      </c>
    </row>
    <row r="34" spans="10:11" x14ac:dyDescent="0.25">
      <c r="J34" t="s">
        <v>21</v>
      </c>
      <c r="K34">
        <f>1/100</f>
        <v>0.01</v>
      </c>
    </row>
    <row r="35" spans="10:11" x14ac:dyDescent="0.25">
      <c r="J35" t="s">
        <v>22</v>
      </c>
      <c r="K35">
        <f>1/250</f>
        <v>4.0000000000000001E-3</v>
      </c>
    </row>
  </sheetData>
  <sheetProtection algorithmName="SHA-512" hashValue="KgpWkCNW/Wu9WSs9mVsPSD0eDRHBTk8xLyXWMeVXnXLl+R/11sfkQ7JaN7igXQRkgrSQ4cwoU2UNW0fUScwJIg==" saltValue="r5EETZw9I5PYPE8jj0G1l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LoS framework</vt:lpstr>
      <vt:lpstr>TREIS data</vt:lpstr>
      <vt:lpstr>Nat Hi Vol</vt:lpstr>
      <vt:lpstr>Nat</vt:lpstr>
      <vt:lpstr>Reg-Art</vt:lpstr>
      <vt:lpstr>Sheet2</vt:lpstr>
      <vt:lpstr>Introduction!_ftn1</vt:lpstr>
      <vt:lpstr>Introduction!_ftnref1</vt:lpstr>
      <vt:lpstr>NatHV</vt:lpstr>
      <vt:lpstr>National</vt:lpstr>
      <vt:lpstr>NationalHV</vt:lpstr>
      <vt:lpstr>NHV</vt:lpstr>
      <vt:lpstr>Regional</vt:lpstr>
    </vt:vector>
  </TitlesOfParts>
  <Company>Cardno 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Carruthers</dc:creator>
  <cp:lastModifiedBy>Kerry Lamont</cp:lastModifiedBy>
  <cp:lastPrinted>2016-08-08T04:58:35Z</cp:lastPrinted>
  <dcterms:created xsi:type="dcterms:W3CDTF">2016-08-02T20:02:58Z</dcterms:created>
  <dcterms:modified xsi:type="dcterms:W3CDTF">2017-03-14T22:25:06Z</dcterms:modified>
</cp:coreProperties>
</file>