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13_ncr:1_{D06CF473-CA6C-493E-9D93-66A0F459065C}" xr6:coauthVersionLast="47" xr6:coauthVersionMax="47" xr10:uidLastSave="{00000000-0000-0000-0000-000000000000}"/>
  <bookViews>
    <workbookView xWindow="20115" yWindow="-16320" windowWidth="29040" windowHeight="15840" xr2:uid="{2CFC15A2-A4BA-40F8-A919-7494CD48C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" i="1" l="1"/>
  <c r="H75" i="1"/>
  <c r="G75" i="1"/>
  <c r="E75" i="1"/>
  <c r="C75" i="1"/>
  <c r="J75" i="1" s="1"/>
  <c r="I74" i="1"/>
  <c r="H74" i="1"/>
  <c r="G74" i="1"/>
  <c r="E74" i="1"/>
  <c r="C74" i="1"/>
  <c r="I73" i="1"/>
  <c r="H73" i="1"/>
  <c r="G73" i="1"/>
  <c r="E73" i="1"/>
  <c r="C73" i="1"/>
  <c r="J73" i="1" s="1"/>
  <c r="I72" i="1"/>
  <c r="G72" i="1"/>
  <c r="E72" i="1"/>
  <c r="C72" i="1"/>
  <c r="I71" i="1"/>
  <c r="H71" i="1"/>
  <c r="G71" i="1"/>
  <c r="E71" i="1"/>
  <c r="C71" i="1"/>
  <c r="I70" i="1"/>
  <c r="H70" i="1"/>
  <c r="G70" i="1"/>
  <c r="E70" i="1"/>
  <c r="C70" i="1"/>
  <c r="J70" i="1" s="1"/>
  <c r="I69" i="1"/>
  <c r="H69" i="1"/>
  <c r="G69" i="1"/>
  <c r="E69" i="1"/>
  <c r="C69" i="1"/>
  <c r="I68" i="1"/>
  <c r="H68" i="1"/>
  <c r="G68" i="1"/>
  <c r="E68" i="1"/>
  <c r="C68" i="1"/>
  <c r="I67" i="1"/>
  <c r="H67" i="1"/>
  <c r="G67" i="1"/>
  <c r="E67" i="1"/>
  <c r="C67" i="1"/>
  <c r="I66" i="1"/>
  <c r="H66" i="1"/>
  <c r="G66" i="1"/>
  <c r="E66" i="1"/>
  <c r="C66" i="1"/>
  <c r="I65" i="1"/>
  <c r="H65" i="1"/>
  <c r="G65" i="1"/>
  <c r="E65" i="1"/>
  <c r="C65" i="1"/>
  <c r="J65" i="1" s="1"/>
  <c r="I64" i="1"/>
  <c r="H64" i="1"/>
  <c r="J64" i="1" s="1"/>
  <c r="G64" i="1"/>
  <c r="E64" i="1"/>
  <c r="C64" i="1"/>
  <c r="I57" i="1"/>
  <c r="H57" i="1"/>
  <c r="G57" i="1"/>
  <c r="E57" i="1"/>
  <c r="C57" i="1"/>
  <c r="J57" i="1" s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Q37" i="1"/>
  <c r="I37" i="1"/>
  <c r="H37" i="1"/>
  <c r="G37" i="1"/>
  <c r="E37" i="1"/>
  <c r="C37" i="1"/>
  <c r="O36" i="1"/>
  <c r="O37" i="1" s="1"/>
  <c r="J36" i="1"/>
  <c r="R35" i="1"/>
  <c r="R37" i="1" s="1"/>
  <c r="N35" i="1"/>
  <c r="N37" i="1" s="1"/>
  <c r="J35" i="1"/>
  <c r="J34" i="1"/>
  <c r="J33" i="1"/>
  <c r="J32" i="1"/>
  <c r="J31" i="1"/>
  <c r="J30" i="1"/>
  <c r="R29" i="1"/>
  <c r="J29" i="1"/>
  <c r="O28" i="1"/>
  <c r="J28" i="1"/>
  <c r="R27" i="1"/>
  <c r="O27" i="1"/>
  <c r="J27" i="1"/>
  <c r="R26" i="1"/>
  <c r="N26" i="1"/>
  <c r="N32" i="1" s="1"/>
  <c r="J26" i="1"/>
  <c r="R25" i="1"/>
  <c r="Q25" i="1"/>
  <c r="Q32" i="1" s="1"/>
  <c r="O25" i="1"/>
  <c r="O32" i="1" s="1"/>
  <c r="N25" i="1"/>
  <c r="J25" i="1"/>
  <c r="Q17" i="1"/>
  <c r="O17" i="1"/>
  <c r="I17" i="1"/>
  <c r="G17" i="1"/>
  <c r="E17" i="1"/>
  <c r="E76" i="1" s="1"/>
  <c r="C17" i="1"/>
  <c r="C76" i="1" s="1"/>
  <c r="R16" i="1"/>
  <c r="J16" i="1"/>
  <c r="R15" i="1"/>
  <c r="R17" i="1" s="1"/>
  <c r="S17" i="1" s="1"/>
  <c r="N15" i="1"/>
  <c r="N17" i="1" s="1"/>
  <c r="J15" i="1"/>
  <c r="J14" i="1"/>
  <c r="H13" i="1"/>
  <c r="H72" i="1" s="1"/>
  <c r="J12" i="1"/>
  <c r="J11" i="1"/>
  <c r="J10" i="1"/>
  <c r="R9" i="1"/>
  <c r="J9" i="1"/>
  <c r="O8" i="1"/>
  <c r="J8" i="1"/>
  <c r="R7" i="1"/>
  <c r="O7" i="1"/>
  <c r="J7" i="1"/>
  <c r="R6" i="1"/>
  <c r="N6" i="1"/>
  <c r="J6" i="1"/>
  <c r="R5" i="1"/>
  <c r="Q5" i="1"/>
  <c r="Q12" i="1" s="1"/>
  <c r="O5" i="1"/>
  <c r="N5" i="1"/>
  <c r="N12" i="1" s="1"/>
  <c r="N19" i="1" s="1"/>
  <c r="J5" i="1"/>
  <c r="J71" i="1" l="1"/>
  <c r="S37" i="1"/>
  <c r="Q19" i="1"/>
  <c r="J13" i="1"/>
  <c r="J37" i="1"/>
  <c r="J68" i="1"/>
  <c r="N39" i="1"/>
  <c r="O12" i="1"/>
  <c r="O19" i="1" s="1"/>
  <c r="R12" i="1"/>
  <c r="R19" i="1" s="1"/>
  <c r="J67" i="1"/>
  <c r="H17" i="1"/>
  <c r="H76" i="1" s="1"/>
  <c r="Q39" i="1"/>
  <c r="J69" i="1"/>
  <c r="J74" i="1"/>
  <c r="J72" i="1"/>
  <c r="P17" i="1"/>
  <c r="I76" i="1"/>
  <c r="R32" i="1"/>
  <c r="J66" i="1"/>
  <c r="P37" i="1"/>
  <c r="O39" i="1"/>
  <c r="R39" i="1"/>
  <c r="G76" i="1"/>
  <c r="J17" i="1" l="1"/>
  <c r="L76" i="1" s="1"/>
  <c r="J76" i="1"/>
</calcChain>
</file>

<file path=xl/sharedStrings.xml><?xml version="1.0" encoding="utf-8"?>
<sst xmlns="http://schemas.openxmlformats.org/spreadsheetml/2006/main" count="178" uniqueCount="52">
  <si>
    <t>23/24 (published in Budget 23)</t>
  </si>
  <si>
    <t>Revenue view</t>
  </si>
  <si>
    <t>Spend view</t>
  </si>
  <si>
    <t>SH improvements capex</t>
  </si>
  <si>
    <t>SH improvements opex</t>
  </si>
  <si>
    <t>SH maintenance capex</t>
  </si>
  <si>
    <t>SH maintenance opex</t>
  </si>
  <si>
    <t>PLA - Opex</t>
  </si>
  <si>
    <t>Vote Transport Ref</t>
  </si>
  <si>
    <t>PLA - Capex</t>
  </si>
  <si>
    <t>Other**</t>
  </si>
  <si>
    <t>Debt</t>
  </si>
  <si>
    <t>Other funding sources*</t>
  </si>
  <si>
    <t>Road safety promotion</t>
  </si>
  <si>
    <t>Page 59</t>
  </si>
  <si>
    <t>Page 91</t>
  </si>
  <si>
    <t>NLTF funded capex/opex</t>
  </si>
  <si>
    <t>Local road maintenance</t>
  </si>
  <si>
    <t>debt funded</t>
  </si>
  <si>
    <t>State highway maintenance</t>
  </si>
  <si>
    <t>depreciation funding</t>
  </si>
  <si>
    <t>Investment management</t>
  </si>
  <si>
    <t>revocation funding</t>
  </si>
  <si>
    <t>Local road improvements</t>
  </si>
  <si>
    <t>disposal funding</t>
  </si>
  <si>
    <t>State highway improvements</t>
  </si>
  <si>
    <t>Fed/RUC funding</t>
  </si>
  <si>
    <t>Public Transport Services</t>
  </si>
  <si>
    <t>tolling</t>
  </si>
  <si>
    <t>Public Transport Infrastructure</t>
  </si>
  <si>
    <t>Total funding</t>
  </si>
  <si>
    <t>Walking and cycling</t>
  </si>
  <si>
    <t>NLTP-Road to zero infrastructure - AO's</t>
  </si>
  <si>
    <t>NLTP-Road to zero infrastructure - WK</t>
  </si>
  <si>
    <t>SH improvements spend</t>
  </si>
  <si>
    <t>NLTP -coastal shipping</t>
  </si>
  <si>
    <t>PPP repayment</t>
  </si>
  <si>
    <t>Total spend</t>
  </si>
  <si>
    <t>* Property disposal, rental, tolling</t>
  </si>
  <si>
    <t>Surplus/(deifict)</t>
  </si>
  <si>
    <t>**In the published document MoT incorrectly applied SH maintenance depreciation funding to SH improvements</t>
  </si>
  <si>
    <t>22/23 (published in Budget 22)</t>
  </si>
  <si>
    <t xml:space="preserve">Opex - Temp Tax </t>
  </si>
  <si>
    <t>Page 58</t>
  </si>
  <si>
    <t>21/22 (Published in Budget 21)</t>
  </si>
  <si>
    <t>Page 48</t>
  </si>
  <si>
    <t>Page 75</t>
  </si>
  <si>
    <t>Transitional rail</t>
  </si>
  <si>
    <t>Difference 23/24-22/23</t>
  </si>
  <si>
    <t>Other funding sources</t>
  </si>
  <si>
    <t>check</t>
  </si>
  <si>
    <t>Released under the Official Information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</si>
</sst>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2" fillId="0" borderId="9" xfId="0" applyFont="1" applyBorder="1"/>
    <xf numFmtId="0" fontId="0" fillId="0" borderId="9" xfId="0" applyBorder="1"/>
    <xf numFmtId="3" fontId="4" fillId="0" borderId="7" xfId="0" applyNumberFormat="1" applyFont="1" applyBorder="1"/>
    <xf numFmtId="3" fontId="4" fillId="0" borderId="7" xfId="0" applyNumberFormat="1" applyFont="1" applyBorder="1" applyAlignment="1">
      <alignment horizontal="center"/>
    </xf>
    <xf numFmtId="43" fontId="0" fillId="0" borderId="0" xfId="1" applyFont="1" applyBorder="1"/>
    <xf numFmtId="0" fontId="0" fillId="0" borderId="10" xfId="0" applyBorder="1"/>
    <xf numFmtId="43" fontId="0" fillId="0" borderId="11" xfId="1" applyFont="1" applyBorder="1"/>
    <xf numFmtId="0" fontId="0" fillId="0" borderId="12" xfId="0" applyBorder="1"/>
    <xf numFmtId="43" fontId="0" fillId="0" borderId="10" xfId="1" applyFont="1" applyBorder="1"/>
    <xf numFmtId="43" fontId="0" fillId="0" borderId="9" xfId="1" applyFont="1" applyBorder="1"/>
    <xf numFmtId="3" fontId="3" fillId="0" borderId="7" xfId="0" applyNumberFormat="1" applyFont="1" applyBorder="1"/>
    <xf numFmtId="3" fontId="0" fillId="0" borderId="0" xfId="0" applyNumberForma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BC9EA-4777-4357-9914-336B3AE48EFD}">
  <dimension ref="B1:S78"/>
  <sheetViews>
    <sheetView tabSelected="1" workbookViewId="0">
      <selection activeCell="B1" sqref="B1"/>
    </sheetView>
  </sheetViews>
  <sheetFormatPr defaultColWidth="8.81640625" defaultRowHeight="14.5" x14ac:dyDescent="0.35"/>
  <cols>
    <col min="1" max="1" width="7.81640625" customWidth="1"/>
    <col min="2" max="2" width="37.90625" customWidth="1"/>
    <col min="3" max="3" width="15.81640625" customWidth="1"/>
    <col min="4" max="4" width="16.453125" bestFit="1" customWidth="1"/>
    <col min="5" max="5" width="9.81640625" bestFit="1" customWidth="1"/>
    <col min="6" max="6" width="15" bestFit="1" customWidth="1"/>
    <col min="7" max="7" width="13.81640625" bestFit="1" customWidth="1"/>
    <col min="8" max="8" width="10.54296875" bestFit="1" customWidth="1"/>
    <col min="9" max="9" width="18.81640625" bestFit="1" customWidth="1"/>
    <col min="10" max="10" width="18.453125" customWidth="1"/>
    <col min="13" max="13" width="23.453125" hidden="1" customWidth="1"/>
    <col min="14" max="14" width="22.7265625" hidden="1" customWidth="1"/>
    <col min="15" max="15" width="22" hidden="1" customWidth="1"/>
    <col min="16" max="16" width="14.26953125" hidden="1" customWidth="1"/>
    <col min="17" max="17" width="21.1796875" hidden="1" customWidth="1"/>
    <col min="18" max="18" width="20.453125" hidden="1" customWidth="1"/>
    <col min="19" max="19" width="16.7265625" hidden="1" customWidth="1"/>
    <col min="20" max="20" width="0" hidden="1" customWidth="1"/>
  </cols>
  <sheetData>
    <row r="1" spans="2:19" ht="15" thickBot="1" x14ac:dyDescent="0.4">
      <c r="B1" s="43" t="s">
        <v>51</v>
      </c>
    </row>
    <row r="2" spans="2:19" ht="15.5" x14ac:dyDescent="0.35">
      <c r="B2" s="29" t="s">
        <v>0</v>
      </c>
      <c r="C2" s="30"/>
      <c r="D2" s="30"/>
      <c r="E2" s="30"/>
      <c r="F2" s="30"/>
      <c r="G2" s="30"/>
      <c r="H2" s="30"/>
      <c r="I2" s="30"/>
      <c r="J2" s="31"/>
      <c r="M2" s="1"/>
      <c r="N2" s="2"/>
      <c r="O2" s="2"/>
      <c r="P2" s="3"/>
      <c r="Q2" s="2"/>
      <c r="R2" s="2"/>
      <c r="S2" s="3"/>
    </row>
    <row r="3" spans="2:19" ht="15.5" x14ac:dyDescent="0.35">
      <c r="B3" s="4"/>
      <c r="C3" s="42" t="s">
        <v>1</v>
      </c>
      <c r="D3" s="42"/>
      <c r="E3" s="42"/>
      <c r="F3" s="42"/>
      <c r="G3" s="42"/>
      <c r="H3" s="42"/>
      <c r="I3" s="5"/>
      <c r="J3" s="6" t="s">
        <v>2</v>
      </c>
      <c r="M3" s="7"/>
      <c r="N3" s="8" t="s">
        <v>3</v>
      </c>
      <c r="O3" s="8" t="s">
        <v>4</v>
      </c>
      <c r="P3" s="9"/>
      <c r="Q3" s="8" t="s">
        <v>5</v>
      </c>
      <c r="R3" s="8" t="s">
        <v>6</v>
      </c>
      <c r="S3" s="10"/>
    </row>
    <row r="4" spans="2:19" ht="15.5" x14ac:dyDescent="0.35">
      <c r="B4" s="4"/>
      <c r="C4" s="4" t="s">
        <v>7</v>
      </c>
      <c r="D4" s="4" t="s">
        <v>8</v>
      </c>
      <c r="E4" s="4" t="s">
        <v>9</v>
      </c>
      <c r="F4" s="4" t="s">
        <v>8</v>
      </c>
      <c r="G4" s="4" t="s">
        <v>10</v>
      </c>
      <c r="H4" s="4" t="s">
        <v>11</v>
      </c>
      <c r="I4" s="4" t="s">
        <v>12</v>
      </c>
      <c r="J4" s="4"/>
      <c r="M4" s="7"/>
      <c r="P4" s="10"/>
      <c r="S4" s="10"/>
    </row>
    <row r="5" spans="2:19" ht="15.5" x14ac:dyDescent="0.35">
      <c r="B5" s="4" t="s">
        <v>13</v>
      </c>
      <c r="C5" s="11">
        <v>78300</v>
      </c>
      <c r="D5" s="12" t="s">
        <v>14</v>
      </c>
      <c r="E5" s="11">
        <v>1600</v>
      </c>
      <c r="F5" s="12" t="s">
        <v>15</v>
      </c>
      <c r="G5" s="4"/>
      <c r="H5" s="11"/>
      <c r="I5" s="11"/>
      <c r="J5" s="11">
        <f t="shared" ref="J5:J9" si="0">SUM(C5:I5)</f>
        <v>79900</v>
      </c>
      <c r="M5" s="7" t="s">
        <v>16</v>
      </c>
      <c r="N5" s="13">
        <f>E10</f>
        <v>383</v>
      </c>
      <c r="O5" s="13">
        <f>C10-246720</f>
        <v>807536</v>
      </c>
      <c r="P5" s="10"/>
      <c r="Q5" s="13">
        <f>E7</f>
        <v>0</v>
      </c>
      <c r="R5" s="13">
        <f>C7+246720</f>
        <v>743234</v>
      </c>
      <c r="S5" s="10"/>
    </row>
    <row r="6" spans="2:19" ht="15.5" x14ac:dyDescent="0.35">
      <c r="B6" s="4" t="s">
        <v>17</v>
      </c>
      <c r="C6" s="11">
        <v>429674</v>
      </c>
      <c r="D6" s="12" t="s">
        <v>14</v>
      </c>
      <c r="E6" s="4"/>
      <c r="F6" s="4"/>
      <c r="G6" s="11"/>
      <c r="H6" s="11">
        <v>414326</v>
      </c>
      <c r="I6" s="11"/>
      <c r="J6" s="11">
        <f t="shared" si="0"/>
        <v>844000</v>
      </c>
      <c r="M6" s="7" t="s">
        <v>18</v>
      </c>
      <c r="N6" s="13">
        <f>H10</f>
        <v>13661</v>
      </c>
      <c r="O6" s="13">
        <v>0</v>
      </c>
      <c r="P6" s="10"/>
      <c r="Q6" s="13"/>
      <c r="R6" s="13">
        <f>H7</f>
        <v>246743</v>
      </c>
      <c r="S6" s="10"/>
    </row>
    <row r="7" spans="2:19" ht="15.5" x14ac:dyDescent="0.35">
      <c r="B7" s="4" t="s">
        <v>19</v>
      </c>
      <c r="C7" s="11">
        <v>496514</v>
      </c>
      <c r="D7" s="12" t="s">
        <v>14</v>
      </c>
      <c r="E7" s="11"/>
      <c r="F7" s="11"/>
      <c r="G7" s="11">
        <v>246720</v>
      </c>
      <c r="H7" s="11">
        <v>246743</v>
      </c>
      <c r="I7" s="11">
        <v>20000</v>
      </c>
      <c r="J7" s="11">
        <f t="shared" si="0"/>
        <v>1009977</v>
      </c>
      <c r="M7" s="7" t="s">
        <v>20</v>
      </c>
      <c r="N7" s="13">
        <v>648280</v>
      </c>
      <c r="O7" s="13">
        <f>-N7</f>
        <v>-648280</v>
      </c>
      <c r="P7" s="10"/>
      <c r="Q7" s="13">
        <v>246720</v>
      </c>
      <c r="R7" s="13">
        <f>-Q7</f>
        <v>-246720</v>
      </c>
      <c r="S7" s="10"/>
    </row>
    <row r="8" spans="2:19" ht="15.5" x14ac:dyDescent="0.35">
      <c r="B8" s="4" t="s">
        <v>21</v>
      </c>
      <c r="C8" s="11">
        <v>100000</v>
      </c>
      <c r="D8" s="12" t="s">
        <v>14</v>
      </c>
      <c r="E8" s="4"/>
      <c r="F8" s="4"/>
      <c r="G8" s="11"/>
      <c r="H8" s="11"/>
      <c r="I8" s="11"/>
      <c r="J8" s="11">
        <f t="shared" si="0"/>
        <v>100000</v>
      </c>
      <c r="M8" s="7" t="s">
        <v>22</v>
      </c>
      <c r="N8" s="13"/>
      <c r="O8" s="13">
        <f>-N8</f>
        <v>0</v>
      </c>
      <c r="P8" s="10"/>
      <c r="Q8" s="13"/>
      <c r="R8" s="13"/>
      <c r="S8" s="10"/>
    </row>
    <row r="9" spans="2:19" ht="15.5" x14ac:dyDescent="0.35">
      <c r="B9" s="4" t="s">
        <v>23</v>
      </c>
      <c r="C9" s="11">
        <v>26550</v>
      </c>
      <c r="D9" s="12" t="s">
        <v>14</v>
      </c>
      <c r="E9" s="4"/>
      <c r="F9" s="4"/>
      <c r="G9" s="11"/>
      <c r="H9" s="11">
        <v>168450</v>
      </c>
      <c r="I9" s="11"/>
      <c r="J9" s="11">
        <f t="shared" si="0"/>
        <v>195000</v>
      </c>
      <c r="M9" s="7" t="s">
        <v>24</v>
      </c>
      <c r="N9" s="13">
        <v>33000</v>
      </c>
      <c r="O9" s="13"/>
      <c r="P9" s="10"/>
      <c r="Q9" s="13"/>
      <c r="R9" s="13">
        <f>I7</f>
        <v>20000</v>
      </c>
      <c r="S9" s="10"/>
    </row>
    <row r="10" spans="2:19" ht="15.5" x14ac:dyDescent="0.35">
      <c r="B10" s="4" t="s">
        <v>25</v>
      </c>
      <c r="C10" s="11">
        <v>1054256</v>
      </c>
      <c r="D10" s="12" t="s">
        <v>14</v>
      </c>
      <c r="E10" s="11">
        <v>383</v>
      </c>
      <c r="F10" s="12" t="s">
        <v>15</v>
      </c>
      <c r="G10" s="11">
        <v>-246720</v>
      </c>
      <c r="H10" s="11">
        <v>13661</v>
      </c>
      <c r="I10" s="11">
        <v>38000</v>
      </c>
      <c r="J10" s="11">
        <f>SUM(C10:I10)</f>
        <v>859580</v>
      </c>
      <c r="M10" s="7" t="s">
        <v>26</v>
      </c>
      <c r="N10" s="13"/>
      <c r="O10" s="13"/>
      <c r="P10" s="10"/>
      <c r="Q10" s="13"/>
      <c r="R10" s="13"/>
      <c r="S10" s="10"/>
    </row>
    <row r="11" spans="2:19" ht="15.5" x14ac:dyDescent="0.35">
      <c r="B11" s="4" t="s">
        <v>27</v>
      </c>
      <c r="C11" s="11">
        <v>515299</v>
      </c>
      <c r="D11" s="12" t="s">
        <v>14</v>
      </c>
      <c r="E11" s="4"/>
      <c r="F11" s="4"/>
      <c r="G11" s="11"/>
      <c r="H11" s="11">
        <v>12301</v>
      </c>
      <c r="I11" s="11"/>
      <c r="J11" s="11">
        <f t="shared" ref="J11:J17" si="1">SUM(C11:I11)</f>
        <v>527600</v>
      </c>
      <c r="M11" s="14" t="s">
        <v>28</v>
      </c>
      <c r="N11" s="15"/>
      <c r="O11" s="15">
        <v>5000</v>
      </c>
      <c r="P11" s="16"/>
      <c r="Q11" s="17"/>
      <c r="R11" s="15"/>
      <c r="S11" s="16"/>
    </row>
    <row r="12" spans="2:19" ht="15.5" x14ac:dyDescent="0.35">
      <c r="B12" s="4" t="s">
        <v>29</v>
      </c>
      <c r="C12" s="11">
        <v>263062</v>
      </c>
      <c r="D12" s="12" t="s">
        <v>14</v>
      </c>
      <c r="E12" s="11">
        <v>19116</v>
      </c>
      <c r="F12" s="12" t="s">
        <v>15</v>
      </c>
      <c r="G12" s="11"/>
      <c r="H12" s="11">
        <v>310418</v>
      </c>
      <c r="I12" s="11"/>
      <c r="J12" s="11">
        <f t="shared" si="1"/>
        <v>592596</v>
      </c>
      <c r="M12" s="7" t="s">
        <v>30</v>
      </c>
      <c r="N12" s="13">
        <f>SUM(N5:N9)</f>
        <v>695324</v>
      </c>
      <c r="O12" s="13">
        <f>SUM(O5:O11)</f>
        <v>164256</v>
      </c>
      <c r="P12" s="18"/>
      <c r="Q12" s="13">
        <f t="shared" ref="Q12:R12" si="2">SUM(Q5:Q11)</f>
        <v>246720</v>
      </c>
      <c r="R12" s="13">
        <f t="shared" si="2"/>
        <v>763257</v>
      </c>
      <c r="S12" s="10"/>
    </row>
    <row r="13" spans="2:19" ht="15.5" x14ac:dyDescent="0.35">
      <c r="B13" s="4" t="s">
        <v>31</v>
      </c>
      <c r="C13" s="11">
        <v>32386</v>
      </c>
      <c r="D13" s="12" t="s">
        <v>14</v>
      </c>
      <c r="E13" s="11">
        <v>31986</v>
      </c>
      <c r="F13" s="12" t="s">
        <v>15</v>
      </c>
      <c r="G13" s="11"/>
      <c r="H13" s="11">
        <f>107814+67814</f>
        <v>175628</v>
      </c>
      <c r="I13" s="11"/>
      <c r="J13" s="11">
        <f t="shared" si="1"/>
        <v>240000</v>
      </c>
      <c r="M13" s="7"/>
      <c r="N13" s="13"/>
      <c r="O13" s="13"/>
      <c r="P13" s="10"/>
      <c r="Q13" s="13"/>
      <c r="R13" s="13"/>
      <c r="S13" s="10"/>
    </row>
    <row r="14" spans="2:19" ht="15.5" x14ac:dyDescent="0.35">
      <c r="B14" s="4" t="s">
        <v>32</v>
      </c>
      <c r="C14" s="11">
        <v>105000</v>
      </c>
      <c r="D14" s="12" t="s">
        <v>14</v>
      </c>
      <c r="E14" s="4"/>
      <c r="F14" s="4"/>
      <c r="G14" s="11"/>
      <c r="H14" s="11"/>
      <c r="I14" s="11"/>
      <c r="J14" s="11">
        <f t="shared" si="1"/>
        <v>105000</v>
      </c>
      <c r="M14" s="7"/>
      <c r="N14" s="13"/>
      <c r="O14" s="13"/>
      <c r="P14" s="10"/>
      <c r="Q14" s="13"/>
      <c r="R14" s="13"/>
      <c r="S14" s="10"/>
    </row>
    <row r="15" spans="2:19" ht="15.5" x14ac:dyDescent="0.35">
      <c r="B15" s="4" t="s">
        <v>33</v>
      </c>
      <c r="C15" s="11">
        <v>77800</v>
      </c>
      <c r="D15" s="12" t="s">
        <v>14</v>
      </c>
      <c r="E15" s="11">
        <v>227427</v>
      </c>
      <c r="F15" s="12" t="s">
        <v>15</v>
      </c>
      <c r="G15" s="11"/>
      <c r="H15" s="11">
        <v>103473</v>
      </c>
      <c r="I15" s="11"/>
      <c r="J15" s="11">
        <f t="shared" si="1"/>
        <v>408700</v>
      </c>
      <c r="M15" s="7" t="s">
        <v>34</v>
      </c>
      <c r="N15" s="13">
        <f>652626+13661</f>
        <v>666287</v>
      </c>
      <c r="O15" s="13"/>
      <c r="P15" s="10"/>
      <c r="Q15" s="13">
        <v>246720</v>
      </c>
      <c r="R15" s="13">
        <f>500704+23+246720</f>
        <v>747447</v>
      </c>
      <c r="S15" s="10"/>
    </row>
    <row r="16" spans="2:19" ht="15.5" x14ac:dyDescent="0.35">
      <c r="B16" s="4" t="s">
        <v>35</v>
      </c>
      <c r="C16" s="11">
        <v>13000</v>
      </c>
      <c r="D16" s="12" t="s">
        <v>14</v>
      </c>
      <c r="E16" s="4"/>
      <c r="F16" s="4"/>
      <c r="G16" s="4"/>
      <c r="H16" s="11"/>
      <c r="I16" s="11"/>
      <c r="J16" s="11">
        <f t="shared" si="1"/>
        <v>13000</v>
      </c>
      <c r="M16" s="14" t="s">
        <v>36</v>
      </c>
      <c r="N16" s="15">
        <v>29037</v>
      </c>
      <c r="O16" s="15">
        <v>164256</v>
      </c>
      <c r="P16" s="16"/>
      <c r="Q16" s="17"/>
      <c r="R16" s="15">
        <f>8663+7147</f>
        <v>15810</v>
      </c>
      <c r="S16" s="16"/>
    </row>
    <row r="17" spans="2:19" ht="15.5" x14ac:dyDescent="0.35">
      <c r="B17" s="4"/>
      <c r="C17" s="19">
        <f>SUM(C5:C16)</f>
        <v>3191841</v>
      </c>
      <c r="D17" s="19"/>
      <c r="E17" s="19">
        <f t="shared" ref="E17" si="3">SUM(E5:E16)</f>
        <v>280512</v>
      </c>
      <c r="F17" s="19"/>
      <c r="G17" s="19">
        <f t="shared" ref="G17:I17" si="4">SUM(G5:G16)</f>
        <v>0</v>
      </c>
      <c r="H17" s="19">
        <f t="shared" si="4"/>
        <v>1445000</v>
      </c>
      <c r="I17" s="19">
        <f t="shared" si="4"/>
        <v>58000</v>
      </c>
      <c r="J17" s="19">
        <f t="shared" si="1"/>
        <v>4975353</v>
      </c>
      <c r="L17" s="20"/>
      <c r="M17" s="7" t="s">
        <v>37</v>
      </c>
      <c r="N17" s="13">
        <f>SUM(N15:N16)</f>
        <v>695324</v>
      </c>
      <c r="O17" s="13">
        <f>SUM(O15:O16)</f>
        <v>164256</v>
      </c>
      <c r="P17" s="18">
        <f>N17+O17</f>
        <v>859580</v>
      </c>
      <c r="Q17" s="13">
        <f>SUM(Q15:Q16)</f>
        <v>246720</v>
      </c>
      <c r="R17" s="13">
        <f>SUM(R15:R16)</f>
        <v>763257</v>
      </c>
      <c r="S17" s="18">
        <f>SUM(Q17:R17)</f>
        <v>1009977</v>
      </c>
    </row>
    <row r="18" spans="2:19" ht="15.5" x14ac:dyDescent="0.35">
      <c r="B18" s="33"/>
      <c r="C18" s="34"/>
      <c r="D18" s="34"/>
      <c r="E18" s="34"/>
      <c r="F18" s="34"/>
      <c r="G18" s="34"/>
      <c r="H18" s="34"/>
      <c r="I18" s="34"/>
      <c r="J18" s="35"/>
      <c r="M18" s="7"/>
      <c r="N18" s="13"/>
      <c r="O18" s="13"/>
      <c r="P18" s="10"/>
      <c r="Q18" s="13"/>
      <c r="R18" s="13"/>
      <c r="S18" s="10"/>
    </row>
    <row r="19" spans="2:19" ht="15.5" x14ac:dyDescent="0.35">
      <c r="B19" s="36" t="s">
        <v>38</v>
      </c>
      <c r="C19" s="37"/>
      <c r="D19" s="37"/>
      <c r="E19" s="37"/>
      <c r="F19" s="37"/>
      <c r="G19" s="37"/>
      <c r="H19" s="37"/>
      <c r="I19" s="37"/>
      <c r="J19" s="38"/>
      <c r="M19" s="7" t="s">
        <v>39</v>
      </c>
      <c r="N19" s="13">
        <f>N12-N17</f>
        <v>0</v>
      </c>
      <c r="O19" s="13">
        <f>O12-O17</f>
        <v>0</v>
      </c>
      <c r="P19" s="18"/>
      <c r="Q19" s="13">
        <f t="shared" ref="Q19:R19" si="5">Q12-Q17</f>
        <v>0</v>
      </c>
      <c r="R19" s="13">
        <f t="shared" si="5"/>
        <v>0</v>
      </c>
      <c r="S19" s="10"/>
    </row>
    <row r="20" spans="2:19" ht="15.5" x14ac:dyDescent="0.35">
      <c r="B20" s="21" t="s">
        <v>40</v>
      </c>
      <c r="C20" s="22"/>
      <c r="D20" s="22"/>
      <c r="E20" s="22"/>
      <c r="F20" s="22"/>
      <c r="G20" s="22"/>
      <c r="H20" s="22"/>
      <c r="I20" s="22"/>
      <c r="J20" s="23"/>
      <c r="M20" s="7"/>
      <c r="N20" s="13"/>
      <c r="O20" s="13"/>
      <c r="P20" s="18"/>
      <c r="Q20" s="13"/>
      <c r="R20" s="13"/>
      <c r="S20" s="10"/>
    </row>
    <row r="21" spans="2:19" ht="16" thickBot="1" x14ac:dyDescent="0.4">
      <c r="B21" s="24"/>
      <c r="C21" s="24"/>
      <c r="D21" s="24"/>
      <c r="E21" s="24"/>
      <c r="F21" s="24"/>
      <c r="G21" s="24"/>
      <c r="H21" s="24"/>
      <c r="I21" s="24"/>
      <c r="J21" s="24"/>
      <c r="M21" s="25"/>
      <c r="N21" s="26"/>
      <c r="O21" s="26"/>
      <c r="P21" s="27"/>
      <c r="Q21" s="26"/>
      <c r="R21" s="26"/>
      <c r="S21" s="27"/>
    </row>
    <row r="22" spans="2:19" ht="15.5" x14ac:dyDescent="0.35">
      <c r="B22" s="29" t="s">
        <v>41</v>
      </c>
      <c r="C22" s="30"/>
      <c r="D22" s="30"/>
      <c r="E22" s="30"/>
      <c r="F22" s="30"/>
      <c r="G22" s="30"/>
      <c r="H22" s="30"/>
      <c r="I22" s="30"/>
      <c r="J22" s="31"/>
      <c r="M22" s="1"/>
      <c r="N22" s="2"/>
      <c r="O22" s="2"/>
      <c r="P22" s="3"/>
      <c r="Q22" s="2"/>
      <c r="R22" s="2"/>
      <c r="S22" s="3"/>
    </row>
    <row r="23" spans="2:19" ht="15.5" x14ac:dyDescent="0.35">
      <c r="B23" s="4"/>
      <c r="C23" s="42" t="s">
        <v>1</v>
      </c>
      <c r="D23" s="42"/>
      <c r="E23" s="42"/>
      <c r="F23" s="42"/>
      <c r="G23" s="42"/>
      <c r="H23" s="42"/>
      <c r="I23" s="5"/>
      <c r="J23" s="6" t="s">
        <v>2</v>
      </c>
      <c r="M23" s="7"/>
      <c r="N23" s="8" t="s">
        <v>3</v>
      </c>
      <c r="O23" s="8" t="s">
        <v>4</v>
      </c>
      <c r="P23" s="9"/>
      <c r="Q23" s="8" t="s">
        <v>5</v>
      </c>
      <c r="R23" s="8" t="s">
        <v>6</v>
      </c>
      <c r="S23" s="10"/>
    </row>
    <row r="24" spans="2:19" ht="15.5" x14ac:dyDescent="0.35">
      <c r="B24" s="4"/>
      <c r="C24" s="4" t="s">
        <v>7</v>
      </c>
      <c r="D24" s="4" t="s">
        <v>8</v>
      </c>
      <c r="E24" s="4" t="s">
        <v>9</v>
      </c>
      <c r="F24" s="4" t="s">
        <v>8</v>
      </c>
      <c r="G24" s="4" t="s">
        <v>42</v>
      </c>
      <c r="H24" s="4" t="s">
        <v>11</v>
      </c>
      <c r="I24" s="4" t="s">
        <v>12</v>
      </c>
      <c r="J24" s="4"/>
      <c r="M24" s="7"/>
      <c r="P24" s="10"/>
      <c r="S24" s="10"/>
    </row>
    <row r="25" spans="2:19" ht="15.5" x14ac:dyDescent="0.35">
      <c r="B25" s="4" t="s">
        <v>13</v>
      </c>
      <c r="C25" s="11">
        <v>45000</v>
      </c>
      <c r="D25" s="12" t="s">
        <v>43</v>
      </c>
      <c r="E25" s="11">
        <v>1600</v>
      </c>
      <c r="F25" s="12" t="s">
        <v>15</v>
      </c>
      <c r="G25" s="4"/>
      <c r="H25" s="11"/>
      <c r="I25" s="11"/>
      <c r="J25" s="11">
        <f t="shared" ref="J25:J37" si="6">SUM(C25:I25)</f>
        <v>46600</v>
      </c>
      <c r="M25" s="7" t="s">
        <v>16</v>
      </c>
      <c r="N25" s="13">
        <f>E30</f>
        <v>68448.855282924313</v>
      </c>
      <c r="O25" s="13">
        <f>C30</f>
        <v>570788</v>
      </c>
      <c r="P25" s="10"/>
      <c r="Q25" s="13">
        <f>E27</f>
        <v>0</v>
      </c>
      <c r="R25" s="13">
        <f>C27</f>
        <v>770465.89967365214</v>
      </c>
      <c r="S25" s="10"/>
    </row>
    <row r="26" spans="2:19" ht="15.5" x14ac:dyDescent="0.35">
      <c r="B26" s="4" t="s">
        <v>17</v>
      </c>
      <c r="C26" s="11">
        <v>702490.65890823246</v>
      </c>
      <c r="D26" s="12" t="s">
        <v>43</v>
      </c>
      <c r="E26" s="4"/>
      <c r="F26" s="4"/>
      <c r="G26" s="11"/>
      <c r="H26" s="11">
        <v>71602.403605408108</v>
      </c>
      <c r="I26" s="11"/>
      <c r="J26" s="11">
        <f t="shared" si="6"/>
        <v>774093.06251364062</v>
      </c>
      <c r="M26" s="7" t="s">
        <v>18</v>
      </c>
      <c r="N26" s="13">
        <f>H30</f>
        <v>108763.14471707561</v>
      </c>
      <c r="O26" s="13">
        <v>0</v>
      </c>
      <c r="P26" s="10"/>
      <c r="Q26" s="13"/>
      <c r="R26" s="13">
        <f>H27</f>
        <v>154534.30145217828</v>
      </c>
      <c r="S26" s="10"/>
    </row>
    <row r="27" spans="2:19" ht="15.5" x14ac:dyDescent="0.35">
      <c r="B27" s="4" t="s">
        <v>19</v>
      </c>
      <c r="C27" s="11">
        <v>770465.89967365214</v>
      </c>
      <c r="D27" s="12" t="s">
        <v>43</v>
      </c>
      <c r="E27" s="11"/>
      <c r="F27" s="11"/>
      <c r="G27" s="11"/>
      <c r="H27" s="11">
        <v>154534.30145217828</v>
      </c>
      <c r="I27" s="11">
        <v>20000</v>
      </c>
      <c r="J27" s="11">
        <f t="shared" si="6"/>
        <v>945000.20112583041</v>
      </c>
      <c r="M27" s="7" t="s">
        <v>20</v>
      </c>
      <c r="N27" s="13">
        <v>429780</v>
      </c>
      <c r="O27" s="13">
        <f>-N27</f>
        <v>-429780</v>
      </c>
      <c r="P27" s="10"/>
      <c r="Q27" s="13">
        <v>352950</v>
      </c>
      <c r="R27" s="13">
        <f>-Q27</f>
        <v>-352950</v>
      </c>
      <c r="S27" s="10"/>
    </row>
    <row r="28" spans="2:19" ht="15.5" x14ac:dyDescent="0.35">
      <c r="B28" s="4" t="s">
        <v>21</v>
      </c>
      <c r="C28" s="11">
        <v>89270</v>
      </c>
      <c r="D28" s="12" t="s">
        <v>43</v>
      </c>
      <c r="E28" s="4"/>
      <c r="F28" s="4"/>
      <c r="G28" s="11"/>
      <c r="H28" s="11"/>
      <c r="I28" s="11"/>
      <c r="J28" s="11">
        <f t="shared" si="6"/>
        <v>89270</v>
      </c>
      <c r="M28" s="7" t="s">
        <v>22</v>
      </c>
      <c r="N28" s="13">
        <v>409000</v>
      </c>
      <c r="O28" s="13">
        <f>-N28</f>
        <v>-409000</v>
      </c>
      <c r="P28" s="10"/>
      <c r="Q28" s="13"/>
      <c r="R28" s="13"/>
      <c r="S28" s="10"/>
    </row>
    <row r="29" spans="2:19" ht="15.5" x14ac:dyDescent="0.35">
      <c r="B29" s="4" t="s">
        <v>23</v>
      </c>
      <c r="C29" s="11">
        <v>18570.305458187271</v>
      </c>
      <c r="D29" s="12" t="s">
        <v>43</v>
      </c>
      <c r="E29" s="4"/>
      <c r="F29" s="4"/>
      <c r="G29" s="11"/>
      <c r="H29" s="11">
        <v>168129.69454181273</v>
      </c>
      <c r="I29" s="11"/>
      <c r="J29" s="11">
        <f t="shared" si="6"/>
        <v>186700</v>
      </c>
      <c r="M29" s="7" t="s">
        <v>24</v>
      </c>
      <c r="N29" s="13">
        <v>29000</v>
      </c>
      <c r="O29" s="13"/>
      <c r="P29" s="10"/>
      <c r="Q29" s="13"/>
      <c r="R29" s="13">
        <f>I27</f>
        <v>20000</v>
      </c>
      <c r="S29" s="10"/>
    </row>
    <row r="30" spans="2:19" ht="15.5" x14ac:dyDescent="0.35">
      <c r="B30" s="4" t="s">
        <v>25</v>
      </c>
      <c r="C30" s="11">
        <v>570788</v>
      </c>
      <c r="D30" s="12" t="s">
        <v>43</v>
      </c>
      <c r="E30" s="11">
        <v>68448.855282924313</v>
      </c>
      <c r="F30" s="12" t="s">
        <v>15</v>
      </c>
      <c r="G30" s="11">
        <v>370000</v>
      </c>
      <c r="H30" s="11">
        <v>108763.14471707561</v>
      </c>
      <c r="I30" s="11">
        <v>34000</v>
      </c>
      <c r="J30" s="11">
        <f>SUM(C30:I30)</f>
        <v>1152000</v>
      </c>
      <c r="M30" s="7" t="s">
        <v>26</v>
      </c>
      <c r="N30" s="13"/>
      <c r="O30" s="13">
        <v>370000</v>
      </c>
      <c r="P30" s="10"/>
      <c r="Q30" s="13"/>
      <c r="R30" s="13"/>
      <c r="S30" s="10"/>
    </row>
    <row r="31" spans="2:19" ht="15.5" x14ac:dyDescent="0.35">
      <c r="B31" s="4" t="s">
        <v>27</v>
      </c>
      <c r="C31" s="11">
        <v>448895.94391587382</v>
      </c>
      <c r="D31" s="12" t="s">
        <v>43</v>
      </c>
      <c r="E31" s="4"/>
      <c r="F31" s="4"/>
      <c r="G31" s="11"/>
      <c r="H31" s="11">
        <v>7704.0560841261895</v>
      </c>
      <c r="I31" s="11"/>
      <c r="J31" s="11">
        <f t="shared" si="6"/>
        <v>456600</v>
      </c>
      <c r="M31" s="14" t="s">
        <v>28</v>
      </c>
      <c r="N31" s="15"/>
      <c r="O31" s="15">
        <v>5000</v>
      </c>
      <c r="P31" s="16"/>
      <c r="Q31" s="17"/>
      <c r="R31" s="15"/>
      <c r="S31" s="16"/>
    </row>
    <row r="32" spans="2:19" ht="15.5" x14ac:dyDescent="0.35">
      <c r="B32" s="4" t="s">
        <v>29</v>
      </c>
      <c r="C32" s="11">
        <v>210785.87881822736</v>
      </c>
      <c r="D32" s="12" t="s">
        <v>43</v>
      </c>
      <c r="E32" s="11">
        <v>60000</v>
      </c>
      <c r="F32" s="12" t="s">
        <v>15</v>
      </c>
      <c r="G32" s="11"/>
      <c r="H32" s="11">
        <v>194414.12118177264</v>
      </c>
      <c r="I32" s="11"/>
      <c r="J32" s="11">
        <f t="shared" si="6"/>
        <v>465200</v>
      </c>
      <c r="M32" s="7" t="s">
        <v>30</v>
      </c>
      <c r="N32" s="13">
        <f>SUM(N25:N29)</f>
        <v>1044992</v>
      </c>
      <c r="O32" s="13">
        <f>SUM(O25:O31)</f>
        <v>107008</v>
      </c>
      <c r="P32" s="18"/>
      <c r="Q32" s="13">
        <f t="shared" ref="Q32:R32" si="7">SUM(Q25:Q31)</f>
        <v>352950</v>
      </c>
      <c r="R32" s="13">
        <f t="shared" si="7"/>
        <v>592050.20112583041</v>
      </c>
      <c r="S32" s="10"/>
    </row>
    <row r="33" spans="2:19" ht="15.5" x14ac:dyDescent="0.35">
      <c r="B33" s="4" t="s">
        <v>31</v>
      </c>
      <c r="C33" s="11">
        <v>26976.214321482228</v>
      </c>
      <c r="D33" s="12" t="s">
        <v>43</v>
      </c>
      <c r="E33" s="11">
        <v>45476.214321482228</v>
      </c>
      <c r="F33" s="12" t="s">
        <v>15</v>
      </c>
      <c r="G33" s="11"/>
      <c r="H33" s="11">
        <v>135047.57135703554</v>
      </c>
      <c r="I33" s="11"/>
      <c r="J33" s="11">
        <f t="shared" si="6"/>
        <v>207500</v>
      </c>
      <c r="M33" s="7"/>
      <c r="N33" s="13"/>
      <c r="O33" s="13"/>
      <c r="P33" s="10"/>
      <c r="Q33" s="13"/>
      <c r="R33" s="13"/>
      <c r="S33" s="10"/>
    </row>
    <row r="34" spans="2:19" ht="15.5" x14ac:dyDescent="0.35">
      <c r="B34" s="4" t="s">
        <v>32</v>
      </c>
      <c r="C34" s="11">
        <v>73300</v>
      </c>
      <c r="D34" s="12" t="s">
        <v>43</v>
      </c>
      <c r="E34" s="4"/>
      <c r="F34" s="4"/>
      <c r="G34" s="11"/>
      <c r="H34" s="11"/>
      <c r="I34" s="11"/>
      <c r="J34" s="11">
        <f t="shared" si="6"/>
        <v>73300</v>
      </c>
      <c r="M34" s="7"/>
      <c r="N34" s="13"/>
      <c r="O34" s="13"/>
      <c r="P34" s="10"/>
      <c r="Q34" s="13"/>
      <c r="R34" s="13"/>
      <c r="S34" s="10"/>
    </row>
    <row r="35" spans="2:19" ht="15.5" x14ac:dyDescent="0.35">
      <c r="B35" s="4" t="s">
        <v>33</v>
      </c>
      <c r="C35" s="11">
        <v>20000</v>
      </c>
      <c r="D35" s="12" t="s">
        <v>43</v>
      </c>
      <c r="E35" s="11">
        <v>185195.29293940912</v>
      </c>
      <c r="F35" s="12" t="s">
        <v>15</v>
      </c>
      <c r="G35" s="11"/>
      <c r="H35" s="11">
        <v>64804.707060590888</v>
      </c>
      <c r="I35" s="11"/>
      <c r="J35" s="11">
        <f t="shared" si="6"/>
        <v>270000</v>
      </c>
      <c r="M35" s="7" t="s">
        <v>34</v>
      </c>
      <c r="N35" s="13">
        <f>859898+108763</f>
        <v>968661</v>
      </c>
      <c r="O35" s="13"/>
      <c r="P35" s="10"/>
      <c r="Q35" s="13">
        <v>352950</v>
      </c>
      <c r="R35" s="13">
        <f>430487+154534.2</f>
        <v>585021.19999999995</v>
      </c>
      <c r="S35" s="10"/>
    </row>
    <row r="36" spans="2:19" ht="15.5" x14ac:dyDescent="0.35">
      <c r="B36" s="4" t="s">
        <v>35</v>
      </c>
      <c r="C36" s="11">
        <v>10000</v>
      </c>
      <c r="D36" s="12" t="s">
        <v>43</v>
      </c>
      <c r="E36" s="4"/>
      <c r="F36" s="4"/>
      <c r="G36" s="4"/>
      <c r="H36" s="11"/>
      <c r="I36" s="11"/>
      <c r="J36" s="11">
        <f t="shared" si="6"/>
        <v>10000</v>
      </c>
      <c r="M36" s="14" t="s">
        <v>36</v>
      </c>
      <c r="N36" s="15">
        <v>76331</v>
      </c>
      <c r="O36" s="15">
        <f>103537+3471</f>
        <v>107008</v>
      </c>
      <c r="P36" s="16"/>
      <c r="Q36" s="17"/>
      <c r="R36" s="15">
        <v>7029</v>
      </c>
      <c r="S36" s="16"/>
    </row>
    <row r="37" spans="2:19" ht="15.5" x14ac:dyDescent="0.35">
      <c r="B37" s="4"/>
      <c r="C37" s="19">
        <f>SUM(C25:C36)</f>
        <v>2986542.9010956557</v>
      </c>
      <c r="D37" s="19"/>
      <c r="E37" s="19">
        <f t="shared" ref="E37:I37" si="8">SUM(E25:E36)</f>
        <v>360720.36254381563</v>
      </c>
      <c r="F37" s="19"/>
      <c r="G37" s="19">
        <f t="shared" si="8"/>
        <v>370000</v>
      </c>
      <c r="H37" s="19">
        <f t="shared" si="8"/>
        <v>904999.99999999988</v>
      </c>
      <c r="I37" s="19">
        <f t="shared" si="8"/>
        <v>54000</v>
      </c>
      <c r="J37" s="19">
        <f t="shared" si="6"/>
        <v>4676263.2636394715</v>
      </c>
      <c r="M37" s="7" t="s">
        <v>37</v>
      </c>
      <c r="N37" s="13">
        <f>SUM(N35:N36)</f>
        <v>1044992</v>
      </c>
      <c r="O37" s="13">
        <f>SUM(O35:O36)</f>
        <v>107008</v>
      </c>
      <c r="P37" s="18">
        <f>N37+O37</f>
        <v>1152000</v>
      </c>
      <c r="Q37" s="13">
        <f>SUM(Q35:Q36)</f>
        <v>352950</v>
      </c>
      <c r="R37" s="13">
        <f>SUM(R35:R36)</f>
        <v>592050.19999999995</v>
      </c>
      <c r="S37" s="18">
        <f>SUM(Q37:R37)</f>
        <v>945000.2</v>
      </c>
    </row>
    <row r="38" spans="2:19" ht="15.5" x14ac:dyDescent="0.35">
      <c r="B38" s="33"/>
      <c r="C38" s="34"/>
      <c r="D38" s="34"/>
      <c r="E38" s="34"/>
      <c r="F38" s="34"/>
      <c r="G38" s="34"/>
      <c r="H38" s="34"/>
      <c r="I38" s="34"/>
      <c r="J38" s="35"/>
      <c r="M38" s="7"/>
      <c r="N38" s="13"/>
      <c r="O38" s="13"/>
      <c r="P38" s="10"/>
      <c r="Q38" s="13"/>
      <c r="R38" s="13"/>
      <c r="S38" s="10"/>
    </row>
    <row r="39" spans="2:19" ht="15.5" x14ac:dyDescent="0.35">
      <c r="B39" s="36" t="s">
        <v>38</v>
      </c>
      <c r="C39" s="37"/>
      <c r="D39" s="37"/>
      <c r="E39" s="37"/>
      <c r="F39" s="37"/>
      <c r="G39" s="37"/>
      <c r="H39" s="37"/>
      <c r="I39" s="37"/>
      <c r="J39" s="38"/>
      <c r="M39" s="7" t="s">
        <v>39</v>
      </c>
      <c r="N39" s="13">
        <f>N32-N37</f>
        <v>0</v>
      </c>
      <c r="O39" s="13">
        <f>O32-O37</f>
        <v>0</v>
      </c>
      <c r="P39" s="18"/>
      <c r="Q39" s="13">
        <f t="shared" ref="Q39:R39" si="9">Q32-Q37</f>
        <v>0</v>
      </c>
      <c r="R39" s="13">
        <f t="shared" si="9"/>
        <v>1.1258304584771395E-3</v>
      </c>
      <c r="S39" s="10"/>
    </row>
    <row r="40" spans="2:19" ht="16" thickBot="1" x14ac:dyDescent="0.4">
      <c r="B40" s="24"/>
      <c r="C40" s="24"/>
      <c r="D40" s="24"/>
      <c r="E40" s="24"/>
      <c r="F40" s="24"/>
      <c r="G40" s="24"/>
      <c r="H40" s="24"/>
      <c r="I40" s="24"/>
      <c r="J40" s="24"/>
      <c r="M40" s="25"/>
      <c r="N40" s="26"/>
      <c r="O40" s="26"/>
      <c r="P40" s="27"/>
      <c r="Q40" s="26"/>
      <c r="R40" s="26"/>
      <c r="S40" s="27"/>
    </row>
    <row r="41" spans="2:19" ht="15.5" x14ac:dyDescent="0.35">
      <c r="B41" s="39" t="s">
        <v>44</v>
      </c>
      <c r="C41" s="40"/>
      <c r="D41" s="40"/>
      <c r="E41" s="40"/>
      <c r="F41" s="40"/>
      <c r="G41" s="40"/>
      <c r="H41" s="40"/>
      <c r="I41" s="40"/>
      <c r="J41" s="41"/>
    </row>
    <row r="42" spans="2:19" ht="15.5" x14ac:dyDescent="0.35">
      <c r="B42" s="4"/>
      <c r="C42" s="32" t="s">
        <v>1</v>
      </c>
      <c r="D42" s="32"/>
      <c r="E42" s="32"/>
      <c r="F42" s="32"/>
      <c r="G42" s="32"/>
      <c r="H42" s="32"/>
      <c r="I42" s="5"/>
      <c r="J42" s="28" t="s">
        <v>2</v>
      </c>
    </row>
    <row r="43" spans="2:19" ht="15.5" x14ac:dyDescent="0.35">
      <c r="B43" s="4"/>
      <c r="C43" s="4" t="s">
        <v>7</v>
      </c>
      <c r="D43" s="4" t="s">
        <v>8</v>
      </c>
      <c r="E43" s="4" t="s">
        <v>9</v>
      </c>
      <c r="F43" s="4" t="s">
        <v>8</v>
      </c>
      <c r="G43" s="4" t="s">
        <v>42</v>
      </c>
      <c r="H43" s="4" t="s">
        <v>11</v>
      </c>
      <c r="I43" s="4" t="s">
        <v>12</v>
      </c>
      <c r="J43" s="4"/>
    </row>
    <row r="44" spans="2:19" ht="15.5" x14ac:dyDescent="0.35">
      <c r="B44" s="4" t="s">
        <v>13</v>
      </c>
      <c r="C44" s="11">
        <v>48500</v>
      </c>
      <c r="D44" s="12" t="s">
        <v>45</v>
      </c>
      <c r="E44" s="11">
        <v>2500</v>
      </c>
      <c r="F44" s="12" t="s">
        <v>46</v>
      </c>
      <c r="G44" s="11"/>
      <c r="H44" s="11"/>
      <c r="I44" s="11"/>
      <c r="J44" s="11">
        <f t="shared" ref="J44:J57" si="10">SUM(C44:I44)</f>
        <v>51000</v>
      </c>
    </row>
    <row r="45" spans="2:19" ht="15.5" x14ac:dyDescent="0.35">
      <c r="B45" s="4" t="s">
        <v>17</v>
      </c>
      <c r="C45" s="11">
        <v>649999.64026095055</v>
      </c>
      <c r="D45" s="12" t="s">
        <v>45</v>
      </c>
      <c r="E45" s="11"/>
      <c r="F45" s="12"/>
      <c r="G45" s="11"/>
      <c r="H45" s="11">
        <v>95258.359739049396</v>
      </c>
      <c r="I45" s="11"/>
      <c r="J45" s="11">
        <f t="shared" si="10"/>
        <v>745258</v>
      </c>
    </row>
    <row r="46" spans="2:19" ht="15.5" x14ac:dyDescent="0.35">
      <c r="B46" s="4" t="s">
        <v>19</v>
      </c>
      <c r="C46" s="11">
        <v>404599.6551724138</v>
      </c>
      <c r="D46" s="12" t="s">
        <v>45</v>
      </c>
      <c r="E46" s="11">
        <v>335400</v>
      </c>
      <c r="F46" s="12" t="s">
        <v>46</v>
      </c>
      <c r="G46" s="11"/>
      <c r="H46" s="11">
        <v>101265.5172413793</v>
      </c>
      <c r="I46" s="11">
        <v>20000</v>
      </c>
      <c r="J46" s="11">
        <f t="shared" si="10"/>
        <v>861265.17241379316</v>
      </c>
    </row>
    <row r="47" spans="2:19" ht="15.5" x14ac:dyDescent="0.35">
      <c r="B47" s="4" t="s">
        <v>21</v>
      </c>
      <c r="C47" s="11">
        <v>85000</v>
      </c>
      <c r="D47" s="12" t="s">
        <v>45</v>
      </c>
      <c r="E47" s="11"/>
      <c r="F47" s="12"/>
      <c r="G47" s="11"/>
      <c r="H47" s="11"/>
      <c r="I47" s="11"/>
      <c r="J47" s="11">
        <f t="shared" si="10"/>
        <v>85000</v>
      </c>
    </row>
    <row r="48" spans="2:19" ht="15.5" x14ac:dyDescent="0.35">
      <c r="B48" s="4" t="s">
        <v>23</v>
      </c>
      <c r="C48" s="11">
        <v>100000.45573159365</v>
      </c>
      <c r="D48" s="12" t="s">
        <v>45</v>
      </c>
      <c r="E48" s="11"/>
      <c r="F48" s="12"/>
      <c r="G48" s="11"/>
      <c r="H48" s="11">
        <v>36412.544268406338</v>
      </c>
      <c r="I48" s="11"/>
      <c r="J48" s="11">
        <f t="shared" si="10"/>
        <v>136413</v>
      </c>
    </row>
    <row r="49" spans="2:11" ht="15.5" x14ac:dyDescent="0.35">
      <c r="B49" s="4" t="s">
        <v>25</v>
      </c>
      <c r="C49" s="11">
        <v>933626.03375198727</v>
      </c>
      <c r="D49" s="12" t="s">
        <v>45</v>
      </c>
      <c r="E49" s="11">
        <v>-34316.826855435618</v>
      </c>
      <c r="F49" s="12" t="s">
        <v>46</v>
      </c>
      <c r="G49" s="11"/>
      <c r="H49" s="11">
        <v>180373.79310344826</v>
      </c>
      <c r="I49" s="11">
        <v>9000</v>
      </c>
      <c r="J49" s="11">
        <f t="shared" si="10"/>
        <v>1088683</v>
      </c>
    </row>
    <row r="50" spans="2:11" ht="15.5" x14ac:dyDescent="0.35">
      <c r="B50" s="4" t="s">
        <v>27</v>
      </c>
      <c r="C50" s="11">
        <v>422549.19324176892</v>
      </c>
      <c r="D50" s="12" t="s">
        <v>45</v>
      </c>
      <c r="E50" s="11"/>
      <c r="F50" s="12"/>
      <c r="G50" s="11"/>
      <c r="H50" s="11">
        <v>56027.136038231045</v>
      </c>
      <c r="I50" s="11"/>
      <c r="J50" s="11">
        <f t="shared" si="10"/>
        <v>478576.32927999995</v>
      </c>
    </row>
    <row r="51" spans="2:11" ht="15.5" x14ac:dyDescent="0.35">
      <c r="B51" s="4" t="s">
        <v>29</v>
      </c>
      <c r="C51" s="11">
        <v>246337.35039051436</v>
      </c>
      <c r="D51" s="12" t="s">
        <v>45</v>
      </c>
      <c r="E51" s="11">
        <v>171000</v>
      </c>
      <c r="F51" s="12" t="s">
        <v>46</v>
      </c>
      <c r="G51" s="11"/>
      <c r="H51" s="11">
        <v>32662.649609485634</v>
      </c>
      <c r="I51" s="11"/>
      <c r="J51" s="11">
        <f t="shared" si="10"/>
        <v>450000</v>
      </c>
      <c r="K51" s="20"/>
    </row>
    <row r="52" spans="2:11" ht="15.5" x14ac:dyDescent="0.35">
      <c r="B52" s="4" t="s">
        <v>31</v>
      </c>
      <c r="C52" s="11">
        <v>57000</v>
      </c>
      <c r="D52" s="12" t="s">
        <v>45</v>
      </c>
      <c r="E52" s="11">
        <v>38407.479059201403</v>
      </c>
      <c r="F52" s="12" t="s">
        <v>46</v>
      </c>
      <c r="G52" s="11"/>
      <c r="H52" s="11"/>
      <c r="I52" s="11"/>
      <c r="J52" s="11">
        <f t="shared" si="10"/>
        <v>95407.479059201403</v>
      </c>
    </row>
    <row r="53" spans="2:11" ht="15.5" x14ac:dyDescent="0.35">
      <c r="B53" s="4" t="s">
        <v>32</v>
      </c>
      <c r="C53" s="11">
        <v>116000</v>
      </c>
      <c r="D53" s="12" t="s">
        <v>45</v>
      </c>
      <c r="E53" s="11"/>
      <c r="F53" s="12"/>
      <c r="G53" s="11"/>
      <c r="H53" s="11"/>
      <c r="I53" s="11"/>
      <c r="J53" s="11">
        <f t="shared" si="10"/>
        <v>116000</v>
      </c>
    </row>
    <row r="54" spans="2:11" ht="15.5" x14ac:dyDescent="0.35">
      <c r="B54" s="4" t="s">
        <v>33</v>
      </c>
      <c r="C54" s="11">
        <v>0</v>
      </c>
      <c r="D54" s="12" t="s">
        <v>45</v>
      </c>
      <c r="E54" s="11">
        <v>260000</v>
      </c>
      <c r="F54" s="12" t="s">
        <v>46</v>
      </c>
      <c r="G54" s="11"/>
      <c r="H54" s="11"/>
      <c r="I54" s="11"/>
      <c r="J54" s="11">
        <f t="shared" si="10"/>
        <v>260000</v>
      </c>
    </row>
    <row r="55" spans="2:11" ht="15.5" x14ac:dyDescent="0.35">
      <c r="B55" s="4" t="s">
        <v>35</v>
      </c>
      <c r="C55" s="11">
        <v>10000</v>
      </c>
      <c r="D55" s="12" t="s">
        <v>45</v>
      </c>
      <c r="E55" s="11"/>
      <c r="F55" s="12"/>
      <c r="G55" s="11"/>
      <c r="H55" s="11"/>
      <c r="I55" s="11"/>
      <c r="J55" s="11">
        <f t="shared" si="10"/>
        <v>10000</v>
      </c>
    </row>
    <row r="56" spans="2:11" ht="15.5" x14ac:dyDescent="0.35">
      <c r="B56" s="4" t="s">
        <v>47</v>
      </c>
      <c r="C56" s="11">
        <v>120000</v>
      </c>
      <c r="D56" s="12" t="s">
        <v>45</v>
      </c>
      <c r="E56" s="11"/>
      <c r="F56" s="12"/>
      <c r="G56" s="11"/>
      <c r="H56" s="11"/>
      <c r="I56" s="11"/>
      <c r="J56" s="11">
        <f t="shared" si="10"/>
        <v>120000</v>
      </c>
    </row>
    <row r="57" spans="2:11" ht="15.5" x14ac:dyDescent="0.35">
      <c r="B57" s="4"/>
      <c r="C57" s="19">
        <f>SUM(C44:C56)</f>
        <v>3193612.3285492286</v>
      </c>
      <c r="D57" s="19"/>
      <c r="E57" s="19">
        <f t="shared" ref="E57:I57" si="11">SUM(E44:E56)</f>
        <v>772990.65220376581</v>
      </c>
      <c r="F57" s="19"/>
      <c r="G57" s="19">
        <f t="shared" si="11"/>
        <v>0</v>
      </c>
      <c r="H57" s="19">
        <f t="shared" si="11"/>
        <v>501999.99999999994</v>
      </c>
      <c r="I57" s="19">
        <f t="shared" si="11"/>
        <v>29000</v>
      </c>
      <c r="J57" s="19">
        <f t="shared" si="10"/>
        <v>4497602.9807529943</v>
      </c>
    </row>
    <row r="58" spans="2:11" ht="15.5" x14ac:dyDescent="0.35">
      <c r="B58" s="33"/>
      <c r="C58" s="34"/>
      <c r="D58" s="34"/>
      <c r="E58" s="34"/>
      <c r="F58" s="34"/>
      <c r="G58" s="34"/>
      <c r="H58" s="34"/>
      <c r="I58" s="34"/>
      <c r="J58" s="35"/>
    </row>
    <row r="59" spans="2:11" ht="15.5" x14ac:dyDescent="0.35">
      <c r="B59" s="36" t="s">
        <v>38</v>
      </c>
      <c r="C59" s="37"/>
      <c r="D59" s="37"/>
      <c r="E59" s="37"/>
      <c r="F59" s="37"/>
      <c r="G59" s="37"/>
      <c r="H59" s="37"/>
      <c r="I59" s="37"/>
      <c r="J59" s="38"/>
    </row>
    <row r="60" spans="2:11" ht="15.5" x14ac:dyDescent="0.35">
      <c r="B60" s="24"/>
      <c r="C60" s="24"/>
      <c r="D60" s="24"/>
      <c r="E60" s="24"/>
      <c r="F60" s="24"/>
      <c r="G60" s="24"/>
      <c r="H60" s="24"/>
      <c r="I60" s="24"/>
      <c r="J60" s="24"/>
    </row>
    <row r="61" spans="2:11" ht="15.5" x14ac:dyDescent="0.35">
      <c r="B61" s="29" t="s">
        <v>48</v>
      </c>
      <c r="C61" s="30"/>
      <c r="D61" s="30"/>
      <c r="E61" s="30"/>
      <c r="F61" s="30"/>
      <c r="G61" s="30"/>
      <c r="H61" s="30"/>
      <c r="I61" s="30"/>
      <c r="J61" s="31"/>
    </row>
    <row r="62" spans="2:11" ht="15.5" x14ac:dyDescent="0.35">
      <c r="B62" s="4"/>
      <c r="C62" s="32" t="s">
        <v>1</v>
      </c>
      <c r="D62" s="32"/>
      <c r="E62" s="32"/>
      <c r="F62" s="32"/>
      <c r="G62" s="32"/>
      <c r="H62" s="32"/>
      <c r="I62" s="5"/>
      <c r="J62" s="28" t="s">
        <v>2</v>
      </c>
    </row>
    <row r="63" spans="2:11" ht="15.5" x14ac:dyDescent="0.35">
      <c r="B63" s="4"/>
      <c r="C63" s="4" t="s">
        <v>7</v>
      </c>
      <c r="D63" s="4"/>
      <c r="E63" s="4" t="s">
        <v>9</v>
      </c>
      <c r="F63" s="4"/>
      <c r="G63" s="4" t="s">
        <v>42</v>
      </c>
      <c r="H63" s="4" t="s">
        <v>11</v>
      </c>
      <c r="I63" s="4" t="s">
        <v>49</v>
      </c>
      <c r="J63" s="4"/>
    </row>
    <row r="64" spans="2:11" ht="15.5" x14ac:dyDescent="0.35">
      <c r="B64" s="4" t="s">
        <v>13</v>
      </c>
      <c r="C64" s="11">
        <f>C5-C25</f>
        <v>33300</v>
      </c>
      <c r="D64" s="11"/>
      <c r="E64" s="11">
        <f>E5-E25</f>
        <v>0</v>
      </c>
      <c r="F64" s="11"/>
      <c r="G64" s="11">
        <f>G5-G25</f>
        <v>0</v>
      </c>
      <c r="H64" s="11">
        <f>H5-H25</f>
        <v>0</v>
      </c>
      <c r="I64" s="11">
        <f>I5-I25</f>
        <v>0</v>
      </c>
      <c r="J64" s="11">
        <f t="shared" ref="J64:J76" si="12">SUM(C64:I64)</f>
        <v>33300</v>
      </c>
    </row>
    <row r="65" spans="2:12" ht="15.5" x14ac:dyDescent="0.35">
      <c r="B65" s="4" t="s">
        <v>17</v>
      </c>
      <c r="C65" s="11">
        <f t="shared" ref="C65:E76" si="13">C6-C26</f>
        <v>-272816.65890823246</v>
      </c>
      <c r="D65" s="11"/>
      <c r="E65" s="11">
        <f t="shared" si="13"/>
        <v>0</v>
      </c>
      <c r="F65" s="11"/>
      <c r="G65" s="11">
        <f t="shared" ref="G65:I76" si="14">G6-G26</f>
        <v>0</v>
      </c>
      <c r="H65" s="11">
        <f t="shared" si="14"/>
        <v>342723.59639459191</v>
      </c>
      <c r="I65" s="11">
        <f t="shared" si="14"/>
        <v>0</v>
      </c>
      <c r="J65" s="11">
        <f t="shared" si="12"/>
        <v>69906.937486359442</v>
      </c>
    </row>
    <row r="66" spans="2:12" ht="15.5" x14ac:dyDescent="0.35">
      <c r="B66" s="4" t="s">
        <v>19</v>
      </c>
      <c r="C66" s="11">
        <f t="shared" si="13"/>
        <v>-273951.89967365214</v>
      </c>
      <c r="D66" s="11"/>
      <c r="E66" s="11">
        <f t="shared" si="13"/>
        <v>0</v>
      </c>
      <c r="F66" s="11"/>
      <c r="G66" s="11">
        <f t="shared" si="14"/>
        <v>246720</v>
      </c>
      <c r="H66" s="11">
        <f t="shared" si="14"/>
        <v>92208.698547821725</v>
      </c>
      <c r="I66" s="11">
        <f t="shared" si="14"/>
        <v>0</v>
      </c>
      <c r="J66" s="11">
        <f t="shared" si="12"/>
        <v>64976.798874169588</v>
      </c>
    </row>
    <row r="67" spans="2:12" ht="15.5" x14ac:dyDescent="0.35">
      <c r="B67" s="4" t="s">
        <v>21</v>
      </c>
      <c r="C67" s="11">
        <f t="shared" si="13"/>
        <v>10730</v>
      </c>
      <c r="D67" s="11"/>
      <c r="E67" s="11">
        <f t="shared" si="13"/>
        <v>0</v>
      </c>
      <c r="F67" s="11"/>
      <c r="G67" s="11">
        <f t="shared" si="14"/>
        <v>0</v>
      </c>
      <c r="H67" s="11">
        <f t="shared" si="14"/>
        <v>0</v>
      </c>
      <c r="I67" s="11">
        <f t="shared" si="14"/>
        <v>0</v>
      </c>
      <c r="J67" s="11">
        <f t="shared" si="12"/>
        <v>10730</v>
      </c>
    </row>
    <row r="68" spans="2:12" ht="15.5" x14ac:dyDescent="0.35">
      <c r="B68" s="4" t="s">
        <v>23</v>
      </c>
      <c r="C68" s="11">
        <f t="shared" si="13"/>
        <v>7979.6945418127289</v>
      </c>
      <c r="D68" s="11"/>
      <c r="E68" s="11">
        <f t="shared" si="13"/>
        <v>0</v>
      </c>
      <c r="F68" s="11"/>
      <c r="G68" s="11">
        <f t="shared" si="14"/>
        <v>0</v>
      </c>
      <c r="H68" s="11">
        <f t="shared" si="14"/>
        <v>320.30545818727114</v>
      </c>
      <c r="I68" s="11">
        <f t="shared" si="14"/>
        <v>0</v>
      </c>
      <c r="J68" s="11">
        <f t="shared" si="12"/>
        <v>8300</v>
      </c>
    </row>
    <row r="69" spans="2:12" ht="15.5" x14ac:dyDescent="0.35">
      <c r="B69" s="4" t="s">
        <v>25</v>
      </c>
      <c r="C69" s="11">
        <f t="shared" si="13"/>
        <v>483468</v>
      </c>
      <c r="D69" s="11"/>
      <c r="E69" s="11">
        <f t="shared" si="13"/>
        <v>-68065.855282924313</v>
      </c>
      <c r="F69" s="11"/>
      <c r="G69" s="11">
        <f t="shared" si="14"/>
        <v>-616720</v>
      </c>
      <c r="H69" s="11">
        <f t="shared" si="14"/>
        <v>-95102.144717075615</v>
      </c>
      <c r="I69" s="11">
        <f t="shared" si="14"/>
        <v>4000</v>
      </c>
      <c r="J69" s="11">
        <f t="shared" si="12"/>
        <v>-292419.99999999994</v>
      </c>
    </row>
    <row r="70" spans="2:12" ht="15.5" x14ac:dyDescent="0.35">
      <c r="B70" s="4" t="s">
        <v>27</v>
      </c>
      <c r="C70" s="11">
        <f t="shared" si="13"/>
        <v>66403.056084126176</v>
      </c>
      <c r="D70" s="11"/>
      <c r="E70" s="11">
        <f t="shared" si="13"/>
        <v>0</v>
      </c>
      <c r="F70" s="11"/>
      <c r="G70" s="11">
        <f t="shared" si="14"/>
        <v>0</v>
      </c>
      <c r="H70" s="11">
        <f t="shared" si="14"/>
        <v>4596.9439158738105</v>
      </c>
      <c r="I70" s="11">
        <f t="shared" si="14"/>
        <v>0</v>
      </c>
      <c r="J70" s="11">
        <f t="shared" si="12"/>
        <v>70999.999999999985</v>
      </c>
    </row>
    <row r="71" spans="2:12" ht="15.5" x14ac:dyDescent="0.35">
      <c r="B71" s="4" t="s">
        <v>29</v>
      </c>
      <c r="C71" s="11">
        <f t="shared" si="13"/>
        <v>52276.121181772643</v>
      </c>
      <c r="D71" s="11"/>
      <c r="E71" s="11">
        <f t="shared" si="13"/>
        <v>-40884</v>
      </c>
      <c r="F71" s="11"/>
      <c r="G71" s="11">
        <f t="shared" si="14"/>
        <v>0</v>
      </c>
      <c r="H71" s="11">
        <f t="shared" si="14"/>
        <v>116003.87881822736</v>
      </c>
      <c r="I71" s="11">
        <f t="shared" si="14"/>
        <v>0</v>
      </c>
      <c r="J71" s="11">
        <f t="shared" si="12"/>
        <v>127396</v>
      </c>
    </row>
    <row r="72" spans="2:12" ht="15.5" x14ac:dyDescent="0.35">
      <c r="B72" s="4" t="s">
        <v>31</v>
      </c>
      <c r="C72" s="11">
        <f t="shared" si="13"/>
        <v>5409.7856785177719</v>
      </c>
      <c r="D72" s="11"/>
      <c r="E72" s="11">
        <f t="shared" si="13"/>
        <v>-13490.214321482228</v>
      </c>
      <c r="F72" s="11"/>
      <c r="G72" s="11">
        <f t="shared" si="14"/>
        <v>0</v>
      </c>
      <c r="H72" s="11">
        <f t="shared" si="14"/>
        <v>40580.428642964456</v>
      </c>
      <c r="I72" s="11">
        <f t="shared" si="14"/>
        <v>0</v>
      </c>
      <c r="J72" s="11">
        <f t="shared" si="12"/>
        <v>32500</v>
      </c>
    </row>
    <row r="73" spans="2:12" ht="15.5" x14ac:dyDescent="0.35">
      <c r="B73" s="4" t="s">
        <v>32</v>
      </c>
      <c r="C73" s="11">
        <f t="shared" si="13"/>
        <v>31700</v>
      </c>
      <c r="D73" s="11"/>
      <c r="E73" s="11">
        <f t="shared" si="13"/>
        <v>0</v>
      </c>
      <c r="F73" s="11"/>
      <c r="G73" s="11">
        <f t="shared" si="14"/>
        <v>0</v>
      </c>
      <c r="H73" s="11">
        <f t="shared" si="14"/>
        <v>0</v>
      </c>
      <c r="I73" s="11">
        <f t="shared" si="14"/>
        <v>0</v>
      </c>
      <c r="J73" s="11">
        <f t="shared" si="12"/>
        <v>31700</v>
      </c>
    </row>
    <row r="74" spans="2:12" ht="15.5" x14ac:dyDescent="0.35">
      <c r="B74" s="4" t="s">
        <v>33</v>
      </c>
      <c r="C74" s="11">
        <f t="shared" si="13"/>
        <v>57800</v>
      </c>
      <c r="D74" s="11"/>
      <c r="E74" s="11">
        <f t="shared" si="13"/>
        <v>42231.707060590881</v>
      </c>
      <c r="F74" s="11"/>
      <c r="G74" s="11">
        <f t="shared" si="14"/>
        <v>0</v>
      </c>
      <c r="H74" s="11">
        <f t="shared" si="14"/>
        <v>38668.292939409112</v>
      </c>
      <c r="I74" s="11">
        <f t="shared" si="14"/>
        <v>0</v>
      </c>
      <c r="J74" s="11">
        <f t="shared" si="12"/>
        <v>138700</v>
      </c>
    </row>
    <row r="75" spans="2:12" ht="15.5" x14ac:dyDescent="0.35">
      <c r="B75" s="4" t="s">
        <v>35</v>
      </c>
      <c r="C75" s="11">
        <f t="shared" si="13"/>
        <v>3000</v>
      </c>
      <c r="D75" s="11"/>
      <c r="E75" s="11">
        <f t="shared" si="13"/>
        <v>0</v>
      </c>
      <c r="F75" s="11"/>
      <c r="G75" s="11">
        <f t="shared" si="14"/>
        <v>0</v>
      </c>
      <c r="H75" s="11">
        <f t="shared" si="14"/>
        <v>0</v>
      </c>
      <c r="I75" s="11">
        <f t="shared" si="14"/>
        <v>0</v>
      </c>
      <c r="J75" s="11">
        <f t="shared" si="12"/>
        <v>3000</v>
      </c>
      <c r="L75" t="s">
        <v>50</v>
      </c>
    </row>
    <row r="76" spans="2:12" ht="15.5" x14ac:dyDescent="0.35">
      <c r="B76" s="4"/>
      <c r="C76" s="19">
        <f t="shared" si="13"/>
        <v>205298.09890434425</v>
      </c>
      <c r="D76" s="19"/>
      <c r="E76" s="19">
        <f t="shared" si="13"/>
        <v>-80208.36254381563</v>
      </c>
      <c r="F76" s="19"/>
      <c r="G76" s="19">
        <f t="shared" si="14"/>
        <v>-370000</v>
      </c>
      <c r="H76" s="19">
        <f t="shared" si="14"/>
        <v>540000.00000000012</v>
      </c>
      <c r="I76" s="19">
        <f t="shared" si="14"/>
        <v>4000</v>
      </c>
      <c r="J76" s="19">
        <f t="shared" si="12"/>
        <v>299089.73636052874</v>
      </c>
      <c r="L76" s="20">
        <f>J17-J37</f>
        <v>299089.73636052851</v>
      </c>
    </row>
    <row r="78" spans="2:12" x14ac:dyDescent="0.35">
      <c r="J78" s="20"/>
    </row>
  </sheetData>
  <mergeCells count="14">
    <mergeCell ref="C23:H23"/>
    <mergeCell ref="B2:J2"/>
    <mergeCell ref="C3:H3"/>
    <mergeCell ref="B18:J18"/>
    <mergeCell ref="B19:J19"/>
    <mergeCell ref="B22:J22"/>
    <mergeCell ref="B61:J61"/>
    <mergeCell ref="C62:H62"/>
    <mergeCell ref="B38:J38"/>
    <mergeCell ref="B39:J39"/>
    <mergeCell ref="B41:J41"/>
    <mergeCell ref="C42:H42"/>
    <mergeCell ref="B58:J58"/>
    <mergeCell ref="B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Coulter</dc:creator>
  <cp:lastModifiedBy>Laisiana Qetaki</cp:lastModifiedBy>
  <dcterms:created xsi:type="dcterms:W3CDTF">2023-07-02T22:57:36Z</dcterms:created>
  <dcterms:modified xsi:type="dcterms:W3CDTF">2023-07-07T03:08:48Z</dcterms:modified>
</cp:coreProperties>
</file>